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ctrlProps/ctrlProp5.xml" ContentType="application/vnd.ms-excel.controlproperties+xml"/>
  <Override PartName="/xl/featurePropertyBag/featurePropertyBag.xml" ContentType="application/vnd.ms-excel.featurepropertyba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 codeName="{DD97A8EA-9A9A-E61F-A557-7D5A7D7259CE}"/>
  <workbookPr codeName="ThisWorkbook" hidePivotFieldList="1" defaultThemeVersion="202300"/>
  <mc:AlternateContent xmlns:mc="http://schemas.openxmlformats.org/markup-compatibility/2006">
    <mc:Choice Requires="x15">
      <x15ac:absPath xmlns:x15ac="http://schemas.microsoft.com/office/spreadsheetml/2010/11/ac" url="C:\Users\miclon\Desktop\"/>
    </mc:Choice>
  </mc:AlternateContent>
  <xr:revisionPtr revIDLastSave="0" documentId="13_ncr:1_{7B439D0C-A0C4-423F-BFD1-AF15007F1624}" xr6:coauthVersionLast="47" xr6:coauthVersionMax="47" xr10:uidLastSave="{00000000-0000-0000-0000-000000000000}"/>
  <bookViews>
    <workbookView xWindow="-110" yWindow="-110" windowWidth="19420" windowHeight="10300" tabRatio="642" firstSheet="2" activeTab="2" xr2:uid="{568FF806-7185-42EF-AD94-3EA390D283C3}"/>
  </bookViews>
  <sheets>
    <sheet name="Table de correspondance Packs" sheetId="33" state="veryHidden" r:id="rId1"/>
    <sheet name="Table de correspondance" sheetId="8" state="veryHidden" r:id="rId2"/>
    <sheet name="Coup de 6fflet SAS" sheetId="9" r:id="rId3"/>
    <sheet name="Calendrier" sheetId="1" state="veryHidden" r:id="rId4"/>
    <sheet name="Coup de 6fflet sur mesure" sheetId="34" r:id="rId5"/>
    <sheet name="TCD" sheetId="2" state="veryHidden" r:id="rId6"/>
    <sheet name="Calendrier sur mesure" sheetId="36" state="veryHidden" r:id="rId7"/>
    <sheet name="Coup de 6fflet Packs" sheetId="32" r:id="rId8"/>
    <sheet name="Packs" sheetId="4" state="veryHidden" r:id="rId9"/>
    <sheet name="SAS+PACKS" sheetId="13" r:id="rId10"/>
  </sheets>
  <externalReferences>
    <externalReference r:id="rId11"/>
  </externalReferences>
  <definedNames>
    <definedName name="_xlnm._FilterDatabase" localSheetId="3" hidden="1">Calendrier!$A$1:$W$471</definedName>
    <definedName name="_xlnm._FilterDatabase" localSheetId="6" hidden="1">'Calendrier sur mesure'!$A$1:$W$339</definedName>
    <definedName name="_xlnm._FilterDatabase" localSheetId="2" hidden="1">'Coup de 6fflet SAS'!$A$13:$V$438</definedName>
    <definedName name="_xlnm._FilterDatabase" localSheetId="4" hidden="1">'Coup de 6fflet sur mesure'!$A$13:$W$380</definedName>
    <definedName name="_xlnm._FilterDatabase" localSheetId="8" hidden="1">Packs!$A$1:$X$434</definedName>
    <definedName name="_xleta.IF" hidden="1" xlm="1">#NAME?</definedName>
    <definedName name="_xleta.IFERROR" hidden="1" xlm="1">#NAME?</definedName>
    <definedName name="_xleta.SUM" hidden="1" xlm="1">#NAME?</definedName>
    <definedName name="_xleta.TEXT" hidden="1" xlm="1">#NAME?</definedName>
    <definedName name="_xlpm.pack" hidden="1" xlm="1">#NAME?</definedName>
    <definedName name="liste_matchs" localSheetId="6">'Calendrier sur mesure'!$G$4:$G$213</definedName>
    <definedName name="liste_matchs">Calendrier!$G$4:$G$227</definedName>
    <definedName name="_xlnm.Print_Area" localSheetId="7">'Coup de 6fflet Packs'!$Y$1:$AF$60</definedName>
    <definedName name="_xlnm.Print_Area" localSheetId="2">'Coup de 6fflet SAS'!$Y$1:$AF$50</definedName>
    <definedName name="_xlnm.Print_Area" localSheetId="4">'Coup de 6fflet sur mesure'!$Z$1:$AG$42</definedName>
  </definedNames>
  <calcPr calcId="191029"/>
  <pivotCaches>
    <pivotCache cacheId="1" r:id="rId1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18" i="32" l="1"/>
  <c r="T19" i="32"/>
  <c r="T20" i="32"/>
  <c r="T21" i="32"/>
  <c r="T22" i="32"/>
  <c r="T23" i="32"/>
  <c r="T24" i="32"/>
  <c r="T25" i="32"/>
  <c r="T26" i="32"/>
  <c r="T27" i="32"/>
  <c r="T28" i="32"/>
  <c r="T29" i="32"/>
  <c r="T30" i="32"/>
  <c r="T31" i="32"/>
  <c r="T32" i="32"/>
  <c r="T33" i="32"/>
  <c r="T34" i="32"/>
  <c r="T35" i="32"/>
  <c r="T36" i="32"/>
  <c r="T37" i="32"/>
  <c r="T38" i="32"/>
  <c r="T39" i="32"/>
  <c r="T40" i="32"/>
  <c r="T41" i="32"/>
  <c r="T42" i="32"/>
  <c r="T43" i="32"/>
  <c r="T44" i="32"/>
  <c r="T45" i="32"/>
  <c r="T46" i="32"/>
  <c r="T47" i="32"/>
  <c r="T48" i="32"/>
  <c r="T49" i="32"/>
  <c r="T50" i="32"/>
  <c r="T51" i="32"/>
  <c r="T52" i="32"/>
  <c r="T53" i="32"/>
  <c r="T54" i="32"/>
  <c r="T55" i="32"/>
  <c r="T56" i="32"/>
  <c r="T57" i="32"/>
  <c r="T58" i="32"/>
  <c r="T59" i="32"/>
  <c r="T60" i="32"/>
  <c r="T61" i="32"/>
  <c r="T62" i="32"/>
  <c r="T63" i="32"/>
  <c r="T64" i="32"/>
  <c r="T65" i="32"/>
  <c r="T66" i="32"/>
  <c r="T67" i="32"/>
  <c r="T68" i="32"/>
  <c r="T69" i="32"/>
  <c r="T70" i="32"/>
  <c r="T71" i="32"/>
  <c r="T72" i="32"/>
  <c r="T73" i="32"/>
  <c r="T74" i="32"/>
  <c r="T75" i="32"/>
  <c r="T76" i="32"/>
  <c r="T77" i="32"/>
  <c r="T78" i="32"/>
  <c r="T79" i="32"/>
  <c r="T80" i="32"/>
  <c r="T81" i="32"/>
  <c r="T82" i="32"/>
  <c r="T83" i="32"/>
  <c r="T84" i="32"/>
  <c r="T85" i="32"/>
  <c r="T86" i="32"/>
  <c r="T87" i="32"/>
  <c r="T88" i="32"/>
  <c r="T89" i="32"/>
  <c r="T90" i="32"/>
  <c r="T91" i="32"/>
  <c r="T92" i="32"/>
  <c r="T93" i="32"/>
  <c r="T94" i="32"/>
  <c r="T95" i="32"/>
  <c r="T96" i="32"/>
  <c r="T97" i="32"/>
  <c r="T98" i="32"/>
  <c r="T99" i="32"/>
  <c r="T100" i="32"/>
  <c r="T101" i="32"/>
  <c r="T102" i="32"/>
  <c r="T103" i="32"/>
  <c r="T104" i="32"/>
  <c r="T105" i="32"/>
  <c r="T106" i="32"/>
  <c r="T107" i="32"/>
  <c r="T108" i="32"/>
  <c r="T109" i="32"/>
  <c r="T110" i="32"/>
  <c r="T111" i="32"/>
  <c r="T112" i="32"/>
  <c r="T113" i="32"/>
  <c r="T114" i="32"/>
  <c r="T115" i="32"/>
  <c r="T116" i="32"/>
  <c r="T117" i="32"/>
  <c r="T118" i="32"/>
  <c r="T119" i="32"/>
  <c r="T120" i="32"/>
  <c r="T121" i="32"/>
  <c r="T122" i="32"/>
  <c r="T123" i="32"/>
  <c r="T124" i="32"/>
  <c r="T125" i="32"/>
  <c r="T126" i="32"/>
  <c r="T127" i="32"/>
  <c r="T128" i="32"/>
  <c r="T129" i="32"/>
  <c r="T130" i="32"/>
  <c r="T131" i="32"/>
  <c r="T132" i="32"/>
  <c r="T133" i="32"/>
  <c r="T134" i="32"/>
  <c r="T135" i="32"/>
  <c r="T136" i="32"/>
  <c r="T137" i="32"/>
  <c r="T138" i="32"/>
  <c r="T139" i="32"/>
  <c r="T140" i="32"/>
  <c r="T141" i="32"/>
  <c r="T142" i="32"/>
  <c r="T143" i="32"/>
  <c r="T144" i="32"/>
  <c r="T145" i="32"/>
  <c r="T146" i="32"/>
  <c r="T147" i="32"/>
  <c r="T148" i="32"/>
  <c r="T149" i="32"/>
  <c r="T150" i="32"/>
  <c r="T151" i="32"/>
  <c r="T152" i="32"/>
  <c r="T153" i="32"/>
  <c r="T154" i="32"/>
  <c r="T155" i="32"/>
  <c r="T156" i="32"/>
  <c r="T157" i="32"/>
  <c r="T158" i="32"/>
  <c r="T159" i="32"/>
  <c r="T160" i="32"/>
  <c r="T161" i="32"/>
  <c r="T162" i="32"/>
  <c r="T163" i="32"/>
  <c r="T164" i="32"/>
  <c r="T165" i="32"/>
  <c r="T166" i="32"/>
  <c r="T167" i="32"/>
  <c r="T168" i="32"/>
  <c r="T169" i="32"/>
  <c r="T170" i="32"/>
  <c r="T171" i="32"/>
  <c r="T172" i="32"/>
  <c r="T173" i="32"/>
  <c r="T174" i="32"/>
  <c r="T175" i="32"/>
  <c r="T176" i="32"/>
  <c r="T177" i="32"/>
  <c r="T178" i="32"/>
  <c r="T179" i="32"/>
  <c r="T180" i="32"/>
  <c r="T181" i="32"/>
  <c r="T182" i="32"/>
  <c r="T183" i="32"/>
  <c r="T184" i="32"/>
  <c r="T185" i="32"/>
  <c r="T186" i="32"/>
  <c r="T187" i="32"/>
  <c r="T188" i="32"/>
  <c r="T189" i="32"/>
  <c r="T190" i="32"/>
  <c r="T191" i="32"/>
  <c r="T192" i="32"/>
  <c r="T193" i="32"/>
  <c r="T194" i="32"/>
  <c r="T195" i="32"/>
  <c r="T196" i="32"/>
  <c r="T197" i="32"/>
  <c r="T198" i="32"/>
  <c r="T199" i="32"/>
  <c r="T200" i="32"/>
  <c r="T201" i="32"/>
  <c r="T202" i="32"/>
  <c r="T203" i="32"/>
  <c r="T204" i="32"/>
  <c r="T205" i="32"/>
  <c r="T206" i="32"/>
  <c r="T207" i="32"/>
  <c r="T208" i="32"/>
  <c r="T209" i="32"/>
  <c r="T210" i="32"/>
  <c r="T211" i="32"/>
  <c r="T212" i="32"/>
  <c r="T213" i="32"/>
  <c r="T214" i="32"/>
  <c r="T215" i="32"/>
  <c r="T216" i="32"/>
  <c r="T217" i="32"/>
  <c r="T218" i="32"/>
  <c r="T219" i="32"/>
  <c r="T220" i="32"/>
  <c r="T221" i="32"/>
  <c r="T222" i="32"/>
  <c r="T223" i="32"/>
  <c r="T224" i="32"/>
  <c r="T225" i="32"/>
  <c r="T226" i="32"/>
  <c r="T227" i="32"/>
  <c r="T228" i="32"/>
  <c r="T229" i="32"/>
  <c r="T230" i="32"/>
  <c r="T231" i="32"/>
  <c r="T232" i="32"/>
  <c r="T233" i="32"/>
  <c r="T234" i="32"/>
  <c r="T235" i="32"/>
  <c r="T236" i="32"/>
  <c r="T237" i="32"/>
  <c r="T238" i="32"/>
  <c r="T239" i="32"/>
  <c r="T240" i="32"/>
  <c r="T241" i="32"/>
  <c r="T242" i="32"/>
  <c r="T243" i="32"/>
  <c r="T244" i="32"/>
  <c r="T245" i="32"/>
  <c r="T246" i="32"/>
  <c r="T247" i="32"/>
  <c r="T248" i="32"/>
  <c r="T249" i="32"/>
  <c r="T250" i="32"/>
  <c r="T251" i="32"/>
  <c r="T252" i="32"/>
  <c r="T253" i="32"/>
  <c r="T254" i="32"/>
  <c r="T255" i="32"/>
  <c r="T256" i="32"/>
  <c r="T257" i="32"/>
  <c r="T258" i="32"/>
  <c r="T259" i="32"/>
  <c r="T260" i="32"/>
  <c r="T261" i="32"/>
  <c r="T262" i="32"/>
  <c r="T263" i="32"/>
  <c r="T264" i="32"/>
  <c r="T265" i="32"/>
  <c r="T266" i="32"/>
  <c r="T267" i="32"/>
  <c r="T268" i="32"/>
  <c r="T269" i="32"/>
  <c r="T270" i="32"/>
  <c r="T271" i="32"/>
  <c r="T272" i="32"/>
  <c r="T273" i="32"/>
  <c r="T274" i="32"/>
  <c r="T275" i="32"/>
  <c r="T276" i="32"/>
  <c r="T277" i="32"/>
  <c r="T278" i="32"/>
  <c r="T279" i="32"/>
  <c r="T280" i="32"/>
  <c r="T281" i="32"/>
  <c r="T282" i="32"/>
  <c r="T283" i="32"/>
  <c r="T284" i="32"/>
  <c r="T285" i="32"/>
  <c r="T286" i="32"/>
  <c r="T287" i="32"/>
  <c r="T288" i="32"/>
  <c r="T289" i="32"/>
  <c r="T290" i="32"/>
  <c r="T291" i="32"/>
  <c r="T292" i="32"/>
  <c r="T293" i="32"/>
  <c r="T294" i="32"/>
  <c r="T295" i="32"/>
  <c r="T296" i="32"/>
  <c r="T297" i="32"/>
  <c r="T298" i="32"/>
  <c r="T299" i="32"/>
  <c r="T300" i="32"/>
  <c r="T301" i="32"/>
  <c r="T302" i="32"/>
  <c r="T303" i="32"/>
  <c r="T304" i="32"/>
  <c r="T305" i="32"/>
  <c r="T306" i="32"/>
  <c r="T307" i="32"/>
  <c r="T308" i="32"/>
  <c r="T309" i="32"/>
  <c r="T310" i="32"/>
  <c r="T311" i="32"/>
  <c r="T312" i="32"/>
  <c r="T313" i="32"/>
  <c r="T314" i="32"/>
  <c r="T315" i="32"/>
  <c r="T316" i="32"/>
  <c r="T317" i="32"/>
  <c r="T318" i="32"/>
  <c r="T319" i="32"/>
  <c r="T320" i="32"/>
  <c r="T321" i="32"/>
  <c r="T322" i="32"/>
  <c r="T323" i="32"/>
  <c r="T324" i="32"/>
  <c r="T325" i="32"/>
  <c r="T326" i="32"/>
  <c r="T327" i="32"/>
  <c r="T328" i="32"/>
  <c r="T329" i="32"/>
  <c r="T330" i="32"/>
  <c r="T331" i="32"/>
  <c r="T332" i="32"/>
  <c r="T333" i="32"/>
  <c r="T334" i="32"/>
  <c r="T335" i="32"/>
  <c r="T336" i="32"/>
  <c r="T337" i="32"/>
  <c r="T338" i="32"/>
  <c r="T339" i="32"/>
  <c r="T340" i="32"/>
  <c r="T341" i="32"/>
  <c r="T342" i="32"/>
  <c r="T343" i="32"/>
  <c r="T344" i="32"/>
  <c r="T345" i="32"/>
  <c r="T346" i="32"/>
  <c r="T347" i="32"/>
  <c r="T348" i="32"/>
  <c r="T349" i="32"/>
  <c r="T350" i="32"/>
  <c r="T351" i="32"/>
  <c r="T352" i="32"/>
  <c r="T353" i="32"/>
  <c r="T354" i="32"/>
  <c r="T355" i="32"/>
  <c r="T356" i="32"/>
  <c r="T357" i="32"/>
  <c r="T358" i="32"/>
  <c r="T359" i="32"/>
  <c r="T360" i="32"/>
  <c r="T361" i="32"/>
  <c r="T362" i="32"/>
  <c r="T363" i="32"/>
  <c r="T364" i="32"/>
  <c r="T365" i="32"/>
  <c r="T366" i="32"/>
  <c r="T367" i="32"/>
  <c r="T368" i="32"/>
  <c r="T369" i="32"/>
  <c r="T370" i="32"/>
  <c r="T371" i="32"/>
  <c r="T372" i="32"/>
  <c r="T373" i="32"/>
  <c r="T374" i="32"/>
  <c r="T375" i="32"/>
  <c r="T376" i="32"/>
  <c r="T377" i="32"/>
  <c r="T378" i="32"/>
  <c r="T379" i="32"/>
  <c r="T380" i="32"/>
  <c r="T381" i="32"/>
  <c r="T382" i="32"/>
  <c r="T383" i="32"/>
  <c r="T384" i="32"/>
  <c r="T385" i="32"/>
  <c r="T386" i="32"/>
  <c r="T387" i="32"/>
  <c r="T388" i="32"/>
  <c r="T389" i="32"/>
  <c r="T390" i="32"/>
  <c r="T391" i="32"/>
  <c r="T392" i="32"/>
  <c r="T393" i="32"/>
  <c r="T394" i="32"/>
  <c r="T395" i="32"/>
  <c r="T396" i="32"/>
  <c r="T397" i="32"/>
  <c r="T398" i="32"/>
  <c r="T399" i="32"/>
  <c r="T400" i="32"/>
  <c r="T401" i="32"/>
  <c r="T402" i="32"/>
  <c r="T403" i="32"/>
  <c r="T404" i="32"/>
  <c r="T405" i="32"/>
  <c r="T406" i="32"/>
  <c r="T407" i="32"/>
  <c r="T408" i="32"/>
  <c r="T409" i="32"/>
  <c r="T410" i="32"/>
  <c r="T411" i="32"/>
  <c r="T412" i="32"/>
  <c r="T413" i="32"/>
  <c r="T414" i="32"/>
  <c r="T415" i="32"/>
  <c r="T416" i="32"/>
  <c r="T417" i="32"/>
  <c r="T418" i="32"/>
  <c r="T419" i="32"/>
  <c r="T420" i="32"/>
  <c r="T421" i="32"/>
  <c r="T422" i="32"/>
  <c r="T423" i="32"/>
  <c r="T424" i="32"/>
  <c r="T425" i="32"/>
  <c r="T426" i="32"/>
  <c r="T427" i="32"/>
  <c r="T428" i="32"/>
  <c r="T429" i="32"/>
  <c r="T430" i="32"/>
  <c r="T431" i="32"/>
  <c r="T432" i="32"/>
  <c r="T433" i="32"/>
  <c r="T434" i="32"/>
  <c r="T435" i="32"/>
  <c r="T436" i="32"/>
  <c r="T437" i="32"/>
  <c r="T438" i="32"/>
  <c r="T439" i="32"/>
  <c r="T440" i="32"/>
  <c r="T441" i="32"/>
  <c r="T442" i="32"/>
  <c r="T443" i="32"/>
  <c r="T444" i="32"/>
  <c r="T445" i="32"/>
  <c r="T446" i="32"/>
  <c r="T447" i="32"/>
  <c r="T448" i="32"/>
  <c r="T449" i="32"/>
  <c r="T450" i="32"/>
  <c r="T451" i="32"/>
  <c r="T452" i="32"/>
  <c r="T453" i="32"/>
  <c r="T454" i="32"/>
  <c r="T455" i="32"/>
  <c r="T456" i="32"/>
  <c r="T457" i="32"/>
  <c r="T458" i="32"/>
  <c r="T459" i="32"/>
  <c r="T460" i="32"/>
  <c r="T461" i="32"/>
  <c r="T462" i="32"/>
  <c r="T463" i="32"/>
  <c r="T464" i="32"/>
  <c r="T465" i="32"/>
  <c r="T466" i="32"/>
  <c r="T467" i="32"/>
  <c r="T468" i="32"/>
  <c r="T469" i="32"/>
  <c r="T470" i="32"/>
  <c r="T471" i="32"/>
  <c r="T472" i="32"/>
  <c r="T473" i="32"/>
  <c r="T474" i="32"/>
  <c r="T475" i="32"/>
  <c r="T476" i="32"/>
  <c r="T477" i="32"/>
  <c r="T478" i="32"/>
  <c r="T479" i="32"/>
  <c r="T480" i="32"/>
  <c r="T481" i="32"/>
  <c r="T482" i="32"/>
  <c r="T483" i="32"/>
  <c r="T484" i="32"/>
  <c r="T485" i="32"/>
  <c r="T486" i="32"/>
  <c r="T487" i="32"/>
  <c r="T488" i="32"/>
  <c r="T489" i="32"/>
  <c r="T490" i="32"/>
  <c r="T491" i="32"/>
  <c r="T492" i="32"/>
  <c r="T493" i="32"/>
  <c r="T494" i="32"/>
  <c r="T495" i="32"/>
  <c r="T496" i="32"/>
  <c r="T497" i="32"/>
  <c r="T498" i="32"/>
  <c r="T499" i="32"/>
  <c r="T500" i="32"/>
  <c r="Q15" i="32"/>
  <c r="S15" i="32"/>
  <c r="S16" i="32"/>
  <c r="S17" i="32"/>
  <c r="S500" i="32"/>
  <c r="S18" i="32"/>
  <c r="S19" i="32"/>
  <c r="S20" i="32"/>
  <c r="S21" i="32"/>
  <c r="S22" i="32"/>
  <c r="S23" i="32"/>
  <c r="S24" i="32"/>
  <c r="S25" i="32"/>
  <c r="S26" i="32"/>
  <c r="S27" i="32"/>
  <c r="S28" i="32"/>
  <c r="S29" i="32"/>
  <c r="S30" i="32"/>
  <c r="S31" i="32"/>
  <c r="S32" i="32"/>
  <c r="S33" i="32"/>
  <c r="S34" i="32"/>
  <c r="S35" i="32"/>
  <c r="S36" i="32"/>
  <c r="S37" i="32"/>
  <c r="S38" i="32"/>
  <c r="S39" i="32"/>
  <c r="S40" i="32"/>
  <c r="S41" i="32"/>
  <c r="S42" i="32"/>
  <c r="S43" i="32"/>
  <c r="S44" i="32"/>
  <c r="S45" i="32"/>
  <c r="S46" i="32"/>
  <c r="S47" i="32"/>
  <c r="S48" i="32"/>
  <c r="S49" i="32"/>
  <c r="S50" i="32"/>
  <c r="S51" i="32"/>
  <c r="S52" i="32"/>
  <c r="S53" i="32"/>
  <c r="S54" i="32"/>
  <c r="S55" i="32"/>
  <c r="S56" i="32"/>
  <c r="S57" i="32"/>
  <c r="S58" i="32"/>
  <c r="S59" i="32"/>
  <c r="S60" i="32"/>
  <c r="S61" i="32"/>
  <c r="S62" i="32"/>
  <c r="S63" i="32"/>
  <c r="S64" i="32"/>
  <c r="S65" i="32"/>
  <c r="S66" i="32"/>
  <c r="S67" i="32"/>
  <c r="S68" i="32"/>
  <c r="S69" i="32"/>
  <c r="S70" i="32"/>
  <c r="S71" i="32"/>
  <c r="S72" i="32"/>
  <c r="S73" i="32"/>
  <c r="S74" i="32"/>
  <c r="S75" i="32"/>
  <c r="S76" i="32"/>
  <c r="S77" i="32"/>
  <c r="S78" i="32"/>
  <c r="S79" i="32"/>
  <c r="S80" i="32"/>
  <c r="S81" i="32"/>
  <c r="S82" i="32"/>
  <c r="S83" i="32"/>
  <c r="S84" i="32"/>
  <c r="S85" i="32"/>
  <c r="S86" i="32"/>
  <c r="S87" i="32"/>
  <c r="S88" i="32"/>
  <c r="S89" i="32"/>
  <c r="S90" i="32"/>
  <c r="S91" i="32"/>
  <c r="S92" i="32"/>
  <c r="S93" i="32"/>
  <c r="S94" i="32"/>
  <c r="S95" i="32"/>
  <c r="S96" i="32"/>
  <c r="S97" i="32"/>
  <c r="S98" i="32"/>
  <c r="S99" i="32"/>
  <c r="S100" i="32"/>
  <c r="S101" i="32"/>
  <c r="S102" i="32"/>
  <c r="S103" i="32"/>
  <c r="S104" i="32"/>
  <c r="S105" i="32"/>
  <c r="S106" i="32"/>
  <c r="S107" i="32"/>
  <c r="S108" i="32"/>
  <c r="S109" i="32"/>
  <c r="S110" i="32"/>
  <c r="S111" i="32"/>
  <c r="S112" i="32"/>
  <c r="S113" i="32"/>
  <c r="S114" i="32"/>
  <c r="S115" i="32"/>
  <c r="S116" i="32"/>
  <c r="S117" i="32"/>
  <c r="S118" i="32"/>
  <c r="S119" i="32"/>
  <c r="S120" i="32"/>
  <c r="S121" i="32"/>
  <c r="S122" i="32"/>
  <c r="S123" i="32"/>
  <c r="S124" i="32"/>
  <c r="S125" i="32"/>
  <c r="S126" i="32"/>
  <c r="S127" i="32"/>
  <c r="S128" i="32"/>
  <c r="S129" i="32"/>
  <c r="S130" i="32"/>
  <c r="S131" i="32"/>
  <c r="S132" i="32"/>
  <c r="S133" i="32"/>
  <c r="S134" i="32"/>
  <c r="S135" i="32"/>
  <c r="S136" i="32"/>
  <c r="S137" i="32"/>
  <c r="S138" i="32"/>
  <c r="S139" i="32"/>
  <c r="S140" i="32"/>
  <c r="S141" i="32"/>
  <c r="S142" i="32"/>
  <c r="S143" i="32"/>
  <c r="S144" i="32"/>
  <c r="S145" i="32"/>
  <c r="S146" i="32"/>
  <c r="S147" i="32"/>
  <c r="S148" i="32"/>
  <c r="S149" i="32"/>
  <c r="S150" i="32"/>
  <c r="S151" i="32"/>
  <c r="S152" i="32"/>
  <c r="S153" i="32"/>
  <c r="S154" i="32"/>
  <c r="S155" i="32"/>
  <c r="S156" i="32"/>
  <c r="S157" i="32"/>
  <c r="S158" i="32"/>
  <c r="S159" i="32"/>
  <c r="S160" i="32"/>
  <c r="S161" i="32"/>
  <c r="S162" i="32"/>
  <c r="S163" i="32"/>
  <c r="S164" i="32"/>
  <c r="S165" i="32"/>
  <c r="S166" i="32"/>
  <c r="S167" i="32"/>
  <c r="S168" i="32"/>
  <c r="S169" i="32"/>
  <c r="S170" i="32"/>
  <c r="S171" i="32"/>
  <c r="S172" i="32"/>
  <c r="S173" i="32"/>
  <c r="S174" i="32"/>
  <c r="S175" i="32"/>
  <c r="S176" i="32"/>
  <c r="S177" i="32"/>
  <c r="S178" i="32"/>
  <c r="S179" i="32"/>
  <c r="S180" i="32"/>
  <c r="S181" i="32"/>
  <c r="S182" i="32"/>
  <c r="S183" i="32"/>
  <c r="S184" i="32"/>
  <c r="S185" i="32"/>
  <c r="S186" i="32"/>
  <c r="S187" i="32"/>
  <c r="S188" i="32"/>
  <c r="S189" i="32"/>
  <c r="S190" i="32"/>
  <c r="S191" i="32"/>
  <c r="S192" i="32"/>
  <c r="S193" i="32"/>
  <c r="S194" i="32"/>
  <c r="S195" i="32"/>
  <c r="S196" i="32"/>
  <c r="S197" i="32"/>
  <c r="S198" i="32"/>
  <c r="S199" i="32"/>
  <c r="S200" i="32"/>
  <c r="S201" i="32"/>
  <c r="S202" i="32"/>
  <c r="S203" i="32"/>
  <c r="S204" i="32"/>
  <c r="S205" i="32"/>
  <c r="S206" i="32"/>
  <c r="S207" i="32"/>
  <c r="S208" i="32"/>
  <c r="S209" i="32"/>
  <c r="S210" i="32"/>
  <c r="S211" i="32"/>
  <c r="S212" i="32"/>
  <c r="S213" i="32"/>
  <c r="S214" i="32"/>
  <c r="S215" i="32"/>
  <c r="S216" i="32"/>
  <c r="S217" i="32"/>
  <c r="S218" i="32"/>
  <c r="S219" i="32"/>
  <c r="S220" i="32"/>
  <c r="S221" i="32"/>
  <c r="S222" i="32"/>
  <c r="S223" i="32"/>
  <c r="S224" i="32"/>
  <c r="S225" i="32"/>
  <c r="S226" i="32"/>
  <c r="S227" i="32"/>
  <c r="S228" i="32"/>
  <c r="S229" i="32"/>
  <c r="S230" i="32"/>
  <c r="S231" i="32"/>
  <c r="S232" i="32"/>
  <c r="S233" i="32"/>
  <c r="S234" i="32"/>
  <c r="S235" i="32"/>
  <c r="S236" i="32"/>
  <c r="S237" i="32"/>
  <c r="S238" i="32"/>
  <c r="S239" i="32"/>
  <c r="S240" i="32"/>
  <c r="S241" i="32"/>
  <c r="S242" i="32"/>
  <c r="S243" i="32"/>
  <c r="S244" i="32"/>
  <c r="S245" i="32"/>
  <c r="S246" i="32"/>
  <c r="S247" i="32"/>
  <c r="S248" i="32"/>
  <c r="S249" i="32"/>
  <c r="S250" i="32"/>
  <c r="S251" i="32"/>
  <c r="S252" i="32"/>
  <c r="S253" i="32"/>
  <c r="S254" i="32"/>
  <c r="S255" i="32"/>
  <c r="S256" i="32"/>
  <c r="S257" i="32"/>
  <c r="S258" i="32"/>
  <c r="S259" i="32"/>
  <c r="S260" i="32"/>
  <c r="S261" i="32"/>
  <c r="S262" i="32"/>
  <c r="S263" i="32"/>
  <c r="S264" i="32"/>
  <c r="S265" i="32"/>
  <c r="S266" i="32"/>
  <c r="S267" i="32"/>
  <c r="S268" i="32"/>
  <c r="S269" i="32"/>
  <c r="S270" i="32"/>
  <c r="S271" i="32"/>
  <c r="S272" i="32"/>
  <c r="S273" i="32"/>
  <c r="S274" i="32"/>
  <c r="S275" i="32"/>
  <c r="S276" i="32"/>
  <c r="S277" i="32"/>
  <c r="S278" i="32"/>
  <c r="S279" i="32"/>
  <c r="S280" i="32"/>
  <c r="S281" i="32"/>
  <c r="S282" i="32"/>
  <c r="S283" i="32"/>
  <c r="S284" i="32"/>
  <c r="S285" i="32"/>
  <c r="S286" i="32"/>
  <c r="S287" i="32"/>
  <c r="S288" i="32"/>
  <c r="S289" i="32"/>
  <c r="S290" i="32"/>
  <c r="S291" i="32"/>
  <c r="S292" i="32"/>
  <c r="S293" i="32"/>
  <c r="S294" i="32"/>
  <c r="S295" i="32"/>
  <c r="S296" i="32"/>
  <c r="S297" i="32"/>
  <c r="S298" i="32"/>
  <c r="S299" i="32"/>
  <c r="S300" i="32"/>
  <c r="S301" i="32"/>
  <c r="S302" i="32"/>
  <c r="S303" i="32"/>
  <c r="S304" i="32"/>
  <c r="S305" i="32"/>
  <c r="S306" i="32"/>
  <c r="S307" i="32"/>
  <c r="S308" i="32"/>
  <c r="S309" i="32"/>
  <c r="S310" i="32"/>
  <c r="S311" i="32"/>
  <c r="S312" i="32"/>
  <c r="S313" i="32"/>
  <c r="S314" i="32"/>
  <c r="S315" i="32"/>
  <c r="S316" i="32"/>
  <c r="S317" i="32"/>
  <c r="S318" i="32"/>
  <c r="S319" i="32"/>
  <c r="S320" i="32"/>
  <c r="S321" i="32"/>
  <c r="S322" i="32"/>
  <c r="S323" i="32"/>
  <c r="S324" i="32"/>
  <c r="S325" i="32"/>
  <c r="S326" i="32"/>
  <c r="S327" i="32"/>
  <c r="S328" i="32"/>
  <c r="S329" i="32"/>
  <c r="S330" i="32"/>
  <c r="S331" i="32"/>
  <c r="S332" i="32"/>
  <c r="S333" i="32"/>
  <c r="S334" i="32"/>
  <c r="S335" i="32"/>
  <c r="S336" i="32"/>
  <c r="S337" i="32"/>
  <c r="S338" i="32"/>
  <c r="S339" i="32"/>
  <c r="S340" i="32"/>
  <c r="S341" i="32"/>
  <c r="S342" i="32"/>
  <c r="S343" i="32"/>
  <c r="S344" i="32"/>
  <c r="S345" i="32"/>
  <c r="S346" i="32"/>
  <c r="S347" i="32"/>
  <c r="S348" i="32"/>
  <c r="S349" i="32"/>
  <c r="S350" i="32"/>
  <c r="S351" i="32"/>
  <c r="S352" i="32"/>
  <c r="S353" i="32"/>
  <c r="S354" i="32"/>
  <c r="S355" i="32"/>
  <c r="S356" i="32"/>
  <c r="S357" i="32"/>
  <c r="S358" i="32"/>
  <c r="S359" i="32"/>
  <c r="S360" i="32"/>
  <c r="S361" i="32"/>
  <c r="S362" i="32"/>
  <c r="S363" i="32"/>
  <c r="S364" i="32"/>
  <c r="S365" i="32"/>
  <c r="S366" i="32"/>
  <c r="S367" i="32"/>
  <c r="S368" i="32"/>
  <c r="S369" i="32"/>
  <c r="S370" i="32"/>
  <c r="S371" i="32"/>
  <c r="S372" i="32"/>
  <c r="S373" i="32"/>
  <c r="S374" i="32"/>
  <c r="S375" i="32"/>
  <c r="S376" i="32"/>
  <c r="S377" i="32"/>
  <c r="S378" i="32"/>
  <c r="S379" i="32"/>
  <c r="S380" i="32"/>
  <c r="S381" i="32"/>
  <c r="S382" i="32"/>
  <c r="S383" i="32"/>
  <c r="S384" i="32"/>
  <c r="S385" i="32"/>
  <c r="S386" i="32"/>
  <c r="S387" i="32"/>
  <c r="S388" i="32"/>
  <c r="S389" i="32"/>
  <c r="S390" i="32"/>
  <c r="S391" i="32"/>
  <c r="S392" i="32"/>
  <c r="S393" i="32"/>
  <c r="S394" i="32"/>
  <c r="S395" i="32"/>
  <c r="S396" i="32"/>
  <c r="S397" i="32"/>
  <c r="S398" i="32"/>
  <c r="S399" i="32"/>
  <c r="S400" i="32"/>
  <c r="S401" i="32"/>
  <c r="S402" i="32"/>
  <c r="S403" i="32"/>
  <c r="S404" i="32"/>
  <c r="S405" i="32"/>
  <c r="S406" i="32"/>
  <c r="S407" i="32"/>
  <c r="S408" i="32"/>
  <c r="S409" i="32"/>
  <c r="S410" i="32"/>
  <c r="S411" i="32"/>
  <c r="S412" i="32"/>
  <c r="S413" i="32"/>
  <c r="S414" i="32"/>
  <c r="S415" i="32"/>
  <c r="S416" i="32"/>
  <c r="S417" i="32"/>
  <c r="S418" i="32"/>
  <c r="S419" i="32"/>
  <c r="S420" i="32"/>
  <c r="S421" i="32"/>
  <c r="S422" i="32"/>
  <c r="S423" i="32"/>
  <c r="S424" i="32"/>
  <c r="S425" i="32"/>
  <c r="S426" i="32"/>
  <c r="S427" i="32"/>
  <c r="S428" i="32"/>
  <c r="S429" i="32"/>
  <c r="S430" i="32"/>
  <c r="S431" i="32"/>
  <c r="S432" i="32"/>
  <c r="S433" i="32"/>
  <c r="S434" i="32"/>
  <c r="S435" i="32"/>
  <c r="S436" i="32"/>
  <c r="S437" i="32"/>
  <c r="S438" i="32"/>
  <c r="S439" i="32"/>
  <c r="S440" i="32"/>
  <c r="S441" i="32"/>
  <c r="S442" i="32"/>
  <c r="S443" i="32"/>
  <c r="S444" i="32"/>
  <c r="S445" i="32"/>
  <c r="S446" i="32"/>
  <c r="S447" i="32"/>
  <c r="S448" i="32"/>
  <c r="S449" i="32"/>
  <c r="S450" i="32"/>
  <c r="S451" i="32"/>
  <c r="S452" i="32"/>
  <c r="S453" i="32"/>
  <c r="S454" i="32"/>
  <c r="S455" i="32"/>
  <c r="S456" i="32"/>
  <c r="S457" i="32"/>
  <c r="S458" i="32"/>
  <c r="S459" i="32"/>
  <c r="S460" i="32"/>
  <c r="S461" i="32"/>
  <c r="S462" i="32"/>
  <c r="S463" i="32"/>
  <c r="S464" i="32"/>
  <c r="S465" i="32"/>
  <c r="S466" i="32"/>
  <c r="S467" i="32"/>
  <c r="S468" i="32"/>
  <c r="S469" i="32"/>
  <c r="S470" i="32"/>
  <c r="S471" i="32"/>
  <c r="S472" i="32"/>
  <c r="S473" i="32"/>
  <c r="S474" i="32"/>
  <c r="S475" i="32"/>
  <c r="S476" i="32"/>
  <c r="S477" i="32"/>
  <c r="S478" i="32"/>
  <c r="S479" i="32"/>
  <c r="S480" i="32"/>
  <c r="S481" i="32"/>
  <c r="S482" i="32"/>
  <c r="S483" i="32"/>
  <c r="S484" i="32"/>
  <c r="S485" i="32"/>
  <c r="S486" i="32"/>
  <c r="S487" i="32"/>
  <c r="S488" i="32"/>
  <c r="S489" i="32"/>
  <c r="S490" i="32"/>
  <c r="S491" i="32"/>
  <c r="S492" i="32"/>
  <c r="S493" i="32"/>
  <c r="S494" i="32"/>
  <c r="S495" i="32"/>
  <c r="S496" i="32"/>
  <c r="S497" i="32"/>
  <c r="S498" i="32"/>
  <c r="S499" i="32"/>
  <c r="I402" i="4"/>
  <c r="O402" i="4"/>
  <c r="P402" i="4"/>
  <c r="Q402" i="4"/>
  <c r="R402" i="4"/>
  <c r="S402" i="4"/>
  <c r="T402" i="4"/>
  <c r="U402" i="4"/>
  <c r="V402" i="4"/>
  <c r="W402" i="4"/>
  <c r="X402" i="4"/>
  <c r="I403" i="4"/>
  <c r="W403" i="4"/>
  <c r="X403" i="4"/>
  <c r="I404" i="4"/>
  <c r="M404" i="4"/>
  <c r="N404" i="4"/>
  <c r="W404" i="4"/>
  <c r="X404" i="4"/>
  <c r="I405" i="4"/>
  <c r="O405" i="4"/>
  <c r="P405" i="4"/>
  <c r="Q405" i="4"/>
  <c r="R405" i="4"/>
  <c r="S405" i="4"/>
  <c r="T405" i="4"/>
  <c r="U405" i="4"/>
  <c r="V405" i="4"/>
  <c r="W405" i="4"/>
  <c r="X405" i="4"/>
  <c r="I406" i="4"/>
  <c r="O406" i="4"/>
  <c r="P406" i="4"/>
  <c r="Q406" i="4"/>
  <c r="R406" i="4"/>
  <c r="S406" i="4"/>
  <c r="T406" i="4"/>
  <c r="U406" i="4"/>
  <c r="V406" i="4"/>
  <c r="W406" i="4"/>
  <c r="X406" i="4"/>
  <c r="I407" i="4"/>
  <c r="O407" i="4"/>
  <c r="P407" i="4"/>
  <c r="Q407" i="4"/>
  <c r="R407" i="4"/>
  <c r="S407" i="4"/>
  <c r="T407" i="4"/>
  <c r="U407" i="4"/>
  <c r="V407" i="4"/>
  <c r="W407" i="4"/>
  <c r="X407" i="4"/>
  <c r="I408" i="4"/>
  <c r="M408" i="4"/>
  <c r="N408" i="4"/>
  <c r="W408" i="4"/>
  <c r="X408" i="4"/>
  <c r="I409" i="4"/>
  <c r="O409" i="4"/>
  <c r="P409" i="4"/>
  <c r="Q409" i="4"/>
  <c r="R409" i="4"/>
  <c r="S409" i="4"/>
  <c r="T409" i="4"/>
  <c r="U409" i="4"/>
  <c r="V409" i="4"/>
  <c r="W409" i="4"/>
  <c r="X409" i="4"/>
  <c r="J23" i="8"/>
  <c r="J24" i="8"/>
  <c r="J25" i="8"/>
  <c r="J26" i="8"/>
  <c r="J27" i="8"/>
  <c r="J28" i="8"/>
  <c r="J22" i="8"/>
  <c r="J21" i="8"/>
  <c r="N15" i="32"/>
  <c r="N16" i="32"/>
  <c r="N17" i="32"/>
  <c r="N18" i="32"/>
  <c r="N19" i="32"/>
  <c r="N20" i="32"/>
  <c r="N21" i="32"/>
  <c r="N22" i="32"/>
  <c r="N23" i="32"/>
  <c r="N24" i="32"/>
  <c r="N25" i="32"/>
  <c r="N26" i="32"/>
  <c r="N27" i="32"/>
  <c r="N28" i="32"/>
  <c r="N29" i="32"/>
  <c r="N30" i="32"/>
  <c r="N31" i="32"/>
  <c r="N32" i="32"/>
  <c r="N33" i="32"/>
  <c r="N34" i="32"/>
  <c r="N35" i="32"/>
  <c r="N36" i="32"/>
  <c r="N37" i="32"/>
  <c r="N38" i="32"/>
  <c r="N39" i="32"/>
  <c r="N40" i="32"/>
  <c r="N41" i="32"/>
  <c r="N42" i="32"/>
  <c r="N43" i="32"/>
  <c r="N44" i="32"/>
  <c r="N45" i="32"/>
  <c r="N46" i="32"/>
  <c r="N47" i="32"/>
  <c r="N48" i="32"/>
  <c r="N49" i="32"/>
  <c r="N50" i="32"/>
  <c r="N51" i="32"/>
  <c r="N52" i="32"/>
  <c r="N53" i="32"/>
  <c r="N54" i="32"/>
  <c r="N55" i="32"/>
  <c r="N56" i="32"/>
  <c r="N57" i="32"/>
  <c r="N58" i="32"/>
  <c r="N59" i="32"/>
  <c r="N60" i="32"/>
  <c r="N61" i="32"/>
  <c r="N62" i="32"/>
  <c r="N63" i="32"/>
  <c r="N64" i="32"/>
  <c r="N65" i="32"/>
  <c r="N66" i="32"/>
  <c r="N67" i="32"/>
  <c r="N68" i="32"/>
  <c r="N69" i="32"/>
  <c r="N70" i="32"/>
  <c r="N71" i="32"/>
  <c r="N72" i="32"/>
  <c r="N73" i="32"/>
  <c r="N74" i="32"/>
  <c r="N75" i="32"/>
  <c r="N76" i="32"/>
  <c r="N77" i="32"/>
  <c r="N78" i="32"/>
  <c r="N79" i="32"/>
  <c r="N80" i="32"/>
  <c r="N81" i="32"/>
  <c r="N82" i="32"/>
  <c r="N83" i="32"/>
  <c r="N84" i="32"/>
  <c r="N85" i="32"/>
  <c r="N86" i="32"/>
  <c r="N87" i="32"/>
  <c r="N88" i="32"/>
  <c r="N89" i="32"/>
  <c r="N90" i="32"/>
  <c r="N91" i="32"/>
  <c r="N92" i="32"/>
  <c r="N93" i="32"/>
  <c r="N94" i="32"/>
  <c r="N95" i="32"/>
  <c r="N96" i="32"/>
  <c r="N97" i="32"/>
  <c r="N98" i="32"/>
  <c r="N99" i="32"/>
  <c r="N100" i="32"/>
  <c r="N101" i="32"/>
  <c r="N102" i="32"/>
  <c r="N103" i="32"/>
  <c r="N104" i="32"/>
  <c r="N105" i="32"/>
  <c r="N106" i="32"/>
  <c r="N107" i="32"/>
  <c r="N108" i="32"/>
  <c r="N109" i="32"/>
  <c r="N110" i="32"/>
  <c r="N111" i="32"/>
  <c r="N112" i="32"/>
  <c r="N113" i="32"/>
  <c r="N114" i="32"/>
  <c r="N115" i="32"/>
  <c r="N116" i="32"/>
  <c r="N117" i="32"/>
  <c r="N118" i="32"/>
  <c r="N119" i="32"/>
  <c r="N120" i="32"/>
  <c r="N121" i="32"/>
  <c r="N122" i="32"/>
  <c r="N123" i="32"/>
  <c r="N124" i="32"/>
  <c r="N125" i="32"/>
  <c r="N126" i="32"/>
  <c r="N127" i="32"/>
  <c r="N128" i="32"/>
  <c r="N129" i="32"/>
  <c r="N130" i="32"/>
  <c r="N131" i="32"/>
  <c r="N132" i="32"/>
  <c r="N133" i="32"/>
  <c r="N134" i="32"/>
  <c r="N135" i="32"/>
  <c r="N136" i="32"/>
  <c r="N137" i="32"/>
  <c r="N138" i="32"/>
  <c r="N139" i="32"/>
  <c r="N140" i="32"/>
  <c r="N141" i="32"/>
  <c r="N142" i="32"/>
  <c r="N143" i="32"/>
  <c r="N144" i="32"/>
  <c r="N145" i="32"/>
  <c r="N146" i="32"/>
  <c r="N147" i="32"/>
  <c r="N148" i="32"/>
  <c r="N149" i="32"/>
  <c r="N150" i="32"/>
  <c r="N151" i="32"/>
  <c r="N152" i="32"/>
  <c r="N153" i="32"/>
  <c r="N154" i="32"/>
  <c r="N155" i="32"/>
  <c r="N156" i="32"/>
  <c r="N157" i="32"/>
  <c r="N158" i="32"/>
  <c r="N159" i="32"/>
  <c r="N160" i="32"/>
  <c r="N161" i="32"/>
  <c r="N162" i="32"/>
  <c r="N163" i="32"/>
  <c r="N164" i="32"/>
  <c r="N165" i="32"/>
  <c r="N166" i="32"/>
  <c r="N167" i="32"/>
  <c r="N168" i="32"/>
  <c r="N169" i="32"/>
  <c r="N170" i="32"/>
  <c r="N171" i="32"/>
  <c r="N172" i="32"/>
  <c r="N173" i="32"/>
  <c r="N174" i="32"/>
  <c r="N175" i="32"/>
  <c r="N176" i="32"/>
  <c r="N177" i="32"/>
  <c r="N178" i="32"/>
  <c r="N179" i="32"/>
  <c r="N180" i="32"/>
  <c r="N181" i="32"/>
  <c r="N182" i="32"/>
  <c r="N183" i="32"/>
  <c r="N184" i="32"/>
  <c r="N185" i="32"/>
  <c r="N186" i="32"/>
  <c r="N187" i="32"/>
  <c r="N188" i="32"/>
  <c r="N189" i="32"/>
  <c r="N190" i="32"/>
  <c r="N191" i="32"/>
  <c r="N192" i="32"/>
  <c r="N193" i="32"/>
  <c r="N194" i="32"/>
  <c r="N195" i="32"/>
  <c r="N196" i="32"/>
  <c r="N197" i="32"/>
  <c r="N198" i="32"/>
  <c r="N199" i="32"/>
  <c r="N200" i="32"/>
  <c r="N201" i="32"/>
  <c r="N202" i="32"/>
  <c r="N203" i="32"/>
  <c r="N204" i="32"/>
  <c r="N205" i="32"/>
  <c r="N206" i="32"/>
  <c r="N207" i="32"/>
  <c r="N208" i="32"/>
  <c r="N209" i="32"/>
  <c r="N210" i="32"/>
  <c r="N211" i="32"/>
  <c r="N212" i="32"/>
  <c r="N213" i="32"/>
  <c r="N214" i="32"/>
  <c r="N215" i="32"/>
  <c r="N216" i="32"/>
  <c r="N217" i="32"/>
  <c r="N218" i="32"/>
  <c r="N219" i="32"/>
  <c r="N220" i="32"/>
  <c r="N221" i="32"/>
  <c r="N222" i="32"/>
  <c r="N223" i="32"/>
  <c r="N224" i="32"/>
  <c r="N225" i="32"/>
  <c r="N226" i="32"/>
  <c r="N227" i="32"/>
  <c r="N228" i="32"/>
  <c r="N229" i="32"/>
  <c r="N230" i="32"/>
  <c r="N231" i="32"/>
  <c r="N232" i="32"/>
  <c r="N233" i="32"/>
  <c r="N234" i="32"/>
  <c r="N235" i="32"/>
  <c r="N236" i="32"/>
  <c r="N237" i="32"/>
  <c r="N238" i="32"/>
  <c r="N239" i="32"/>
  <c r="N240" i="32"/>
  <c r="N241" i="32"/>
  <c r="N242" i="32"/>
  <c r="N243" i="32"/>
  <c r="N244" i="32"/>
  <c r="N245" i="32"/>
  <c r="N246" i="32"/>
  <c r="N247" i="32"/>
  <c r="N248" i="32"/>
  <c r="N249" i="32"/>
  <c r="N250" i="32"/>
  <c r="N251" i="32"/>
  <c r="N252" i="32"/>
  <c r="N253" i="32"/>
  <c r="N254" i="32"/>
  <c r="N255" i="32"/>
  <c r="N256" i="32"/>
  <c r="N257" i="32"/>
  <c r="N258" i="32"/>
  <c r="N259" i="32"/>
  <c r="N260" i="32"/>
  <c r="N261" i="32"/>
  <c r="N262" i="32"/>
  <c r="N263" i="32"/>
  <c r="N264" i="32"/>
  <c r="N265" i="32"/>
  <c r="N266" i="32"/>
  <c r="N267" i="32"/>
  <c r="N268" i="32"/>
  <c r="N269" i="32"/>
  <c r="N270" i="32"/>
  <c r="N271" i="32"/>
  <c r="N272" i="32"/>
  <c r="N273" i="32"/>
  <c r="N274" i="32"/>
  <c r="N275" i="32"/>
  <c r="N276" i="32"/>
  <c r="N277" i="32"/>
  <c r="N278" i="32"/>
  <c r="N279" i="32"/>
  <c r="N280" i="32"/>
  <c r="N281" i="32"/>
  <c r="N282" i="32"/>
  <c r="N283" i="32"/>
  <c r="N284" i="32"/>
  <c r="N285" i="32"/>
  <c r="N286" i="32"/>
  <c r="N287" i="32"/>
  <c r="N288" i="32"/>
  <c r="N289" i="32"/>
  <c r="N290" i="32"/>
  <c r="N291" i="32"/>
  <c r="N292" i="32"/>
  <c r="N293" i="32"/>
  <c r="N294" i="32"/>
  <c r="N295" i="32"/>
  <c r="N296" i="32"/>
  <c r="N297" i="32"/>
  <c r="N298" i="32"/>
  <c r="N299" i="32"/>
  <c r="N300" i="32"/>
  <c r="N301" i="32"/>
  <c r="N302" i="32"/>
  <c r="N303" i="32"/>
  <c r="N304" i="32"/>
  <c r="N305" i="32"/>
  <c r="N306" i="32"/>
  <c r="N307" i="32"/>
  <c r="N308" i="32"/>
  <c r="N309" i="32"/>
  <c r="N310" i="32"/>
  <c r="N311" i="32"/>
  <c r="N312" i="32"/>
  <c r="N313" i="32"/>
  <c r="N314" i="32"/>
  <c r="N315" i="32"/>
  <c r="N316" i="32"/>
  <c r="N317" i="32"/>
  <c r="N318" i="32"/>
  <c r="N319" i="32"/>
  <c r="N320" i="32"/>
  <c r="N321" i="32"/>
  <c r="N322" i="32"/>
  <c r="N323" i="32"/>
  <c r="N324" i="32"/>
  <c r="N325" i="32"/>
  <c r="N326" i="32"/>
  <c r="N327" i="32"/>
  <c r="N328" i="32"/>
  <c r="N329" i="32"/>
  <c r="N330" i="32"/>
  <c r="N331" i="32"/>
  <c r="N332" i="32"/>
  <c r="N333" i="32"/>
  <c r="N334" i="32"/>
  <c r="N335" i="32"/>
  <c r="N336" i="32"/>
  <c r="N337" i="32"/>
  <c r="N338" i="32"/>
  <c r="N339" i="32"/>
  <c r="N340" i="32"/>
  <c r="N341" i="32"/>
  <c r="N342" i="32"/>
  <c r="N343" i="32"/>
  <c r="N344" i="32"/>
  <c r="N345" i="32"/>
  <c r="N346" i="32"/>
  <c r="N347" i="32"/>
  <c r="N348" i="32"/>
  <c r="N349" i="32"/>
  <c r="N350" i="32"/>
  <c r="N351" i="32"/>
  <c r="N352" i="32"/>
  <c r="N353" i="32"/>
  <c r="N354" i="32"/>
  <c r="N355" i="32"/>
  <c r="N356" i="32"/>
  <c r="N357" i="32"/>
  <c r="N358" i="32"/>
  <c r="N359" i="32"/>
  <c r="N360" i="32"/>
  <c r="N361" i="32"/>
  <c r="N362" i="32"/>
  <c r="N363" i="32"/>
  <c r="N364" i="32"/>
  <c r="N365" i="32"/>
  <c r="N366" i="32"/>
  <c r="N367" i="32"/>
  <c r="N368" i="32"/>
  <c r="N369" i="32"/>
  <c r="N370" i="32"/>
  <c r="N371" i="32"/>
  <c r="N372" i="32"/>
  <c r="N373" i="32"/>
  <c r="N374" i="32"/>
  <c r="N375" i="32"/>
  <c r="N376" i="32"/>
  <c r="N377" i="32"/>
  <c r="N378" i="32"/>
  <c r="N379" i="32"/>
  <c r="N380" i="32"/>
  <c r="N381" i="32"/>
  <c r="N382" i="32"/>
  <c r="N383" i="32"/>
  <c r="N384" i="32"/>
  <c r="N385" i="32"/>
  <c r="N386" i="32"/>
  <c r="N387" i="32"/>
  <c r="N388" i="32"/>
  <c r="N389" i="32"/>
  <c r="N390" i="32"/>
  <c r="N391" i="32"/>
  <c r="N392" i="32"/>
  <c r="N393" i="32"/>
  <c r="N394" i="32"/>
  <c r="N395" i="32"/>
  <c r="N396" i="32"/>
  <c r="N397" i="32"/>
  <c r="N398" i="32"/>
  <c r="N399" i="32"/>
  <c r="N400" i="32"/>
  <c r="N401" i="32"/>
  <c r="N402" i="32"/>
  <c r="N403" i="32"/>
  <c r="N404" i="32"/>
  <c r="N405" i="32"/>
  <c r="N406" i="32"/>
  <c r="N407" i="32"/>
  <c r="N408" i="32"/>
  <c r="N409" i="32"/>
  <c r="N410" i="32"/>
  <c r="N411" i="32"/>
  <c r="N412" i="32"/>
  <c r="N413" i="32"/>
  <c r="N414" i="32"/>
  <c r="N415" i="32"/>
  <c r="N416" i="32"/>
  <c r="N417" i="32"/>
  <c r="N418" i="32"/>
  <c r="N419" i="32"/>
  <c r="N420" i="32"/>
  <c r="N421" i="32"/>
  <c r="N422" i="32"/>
  <c r="N423" i="32"/>
  <c r="N424" i="32"/>
  <c r="N425" i="32"/>
  <c r="N426" i="32"/>
  <c r="N427" i="32"/>
  <c r="N428" i="32"/>
  <c r="N429" i="32"/>
  <c r="N430" i="32"/>
  <c r="N431" i="32"/>
  <c r="N432" i="32"/>
  <c r="N433" i="32"/>
  <c r="N434" i="32"/>
  <c r="N435" i="32"/>
  <c r="N436" i="32"/>
  <c r="N437" i="32"/>
  <c r="N438" i="32"/>
  <c r="N439" i="32"/>
  <c r="N440" i="32"/>
  <c r="N441" i="32"/>
  <c r="N442" i="32"/>
  <c r="N443" i="32"/>
  <c r="N444" i="32"/>
  <c r="N445" i="32"/>
  <c r="N446" i="32"/>
  <c r="N447" i="32"/>
  <c r="N448" i="32"/>
  <c r="N449" i="32"/>
  <c r="N450" i="32"/>
  <c r="N451" i="32"/>
  <c r="N452" i="32"/>
  <c r="N453" i="32"/>
  <c r="N454" i="32"/>
  <c r="N455" i="32"/>
  <c r="N456" i="32"/>
  <c r="N457" i="32"/>
  <c r="N458" i="32"/>
  <c r="N459" i="32"/>
  <c r="N460" i="32"/>
  <c r="N461" i="32"/>
  <c r="N462" i="32"/>
  <c r="N463" i="32"/>
  <c r="N464" i="32"/>
  <c r="N465" i="32"/>
  <c r="N466" i="32"/>
  <c r="N467" i="32"/>
  <c r="N468" i="32"/>
  <c r="N469" i="32"/>
  <c r="N470" i="32"/>
  <c r="N471" i="32"/>
  <c r="N472" i="32"/>
  <c r="N473" i="32"/>
  <c r="N474" i="32"/>
  <c r="N475" i="32"/>
  <c r="N476" i="32"/>
  <c r="N477" i="32"/>
  <c r="N478" i="32"/>
  <c r="N479" i="32"/>
  <c r="N480" i="32"/>
  <c r="N481" i="32"/>
  <c r="N482" i="32"/>
  <c r="N483" i="32"/>
  <c r="N484" i="32"/>
  <c r="N485" i="32"/>
  <c r="N486" i="32"/>
  <c r="N487" i="32"/>
  <c r="N488" i="32"/>
  <c r="N489" i="32"/>
  <c r="N490" i="32"/>
  <c r="N491" i="32"/>
  <c r="N492" i="32"/>
  <c r="N493" i="32"/>
  <c r="N494" i="32"/>
  <c r="N495" i="32"/>
  <c r="N496" i="32"/>
  <c r="N497" i="32"/>
  <c r="N498" i="32"/>
  <c r="N499" i="32"/>
  <c r="N500" i="32"/>
  <c r="G361" i="4"/>
  <c r="G360" i="4"/>
  <c r="G359" i="4"/>
  <c r="G358" i="4"/>
  <c r="G357" i="4"/>
  <c r="G356" i="4"/>
  <c r="G355" i="4"/>
  <c r="G354" i="4"/>
  <c r="G362" i="4"/>
  <c r="I12" i="13" l="1" a="1"/>
  <c r="I12" i="13" s="1"/>
  <c r="F12" i="13" a="1"/>
  <c r="F12" i="13" s="1"/>
  <c r="E12" i="13" a="1"/>
  <c r="E12" i="13" s="1"/>
  <c r="D12" i="13" a="1"/>
  <c r="D12" i="13" s="1"/>
  <c r="C12" i="13" a="1"/>
  <c r="C12" i="13" s="1"/>
  <c r="B12" i="13" a="1"/>
  <c r="B12" i="13" s="1"/>
  <c r="Q16" i="32"/>
  <c r="P15" i="32"/>
  <c r="P16" i="32"/>
  <c r="L470" i="1"/>
  <c r="L469" i="1"/>
  <c r="L468" i="1"/>
  <c r="L467" i="1"/>
  <c r="L466" i="1"/>
  <c r="L465" i="1"/>
  <c r="L464" i="1"/>
  <c r="L463" i="1"/>
  <c r="L462" i="1"/>
  <c r="L461" i="1"/>
  <c r="L460" i="1"/>
  <c r="L459" i="1"/>
  <c r="L458" i="1"/>
  <c r="L457" i="1"/>
  <c r="L456" i="1"/>
  <c r="L455" i="1"/>
  <c r="L454" i="1"/>
  <c r="L453" i="1"/>
  <c r="L452" i="1"/>
  <c r="L451" i="1"/>
  <c r="L450" i="1"/>
  <c r="L449" i="1"/>
  <c r="L448" i="1"/>
  <c r="L447" i="1"/>
  <c r="L446" i="1"/>
  <c r="L445" i="1"/>
  <c r="L444" i="1"/>
  <c r="L443" i="1"/>
  <c r="L442" i="1"/>
  <c r="L441" i="1"/>
  <c r="L440" i="1"/>
  <c r="L439" i="1"/>
  <c r="L438" i="1"/>
  <c r="L437" i="1"/>
  <c r="L436" i="1"/>
  <c r="L435" i="1"/>
  <c r="L425" i="1"/>
  <c r="L424" i="1"/>
  <c r="L423" i="1"/>
  <c r="L422" i="1"/>
  <c r="L421" i="1"/>
  <c r="L420" i="1"/>
  <c r="L419" i="1"/>
  <c r="L417" i="1"/>
  <c r="L416" i="1"/>
  <c r="L415" i="1"/>
  <c r="L414" i="1"/>
  <c r="L413" i="1"/>
  <c r="L412" i="1"/>
  <c r="L411" i="1"/>
  <c r="L410" i="1"/>
  <c r="L409" i="1"/>
  <c r="L408" i="1"/>
  <c r="L407" i="1"/>
  <c r="L406" i="1"/>
  <c r="L405" i="1"/>
  <c r="L404" i="1"/>
  <c r="L403" i="1"/>
  <c r="L402" i="1"/>
  <c r="L401" i="1"/>
  <c r="L400" i="1"/>
  <c r="L399" i="1"/>
  <c r="L398" i="1"/>
  <c r="L397" i="1"/>
  <c r="L396" i="1"/>
  <c r="L395" i="1"/>
  <c r="L394" i="1"/>
  <c r="L393" i="1"/>
  <c r="L392" i="1"/>
  <c r="L391" i="1"/>
  <c r="L390" i="1"/>
  <c r="L380" i="1"/>
  <c r="L379" i="1"/>
  <c r="L378" i="1"/>
  <c r="L377" i="1"/>
  <c r="L376" i="1"/>
  <c r="L375" i="1"/>
  <c r="L374" i="1"/>
  <c r="L373" i="1"/>
  <c r="L372" i="1"/>
  <c r="L371" i="1"/>
  <c r="L370" i="1"/>
  <c r="L369" i="1"/>
  <c r="L368" i="1"/>
  <c r="L367" i="1"/>
  <c r="L366" i="1"/>
  <c r="L365" i="1"/>
  <c r="L364" i="1"/>
  <c r="L363" i="1"/>
  <c r="L362" i="1"/>
  <c r="L361" i="1"/>
  <c r="L360" i="1"/>
  <c r="L359" i="1"/>
  <c r="L358" i="1"/>
  <c r="L357" i="1"/>
  <c r="L356" i="1"/>
  <c r="L355" i="1"/>
  <c r="L354" i="1"/>
  <c r="L353" i="1"/>
  <c r="L352" i="1"/>
  <c r="L351" i="1"/>
  <c r="L350" i="1"/>
  <c r="L349" i="1"/>
  <c r="L348" i="1"/>
  <c r="L347" i="1"/>
  <c r="L346" i="1"/>
  <c r="L345" i="1"/>
  <c r="L344" i="1"/>
  <c r="L343" i="1"/>
  <c r="L342" i="1"/>
  <c r="L341" i="1"/>
  <c r="L340" i="1"/>
  <c r="L339" i="1"/>
  <c r="L338" i="1"/>
  <c r="L337" i="1"/>
  <c r="L336" i="1"/>
  <c r="L317" i="1"/>
  <c r="L316" i="1"/>
  <c r="L315" i="1"/>
  <c r="L314" i="1"/>
  <c r="L313" i="1"/>
  <c r="L312" i="1"/>
  <c r="L311" i="1"/>
  <c r="L310" i="1"/>
  <c r="L309" i="1"/>
  <c r="L299" i="1"/>
  <c r="L298" i="1"/>
  <c r="L297" i="1"/>
  <c r="L296" i="1"/>
  <c r="L295" i="1"/>
  <c r="L294" i="1"/>
  <c r="L293" i="1"/>
  <c r="L292" i="1"/>
  <c r="L291" i="1"/>
  <c r="L290" i="1"/>
  <c r="L289" i="1"/>
  <c r="L288" i="1"/>
  <c r="L287" i="1"/>
  <c r="L286" i="1"/>
  <c r="L285" i="1"/>
  <c r="L284" i="1"/>
  <c r="L283" i="1"/>
  <c r="L282" i="1"/>
  <c r="L281" i="1"/>
  <c r="L280" i="1"/>
  <c r="L279" i="1"/>
  <c r="L278" i="1"/>
  <c r="L277" i="1"/>
  <c r="L276" i="1"/>
  <c r="L275" i="1"/>
  <c r="L274" i="1"/>
  <c r="L273" i="1"/>
  <c r="L272" i="1"/>
  <c r="L271" i="1"/>
  <c r="L270" i="1"/>
  <c r="L269" i="1"/>
  <c r="L268" i="1"/>
  <c r="L267" i="1"/>
  <c r="L266" i="1"/>
  <c r="L265" i="1"/>
  <c r="L264" i="1"/>
  <c r="L263" i="1"/>
  <c r="L262" i="1"/>
  <c r="L261" i="1"/>
  <c r="L260" i="1"/>
  <c r="L259" i="1"/>
  <c r="L258" i="1"/>
  <c r="L257" i="1"/>
  <c r="L256" i="1"/>
  <c r="L255" i="1"/>
  <c r="L254" i="1"/>
  <c r="L253" i="1"/>
  <c r="L252" i="1"/>
  <c r="L251" i="1"/>
  <c r="L250" i="1"/>
  <c r="L249" i="1"/>
  <c r="L248" i="1"/>
  <c r="L247" i="1"/>
  <c r="L246" i="1"/>
  <c r="L245" i="1"/>
  <c r="L244" i="1"/>
  <c r="L243" i="1"/>
  <c r="L242" i="1"/>
  <c r="L241" i="1"/>
  <c r="L240" i="1"/>
  <c r="L239" i="1"/>
  <c r="L238" i="1"/>
  <c r="L237" i="1"/>
  <c r="L236" i="1"/>
  <c r="L235" i="1"/>
  <c r="L234" i="1"/>
  <c r="L233" i="1"/>
  <c r="L232" i="1"/>
  <c r="L231" i="1"/>
  <c r="L230" i="1"/>
  <c r="L229" i="1"/>
  <c r="L228" i="1"/>
  <c r="L227" i="1"/>
  <c r="L226" i="1"/>
  <c r="L225" i="1"/>
  <c r="L209" i="1"/>
  <c r="L224" i="1"/>
  <c r="L223" i="1"/>
  <c r="L222" i="1"/>
  <c r="L221" i="1"/>
  <c r="L220" i="1"/>
  <c r="L219" i="1"/>
  <c r="L218" i="1"/>
  <c r="L217" i="1"/>
  <c r="L216" i="1"/>
  <c r="L215" i="1"/>
  <c r="L214" i="1"/>
  <c r="L213" i="1"/>
  <c r="L212" i="1"/>
  <c r="L211" i="1"/>
  <c r="L210" i="1"/>
  <c r="L208" i="1"/>
  <c r="L207" i="1"/>
  <c r="L206" i="1"/>
  <c r="L205" i="1"/>
  <c r="L204" i="1"/>
  <c r="L203" i="1"/>
  <c r="L202" i="1"/>
  <c r="L201" i="1"/>
  <c r="L200" i="1"/>
  <c r="L199" i="1"/>
  <c r="L198" i="1"/>
  <c r="L197" i="1"/>
  <c r="L196" i="1"/>
  <c r="L195" i="1"/>
  <c r="L194" i="1"/>
  <c r="L193" i="1"/>
  <c r="L192" i="1"/>
  <c r="L191" i="1"/>
  <c r="L190" i="1"/>
  <c r="L189" i="1"/>
  <c r="L188" i="1"/>
  <c r="L187" i="1"/>
  <c r="L186" i="1"/>
  <c r="L185" i="1"/>
  <c r="L184" i="1"/>
  <c r="L183" i="1"/>
  <c r="L182" i="1"/>
  <c r="L180" i="1"/>
  <c r="L181" i="1"/>
  <c r="L179" i="1"/>
  <c r="L178" i="1"/>
  <c r="L177" i="1"/>
  <c r="L176" i="1"/>
  <c r="L175" i="1"/>
  <c r="L174" i="1"/>
  <c r="L173" i="1"/>
  <c r="L172" i="1"/>
  <c r="L171" i="1"/>
  <c r="L170" i="1"/>
  <c r="L169" i="1"/>
  <c r="L168" i="1"/>
  <c r="L167" i="1"/>
  <c r="L166" i="1"/>
  <c r="L165" i="1"/>
  <c r="L164" i="1"/>
  <c r="L163" i="1"/>
  <c r="L162" i="1"/>
  <c r="L161" i="1"/>
  <c r="L160" i="1"/>
  <c r="L159" i="1"/>
  <c r="L158" i="1"/>
  <c r="L157" i="1"/>
  <c r="L156" i="1"/>
  <c r="L155" i="1"/>
  <c r="L154" i="1"/>
  <c r="L153" i="1"/>
  <c r="L152" i="1"/>
  <c r="L151" i="1"/>
  <c r="L141" i="1"/>
  <c r="L150" i="1"/>
  <c r="L149" i="1"/>
  <c r="L148" i="1"/>
  <c r="L147" i="1"/>
  <c r="L146" i="1"/>
  <c r="L145" i="1"/>
  <c r="L144" i="1"/>
  <c r="L143" i="1"/>
  <c r="L142" i="1"/>
  <c r="L140" i="1"/>
  <c r="L139" i="1"/>
  <c r="L138" i="1"/>
  <c r="L137" i="1"/>
  <c r="L136" i="1"/>
  <c r="L135" i="1"/>
  <c r="L134" i="1"/>
  <c r="L133" i="1"/>
  <c r="L132" i="1"/>
  <c r="L131" i="1"/>
  <c r="L130" i="1"/>
  <c r="L129" i="1"/>
  <c r="L128" i="1"/>
  <c r="L127" i="1"/>
  <c r="L126" i="1"/>
  <c r="L125" i="1"/>
  <c r="L124" i="1"/>
  <c r="L123" i="1"/>
  <c r="L122" i="1"/>
  <c r="L121" i="1"/>
  <c r="L120" i="1"/>
  <c r="L119" i="1"/>
  <c r="L118" i="1"/>
  <c r="L117" i="1"/>
  <c r="L116" i="1"/>
  <c r="L115" i="1"/>
  <c r="L114" i="1"/>
  <c r="L113" i="1"/>
  <c r="L112" i="1"/>
  <c r="L111" i="1"/>
  <c r="L110" i="1"/>
  <c r="L109" i="1"/>
  <c r="L108" i="1"/>
  <c r="L107" i="1"/>
  <c r="L106" i="1"/>
  <c r="L105" i="1"/>
  <c r="L104" i="1"/>
  <c r="L103" i="1"/>
  <c r="L102" i="1"/>
  <c r="L101" i="1"/>
  <c r="L100" i="1"/>
  <c r="L99" i="1"/>
  <c r="L98" i="1"/>
  <c r="L97" i="1"/>
  <c r="L96" i="1"/>
  <c r="L95" i="1"/>
  <c r="L94" i="1"/>
  <c r="L93" i="1"/>
  <c r="L92" i="1"/>
  <c r="L91" i="1"/>
  <c r="L90" i="1"/>
  <c r="L89" i="1"/>
  <c r="L88" i="1"/>
  <c r="L87" i="1"/>
  <c r="L86" i="1"/>
  <c r="L85" i="1"/>
  <c r="L84" i="1"/>
  <c r="L83" i="1"/>
  <c r="L82" i="1"/>
  <c r="L81" i="1"/>
  <c r="L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L4" i="1"/>
  <c r="L3" i="1"/>
  <c r="L2" i="1"/>
  <c r="L471" i="1"/>
  <c r="U22" i="32"/>
  <c r="U23" i="32"/>
  <c r="U24" i="32"/>
  <c r="U25" i="32"/>
  <c r="U26" i="32"/>
  <c r="U27" i="32"/>
  <c r="U28" i="32"/>
  <c r="U29" i="32"/>
  <c r="U30" i="32"/>
  <c r="U31" i="32"/>
  <c r="U32" i="32"/>
  <c r="U33" i="32"/>
  <c r="U34" i="32"/>
  <c r="U35" i="32"/>
  <c r="U36" i="32"/>
  <c r="U37" i="32"/>
  <c r="U38" i="32"/>
  <c r="U39" i="32"/>
  <c r="U40" i="32"/>
  <c r="U41" i="32"/>
  <c r="U42" i="32"/>
  <c r="U43" i="32"/>
  <c r="U44" i="32"/>
  <c r="U45" i="32"/>
  <c r="U46" i="32"/>
  <c r="U47" i="32"/>
  <c r="U48" i="32"/>
  <c r="U49" i="32"/>
  <c r="U50" i="32"/>
  <c r="U51" i="32"/>
  <c r="U52" i="32"/>
  <c r="U53" i="32"/>
  <c r="U54" i="32"/>
  <c r="U55" i="32"/>
  <c r="U56" i="32"/>
  <c r="U57" i="32"/>
  <c r="U58" i="32"/>
  <c r="U59" i="32"/>
  <c r="U60" i="32"/>
  <c r="U61" i="32"/>
  <c r="U62" i="32"/>
  <c r="U63" i="32"/>
  <c r="U64" i="32"/>
  <c r="U65" i="32"/>
  <c r="U66" i="32"/>
  <c r="U67" i="32"/>
  <c r="U68" i="32"/>
  <c r="U69" i="32"/>
  <c r="U70" i="32"/>
  <c r="U71" i="32"/>
  <c r="U72" i="32"/>
  <c r="U73" i="32"/>
  <c r="U74" i="32"/>
  <c r="U75" i="32"/>
  <c r="U76" i="32"/>
  <c r="U77" i="32"/>
  <c r="U78" i="32"/>
  <c r="U79" i="32"/>
  <c r="U80" i="32"/>
  <c r="U81" i="32"/>
  <c r="U82" i="32"/>
  <c r="U83" i="32"/>
  <c r="U84" i="32"/>
  <c r="U85" i="32"/>
  <c r="U86" i="32"/>
  <c r="U87" i="32"/>
  <c r="U88" i="32"/>
  <c r="U89" i="32"/>
  <c r="U90" i="32"/>
  <c r="U91" i="32"/>
  <c r="U92" i="32"/>
  <c r="U93" i="32"/>
  <c r="U94" i="32"/>
  <c r="U95" i="32"/>
  <c r="U96" i="32"/>
  <c r="U97" i="32"/>
  <c r="U98" i="32"/>
  <c r="U99" i="32"/>
  <c r="U100" i="32"/>
  <c r="U101" i="32"/>
  <c r="U102" i="32"/>
  <c r="U103" i="32"/>
  <c r="U104" i="32"/>
  <c r="U105" i="32"/>
  <c r="U106" i="32"/>
  <c r="U107" i="32"/>
  <c r="U108" i="32"/>
  <c r="U109" i="32"/>
  <c r="U110" i="32"/>
  <c r="U111" i="32"/>
  <c r="U112" i="32"/>
  <c r="U113" i="32"/>
  <c r="U114" i="32"/>
  <c r="U115" i="32"/>
  <c r="U116" i="32"/>
  <c r="U117" i="32"/>
  <c r="U118" i="32"/>
  <c r="U119" i="32"/>
  <c r="U120" i="32"/>
  <c r="U121" i="32"/>
  <c r="U122" i="32"/>
  <c r="U123" i="32"/>
  <c r="U124" i="32"/>
  <c r="U125" i="32"/>
  <c r="U126" i="32"/>
  <c r="U127" i="32"/>
  <c r="U128" i="32"/>
  <c r="U129" i="32"/>
  <c r="U130" i="32"/>
  <c r="U131" i="32"/>
  <c r="U132" i="32"/>
  <c r="U133" i="32"/>
  <c r="U134" i="32"/>
  <c r="U135" i="32"/>
  <c r="U136" i="32"/>
  <c r="U137" i="32"/>
  <c r="U138" i="32"/>
  <c r="U139" i="32"/>
  <c r="U140" i="32"/>
  <c r="U141" i="32"/>
  <c r="U142" i="32"/>
  <c r="U143" i="32"/>
  <c r="U144" i="32"/>
  <c r="U145" i="32"/>
  <c r="U146" i="32"/>
  <c r="U147" i="32"/>
  <c r="U148" i="32"/>
  <c r="U149" i="32"/>
  <c r="U150" i="32"/>
  <c r="U151" i="32"/>
  <c r="U152" i="32"/>
  <c r="U153" i="32"/>
  <c r="U154" i="32"/>
  <c r="U155" i="32"/>
  <c r="U156" i="32"/>
  <c r="U157" i="32"/>
  <c r="U158" i="32"/>
  <c r="U159" i="32"/>
  <c r="U160" i="32"/>
  <c r="U161" i="32"/>
  <c r="U162" i="32"/>
  <c r="U163" i="32"/>
  <c r="U164" i="32"/>
  <c r="U165" i="32"/>
  <c r="U166" i="32"/>
  <c r="U167" i="32"/>
  <c r="U168" i="32"/>
  <c r="U169" i="32"/>
  <c r="U170" i="32"/>
  <c r="U171" i="32"/>
  <c r="U172" i="32"/>
  <c r="U173" i="32"/>
  <c r="U174" i="32"/>
  <c r="U175" i="32"/>
  <c r="U176" i="32"/>
  <c r="U177" i="32"/>
  <c r="U178" i="32"/>
  <c r="U179" i="32"/>
  <c r="U180" i="32"/>
  <c r="U181" i="32"/>
  <c r="U182" i="32"/>
  <c r="U183" i="32"/>
  <c r="U184" i="32"/>
  <c r="U185" i="32"/>
  <c r="U186" i="32"/>
  <c r="U187" i="32"/>
  <c r="U188" i="32"/>
  <c r="U189" i="32"/>
  <c r="U190" i="32"/>
  <c r="U191" i="32"/>
  <c r="U192" i="32"/>
  <c r="U193" i="32"/>
  <c r="U194" i="32"/>
  <c r="U195" i="32"/>
  <c r="U196" i="32"/>
  <c r="U197" i="32"/>
  <c r="U198" i="32"/>
  <c r="U199" i="32"/>
  <c r="U200" i="32"/>
  <c r="U201" i="32"/>
  <c r="U202" i="32"/>
  <c r="U203" i="32"/>
  <c r="U204" i="32"/>
  <c r="U205" i="32"/>
  <c r="U206" i="32"/>
  <c r="U207" i="32"/>
  <c r="U208" i="32"/>
  <c r="U209" i="32"/>
  <c r="U210" i="32"/>
  <c r="U211" i="32"/>
  <c r="U212" i="32"/>
  <c r="U213" i="32"/>
  <c r="U214" i="32"/>
  <c r="U215" i="32"/>
  <c r="U216" i="32"/>
  <c r="U217" i="32"/>
  <c r="U218" i="32"/>
  <c r="U219" i="32"/>
  <c r="U220" i="32"/>
  <c r="U221" i="32"/>
  <c r="U222" i="32"/>
  <c r="U223" i="32"/>
  <c r="U224" i="32"/>
  <c r="U225" i="32"/>
  <c r="U226" i="32"/>
  <c r="U227" i="32"/>
  <c r="U228" i="32"/>
  <c r="U229" i="32"/>
  <c r="U230" i="32"/>
  <c r="U231" i="32"/>
  <c r="U232" i="32"/>
  <c r="U233" i="32"/>
  <c r="U234" i="32"/>
  <c r="U235" i="32"/>
  <c r="U236" i="32"/>
  <c r="U237" i="32"/>
  <c r="U238" i="32"/>
  <c r="U239" i="32"/>
  <c r="U240" i="32"/>
  <c r="U241" i="32"/>
  <c r="U242" i="32"/>
  <c r="U243" i="32"/>
  <c r="U244" i="32"/>
  <c r="U245" i="32"/>
  <c r="U246" i="32"/>
  <c r="U247" i="32"/>
  <c r="U248" i="32"/>
  <c r="U249" i="32"/>
  <c r="U250" i="32"/>
  <c r="U251" i="32"/>
  <c r="U252" i="32"/>
  <c r="U253" i="32"/>
  <c r="U254" i="32"/>
  <c r="U255" i="32"/>
  <c r="U256" i="32"/>
  <c r="U257" i="32"/>
  <c r="U258" i="32"/>
  <c r="U259" i="32"/>
  <c r="U260" i="32"/>
  <c r="U264" i="32"/>
  <c r="U265" i="32"/>
  <c r="U266" i="32"/>
  <c r="U267" i="32"/>
  <c r="U268" i="32"/>
  <c r="U269" i="32"/>
  <c r="U270" i="32"/>
  <c r="U271" i="32"/>
  <c r="U272" i="32"/>
  <c r="U274" i="32"/>
  <c r="U275" i="32"/>
  <c r="U276" i="32"/>
  <c r="U277" i="32"/>
  <c r="U278" i="32"/>
  <c r="U279" i="32"/>
  <c r="U280" i="32"/>
  <c r="U284" i="32"/>
  <c r="U285" i="32"/>
  <c r="U286" i="32"/>
  <c r="U287" i="32"/>
  <c r="U288" i="32"/>
  <c r="U289" i="32"/>
  <c r="U290" i="32"/>
  <c r="U291" i="32"/>
  <c r="U292" i="32"/>
  <c r="U293" i="32"/>
  <c r="U294" i="32"/>
  <c r="U295" i="32"/>
  <c r="U296" i="32"/>
  <c r="U297" i="32"/>
  <c r="U298" i="32"/>
  <c r="U299" i="32"/>
  <c r="U300" i="32"/>
  <c r="U301" i="32"/>
  <c r="U302" i="32"/>
  <c r="U303" i="32"/>
  <c r="U304" i="32"/>
  <c r="U307" i="32"/>
  <c r="U308" i="32"/>
  <c r="U309" i="32"/>
  <c r="U312" i="32"/>
  <c r="U313" i="32"/>
  <c r="U314" i="32"/>
  <c r="U315" i="32"/>
  <c r="U316" i="32"/>
  <c r="U317" i="32"/>
  <c r="U318" i="32"/>
  <c r="U319" i="32"/>
  <c r="U320" i="32"/>
  <c r="U321" i="32"/>
  <c r="U322" i="32"/>
  <c r="U323" i="32"/>
  <c r="U324" i="32"/>
  <c r="U325" i="32"/>
  <c r="U326" i="32"/>
  <c r="U327" i="32"/>
  <c r="U328" i="32"/>
  <c r="U329" i="32"/>
  <c r="U330" i="32"/>
  <c r="U331" i="32"/>
  <c r="U332" i="32"/>
  <c r="U333" i="32"/>
  <c r="U334" i="32"/>
  <c r="U335" i="32"/>
  <c r="U336" i="32"/>
  <c r="U337" i="32"/>
  <c r="U338" i="32"/>
  <c r="U339" i="32"/>
  <c r="U340" i="32"/>
  <c r="U341" i="32"/>
  <c r="U342" i="32"/>
  <c r="U343" i="32"/>
  <c r="U344" i="32"/>
  <c r="U345" i="32"/>
  <c r="U346" i="32"/>
  <c r="U347" i="32"/>
  <c r="U348" i="32"/>
  <c r="U349" i="32"/>
  <c r="U350" i="32"/>
  <c r="U351" i="32"/>
  <c r="U352" i="32"/>
  <c r="U353" i="32"/>
  <c r="U354" i="32"/>
  <c r="U355" i="32"/>
  <c r="U356" i="32"/>
  <c r="U360" i="32"/>
  <c r="U361" i="32"/>
  <c r="U362" i="32"/>
  <c r="U363" i="32"/>
  <c r="U364" i="32"/>
  <c r="U368" i="32"/>
  <c r="U369" i="32"/>
  <c r="U370" i="32"/>
  <c r="U371" i="32"/>
  <c r="U372" i="32"/>
  <c r="U373" i="32"/>
  <c r="U374" i="32"/>
  <c r="U375" i="32"/>
  <c r="U376" i="32"/>
  <c r="U377" i="32"/>
  <c r="U378" i="32"/>
  <c r="U379" i="32"/>
  <c r="U380" i="32"/>
  <c r="U381" i="32"/>
  <c r="U382" i="32"/>
  <c r="U383" i="32"/>
  <c r="U384" i="32"/>
  <c r="U385" i="32"/>
  <c r="U386" i="32"/>
  <c r="U387" i="32"/>
  <c r="U388" i="32"/>
  <c r="U390" i="32"/>
  <c r="U391" i="32"/>
  <c r="U392" i="32"/>
  <c r="U394" i="32"/>
  <c r="U396" i="32"/>
  <c r="U397" i="32"/>
  <c r="U398" i="32"/>
  <c r="U399" i="32"/>
  <c r="U400" i="32"/>
  <c r="U401" i="32"/>
  <c r="U402" i="32"/>
  <c r="U403" i="32"/>
  <c r="U404" i="32"/>
  <c r="U408" i="32"/>
  <c r="U409" i="32"/>
  <c r="U410" i="32"/>
  <c r="U411" i="32"/>
  <c r="U412" i="32"/>
  <c r="U413" i="32"/>
  <c r="U414" i="32"/>
  <c r="U415" i="32"/>
  <c r="U416" i="32"/>
  <c r="U418" i="32"/>
  <c r="U419" i="32"/>
  <c r="U420" i="32"/>
  <c r="U421" i="32"/>
  <c r="U422" i="32"/>
  <c r="U423" i="32"/>
  <c r="U424" i="32"/>
  <c r="U425" i="32"/>
  <c r="U426" i="32"/>
  <c r="U427" i="32"/>
  <c r="U428" i="32"/>
  <c r="U429" i="32"/>
  <c r="U430" i="32"/>
  <c r="U431" i="32"/>
  <c r="U432" i="32"/>
  <c r="U433" i="32"/>
  <c r="U434" i="32"/>
  <c r="U435" i="32"/>
  <c r="U436" i="32"/>
  <c r="U437" i="32"/>
  <c r="U438" i="32"/>
  <c r="U439" i="32"/>
  <c r="U440" i="32"/>
  <c r="U441" i="32"/>
  <c r="U442" i="32"/>
  <c r="U443" i="32"/>
  <c r="U444" i="32"/>
  <c r="U445" i="32"/>
  <c r="U446" i="32"/>
  <c r="U447" i="32"/>
  <c r="U448" i="32"/>
  <c r="U449" i="32"/>
  <c r="U450" i="32"/>
  <c r="U451" i="32"/>
  <c r="U452" i="32"/>
  <c r="U454" i="32"/>
  <c r="U455" i="32"/>
  <c r="U456" i="32"/>
  <c r="U457" i="32"/>
  <c r="U458" i="32"/>
  <c r="U459" i="32"/>
  <c r="U460" i="32"/>
  <c r="U461" i="32"/>
  <c r="U462" i="32"/>
  <c r="U463" i="32"/>
  <c r="U464" i="32"/>
  <c r="U466" i="32"/>
  <c r="U467" i="32"/>
  <c r="U468" i="32"/>
  <c r="U469" i="32"/>
  <c r="U470" i="32"/>
  <c r="U471" i="32"/>
  <c r="U472" i="32"/>
  <c r="U476" i="32"/>
  <c r="U478" i="32"/>
  <c r="U479" i="32"/>
  <c r="U480" i="32"/>
  <c r="U481" i="32"/>
  <c r="U482" i="32"/>
  <c r="U483" i="32"/>
  <c r="U484" i="32"/>
  <c r="U485" i="32"/>
  <c r="U486" i="32"/>
  <c r="U487" i="32"/>
  <c r="U488" i="32"/>
  <c r="U489" i="32"/>
  <c r="U490" i="32"/>
  <c r="U491" i="32"/>
  <c r="U492" i="32"/>
  <c r="U493" i="32"/>
  <c r="U494" i="32"/>
  <c r="U495" i="32"/>
  <c r="U496" i="32"/>
  <c r="U499" i="32"/>
  <c r="U500" i="32"/>
  <c r="U261" i="32"/>
  <c r="U262" i="32"/>
  <c r="U263" i="32"/>
  <c r="U273" i="32"/>
  <c r="U281" i="32"/>
  <c r="U282" i="32"/>
  <c r="U283" i="32"/>
  <c r="U305" i="32"/>
  <c r="U306" i="32"/>
  <c r="U310" i="32"/>
  <c r="U311" i="32"/>
  <c r="U357" i="32"/>
  <c r="U358" i="32"/>
  <c r="U359" i="32"/>
  <c r="U365" i="32"/>
  <c r="U366" i="32"/>
  <c r="U367" i="32"/>
  <c r="U389" i="32"/>
  <c r="U393" i="32"/>
  <c r="U395" i="32"/>
  <c r="U405" i="32"/>
  <c r="U406" i="32"/>
  <c r="U407" i="32"/>
  <c r="U417" i="32"/>
  <c r="U453" i="32"/>
  <c r="U465" i="32"/>
  <c r="U473" i="32"/>
  <c r="U474" i="32"/>
  <c r="U475" i="32"/>
  <c r="U477" i="32"/>
  <c r="U497" i="32"/>
  <c r="U498" i="32"/>
  <c r="G432" i="4"/>
  <c r="G428" i="4"/>
  <c r="G424" i="4"/>
  <c r="G420" i="4"/>
  <c r="G416" i="4"/>
  <c r="G408" i="4" s="1"/>
  <c r="G412" i="4"/>
  <c r="G404" i="4" s="1"/>
  <c r="G400" i="4"/>
  <c r="G396" i="4"/>
  <c r="G392" i="4"/>
  <c r="G388" i="4"/>
  <c r="G384" i="4"/>
  <c r="G380" i="4"/>
  <c r="G376" i="4"/>
  <c r="G372" i="4"/>
  <c r="G368" i="4"/>
  <c r="G364" i="4"/>
  <c r="G352" i="4"/>
  <c r="G348" i="4"/>
  <c r="G344" i="4"/>
  <c r="G340" i="4"/>
  <c r="G336" i="4"/>
  <c r="G332" i="4"/>
  <c r="G328" i="4"/>
  <c r="G324" i="4"/>
  <c r="G320" i="4"/>
  <c r="G316" i="4"/>
  <c r="G312" i="4"/>
  <c r="G308" i="4"/>
  <c r="G304" i="4"/>
  <c r="G300" i="4"/>
  <c r="G296" i="4"/>
  <c r="G292" i="4"/>
  <c r="G288" i="4"/>
  <c r="G284" i="4"/>
  <c r="G280" i="4"/>
  <c r="G276" i="4"/>
  <c r="G272" i="4"/>
  <c r="G268" i="4"/>
  <c r="G264" i="4"/>
  <c r="G260" i="4"/>
  <c r="G256" i="4"/>
  <c r="G252" i="4"/>
  <c r="G248" i="4"/>
  <c r="G244" i="4"/>
  <c r="G240" i="4"/>
  <c r="G236" i="4"/>
  <c r="G232" i="4"/>
  <c r="G228" i="4"/>
  <c r="G224" i="4"/>
  <c r="G220" i="4"/>
  <c r="G216" i="4"/>
  <c r="G212" i="4"/>
  <c r="G208" i="4"/>
  <c r="G204" i="4"/>
  <c r="G200" i="4"/>
  <c r="G196" i="4"/>
  <c r="G192" i="4"/>
  <c r="G188" i="4"/>
  <c r="G184" i="4"/>
  <c r="G180" i="4"/>
  <c r="G176" i="4"/>
  <c r="G172" i="4"/>
  <c r="G168" i="4"/>
  <c r="G164" i="4"/>
  <c r="G160" i="4"/>
  <c r="G156" i="4"/>
  <c r="G152" i="4"/>
  <c r="G148" i="4"/>
  <c r="G144" i="4"/>
  <c r="G140" i="4"/>
  <c r="G136" i="4"/>
  <c r="G132" i="4"/>
  <c r="G128" i="4"/>
  <c r="G124" i="4"/>
  <c r="G120" i="4"/>
  <c r="G116" i="4"/>
  <c r="G112" i="4"/>
  <c r="G108" i="4"/>
  <c r="G104" i="4"/>
  <c r="G100" i="4"/>
  <c r="G96" i="4"/>
  <c r="G92" i="4"/>
  <c r="G88" i="4"/>
  <c r="G84" i="4"/>
  <c r="G80" i="4"/>
  <c r="G76" i="4"/>
  <c r="G72" i="4"/>
  <c r="G68" i="4"/>
  <c r="G64" i="4"/>
  <c r="G60" i="4"/>
  <c r="G56" i="4"/>
  <c r="G52" i="4"/>
  <c r="G48" i="4"/>
  <c r="G44" i="4"/>
  <c r="G40" i="4"/>
  <c r="G36" i="4"/>
  <c r="G32" i="4"/>
  <c r="G28" i="4"/>
  <c r="G24" i="4"/>
  <c r="G20" i="4"/>
  <c r="G16" i="4"/>
  <c r="G12" i="4"/>
  <c r="G8" i="4"/>
  <c r="G4" i="4"/>
  <c r="L338" i="36"/>
  <c r="L334" i="36"/>
  <c r="L331" i="36"/>
  <c r="L327" i="36"/>
  <c r="L324" i="36"/>
  <c r="L320" i="36"/>
  <c r="L317" i="36"/>
  <c r="L313" i="36"/>
  <c r="L310" i="36"/>
  <c r="L306" i="36"/>
  <c r="L303" i="36"/>
  <c r="L299" i="36"/>
  <c r="L296" i="36"/>
  <c r="L292" i="36"/>
  <c r="L289" i="36"/>
  <c r="L285" i="36"/>
  <c r="L282" i="36"/>
  <c r="L278" i="36"/>
  <c r="L275" i="36"/>
  <c r="L271" i="36"/>
  <c r="L268" i="36"/>
  <c r="L264" i="36"/>
  <c r="L261" i="36"/>
  <c r="L257" i="36"/>
  <c r="L254" i="36"/>
  <c r="L250" i="36"/>
  <c r="L247" i="36"/>
  <c r="L243" i="36"/>
  <c r="L240" i="36"/>
  <c r="L236" i="36"/>
  <c r="L233" i="36"/>
  <c r="L229" i="36"/>
  <c r="L226" i="36"/>
  <c r="L222" i="36"/>
  <c r="L219" i="36"/>
  <c r="L215" i="36"/>
  <c r="L212" i="36"/>
  <c r="L208" i="36"/>
  <c r="L205" i="36"/>
  <c r="L201" i="36"/>
  <c r="L198" i="36"/>
  <c r="L194" i="36"/>
  <c r="L191" i="36"/>
  <c r="L187" i="36"/>
  <c r="L184" i="36"/>
  <c r="L180" i="36"/>
  <c r="L177" i="36"/>
  <c r="L173" i="36"/>
  <c r="L170" i="36"/>
  <c r="L166" i="36"/>
  <c r="L163" i="36"/>
  <c r="L159" i="36"/>
  <c r="L156" i="36"/>
  <c r="L152" i="36"/>
  <c r="L149" i="36"/>
  <c r="L145" i="36"/>
  <c r="L142" i="36"/>
  <c r="L138" i="36"/>
  <c r="L135" i="36"/>
  <c r="L131" i="36"/>
  <c r="L128" i="36"/>
  <c r="L124" i="36"/>
  <c r="L121" i="36"/>
  <c r="L117" i="36"/>
  <c r="L114" i="36"/>
  <c r="L110" i="36"/>
  <c r="L107" i="36"/>
  <c r="L103" i="36"/>
  <c r="L100" i="36"/>
  <c r="L96" i="36"/>
  <c r="L93" i="36"/>
  <c r="L89" i="36"/>
  <c r="L86" i="36"/>
  <c r="L82" i="36"/>
  <c r="L79" i="36"/>
  <c r="L75" i="36"/>
  <c r="L72" i="36"/>
  <c r="L68" i="36"/>
  <c r="L65" i="36"/>
  <c r="L61" i="36"/>
  <c r="L58" i="36"/>
  <c r="L54" i="36"/>
  <c r="L51" i="36"/>
  <c r="L47" i="36"/>
  <c r="L44" i="36"/>
  <c r="L40" i="36"/>
  <c r="L37" i="36"/>
  <c r="L33" i="36"/>
  <c r="L30" i="36"/>
  <c r="L26" i="36"/>
  <c r="L23" i="36"/>
  <c r="L19" i="36"/>
  <c r="L16" i="36"/>
  <c r="L12" i="36"/>
  <c r="L9" i="36"/>
  <c r="L5" i="36"/>
  <c r="L418" i="1"/>
  <c r="F427" i="4"/>
  <c r="G427" i="4"/>
  <c r="F428" i="4"/>
  <c r="F429" i="4"/>
  <c r="G429" i="4"/>
  <c r="F430" i="4"/>
  <c r="G430" i="4"/>
  <c r="F431" i="4"/>
  <c r="G431" i="4"/>
  <c r="F432" i="4"/>
  <c r="F433" i="4"/>
  <c r="G433" i="4"/>
  <c r="F434" i="4"/>
  <c r="G434" i="4"/>
  <c r="G426" i="4"/>
  <c r="F426" i="4"/>
  <c r="F419" i="4"/>
  <c r="G419" i="4"/>
  <c r="F420" i="4"/>
  <c r="F421" i="4"/>
  <c r="G421" i="4"/>
  <c r="F422" i="4"/>
  <c r="G422" i="4"/>
  <c r="F423" i="4"/>
  <c r="G423" i="4"/>
  <c r="F424" i="4"/>
  <c r="F425" i="4"/>
  <c r="G425" i="4"/>
  <c r="G418" i="4"/>
  <c r="F418" i="4"/>
  <c r="F411" i="4"/>
  <c r="F403" i="4" s="1"/>
  <c r="G411" i="4"/>
  <c r="G403" i="4" s="1"/>
  <c r="F412" i="4"/>
  <c r="F404" i="4" s="1"/>
  <c r="F413" i="4"/>
  <c r="F405" i="4" s="1"/>
  <c r="G413" i="4"/>
  <c r="G405" i="4" s="1"/>
  <c r="F414" i="4"/>
  <c r="F406" i="4" s="1"/>
  <c r="G414" i="4"/>
  <c r="G406" i="4" s="1"/>
  <c r="F415" i="4"/>
  <c r="F407" i="4" s="1"/>
  <c r="G415" i="4"/>
  <c r="G407" i="4" s="1"/>
  <c r="F416" i="4"/>
  <c r="F408" i="4" s="1"/>
  <c r="F417" i="4"/>
  <c r="F409" i="4" s="1"/>
  <c r="G417" i="4"/>
  <c r="G409" i="4" s="1"/>
  <c r="G410" i="4"/>
  <c r="G402" i="4" s="1"/>
  <c r="F410" i="4"/>
  <c r="F402" i="4" s="1"/>
  <c r="F395" i="4"/>
  <c r="G395" i="4"/>
  <c r="F396" i="4"/>
  <c r="F397" i="4"/>
  <c r="G397" i="4"/>
  <c r="F398" i="4"/>
  <c r="G398" i="4"/>
  <c r="F399" i="4"/>
  <c r="G399" i="4"/>
  <c r="F400" i="4"/>
  <c r="F401" i="4"/>
  <c r="G401" i="4"/>
  <c r="G394" i="4"/>
  <c r="F394" i="4"/>
  <c r="F387" i="4"/>
  <c r="G387" i="4"/>
  <c r="F388" i="4"/>
  <c r="F389" i="4"/>
  <c r="G389" i="4"/>
  <c r="F390" i="4"/>
  <c r="G390" i="4"/>
  <c r="F391" i="4"/>
  <c r="G391" i="4"/>
  <c r="F392" i="4"/>
  <c r="F393" i="4"/>
  <c r="G393" i="4"/>
  <c r="G386" i="4"/>
  <c r="F386" i="4"/>
  <c r="F379" i="4"/>
  <c r="G379" i="4"/>
  <c r="F380" i="4"/>
  <c r="F381" i="4"/>
  <c r="G381" i="4"/>
  <c r="F382" i="4"/>
  <c r="G382" i="4"/>
  <c r="F383" i="4"/>
  <c r="G383" i="4"/>
  <c r="F384" i="4"/>
  <c r="F385" i="4"/>
  <c r="G385" i="4"/>
  <c r="G378" i="4"/>
  <c r="F378" i="4"/>
  <c r="F371" i="4"/>
  <c r="G371" i="4"/>
  <c r="F372" i="4"/>
  <c r="F373" i="4"/>
  <c r="G373" i="4"/>
  <c r="F374" i="4"/>
  <c r="G374" i="4"/>
  <c r="F375" i="4"/>
  <c r="G375" i="4"/>
  <c r="F376" i="4"/>
  <c r="F377" i="4"/>
  <c r="G377" i="4"/>
  <c r="G370" i="4"/>
  <c r="F370" i="4"/>
  <c r="F363" i="4"/>
  <c r="G363" i="4"/>
  <c r="F364" i="4"/>
  <c r="F365" i="4"/>
  <c r="G365" i="4"/>
  <c r="F366" i="4"/>
  <c r="G366" i="4"/>
  <c r="F367" i="4"/>
  <c r="G367" i="4"/>
  <c r="F368" i="4"/>
  <c r="F369" i="4"/>
  <c r="G369" i="4"/>
  <c r="F362" i="4"/>
  <c r="F355" i="4"/>
  <c r="F356" i="4"/>
  <c r="F357" i="4"/>
  <c r="F358" i="4"/>
  <c r="F359" i="4"/>
  <c r="F360" i="4"/>
  <c r="F361" i="4"/>
  <c r="F354" i="4"/>
  <c r="F347" i="4"/>
  <c r="G347" i="4"/>
  <c r="F348" i="4"/>
  <c r="F349" i="4"/>
  <c r="G349" i="4"/>
  <c r="F350" i="4"/>
  <c r="G350" i="4"/>
  <c r="F351" i="4"/>
  <c r="G351" i="4"/>
  <c r="F352" i="4"/>
  <c r="F353" i="4"/>
  <c r="G353" i="4"/>
  <c r="G346" i="4"/>
  <c r="F346" i="4"/>
  <c r="F339" i="4"/>
  <c r="G339" i="4"/>
  <c r="F340" i="4"/>
  <c r="F341" i="4"/>
  <c r="G341" i="4"/>
  <c r="F342" i="4"/>
  <c r="G342" i="4"/>
  <c r="F343" i="4"/>
  <c r="G343" i="4"/>
  <c r="F344" i="4"/>
  <c r="F345" i="4"/>
  <c r="G345" i="4"/>
  <c r="G338" i="4"/>
  <c r="F338" i="4"/>
  <c r="F331" i="4"/>
  <c r="G331" i="4"/>
  <c r="F332" i="4"/>
  <c r="F333" i="4"/>
  <c r="G333" i="4"/>
  <c r="F334" i="4"/>
  <c r="G334" i="4"/>
  <c r="F335" i="4"/>
  <c r="G335" i="4"/>
  <c r="F336" i="4"/>
  <c r="F337" i="4"/>
  <c r="G337" i="4"/>
  <c r="G330" i="4"/>
  <c r="F330" i="4"/>
  <c r="F323" i="4"/>
  <c r="G323" i="4"/>
  <c r="F324" i="4"/>
  <c r="F325" i="4"/>
  <c r="G325" i="4"/>
  <c r="F326" i="4"/>
  <c r="G326" i="4"/>
  <c r="F327" i="4"/>
  <c r="G327" i="4"/>
  <c r="F328" i="4"/>
  <c r="F329" i="4"/>
  <c r="G329" i="4"/>
  <c r="G322" i="4"/>
  <c r="F322" i="4"/>
  <c r="F315" i="4"/>
  <c r="G315" i="4"/>
  <c r="F316" i="4"/>
  <c r="F317" i="4"/>
  <c r="G317" i="4"/>
  <c r="F318" i="4"/>
  <c r="G318" i="4"/>
  <c r="F319" i="4"/>
  <c r="G319" i="4"/>
  <c r="F320" i="4"/>
  <c r="F321" i="4"/>
  <c r="G321" i="4"/>
  <c r="G314" i="4"/>
  <c r="F314" i="4"/>
  <c r="F307" i="4"/>
  <c r="G307" i="4"/>
  <c r="F308" i="4"/>
  <c r="F309" i="4"/>
  <c r="G309" i="4"/>
  <c r="F310" i="4"/>
  <c r="G310" i="4"/>
  <c r="F311" i="4"/>
  <c r="G311" i="4"/>
  <c r="F312" i="4"/>
  <c r="F313" i="4"/>
  <c r="G313" i="4"/>
  <c r="G306" i="4"/>
  <c r="F306" i="4"/>
  <c r="F299" i="4"/>
  <c r="G299" i="4"/>
  <c r="F300" i="4"/>
  <c r="F301" i="4"/>
  <c r="G301" i="4"/>
  <c r="F302" i="4"/>
  <c r="G302" i="4"/>
  <c r="F303" i="4"/>
  <c r="G303" i="4"/>
  <c r="F304" i="4"/>
  <c r="F305" i="4"/>
  <c r="G305" i="4"/>
  <c r="G298" i="4"/>
  <c r="F298" i="4"/>
  <c r="F291" i="4"/>
  <c r="G291" i="4"/>
  <c r="F292" i="4"/>
  <c r="F293" i="4"/>
  <c r="G293" i="4"/>
  <c r="F294" i="4"/>
  <c r="G294" i="4"/>
  <c r="F295" i="4"/>
  <c r="G295" i="4"/>
  <c r="F296" i="4"/>
  <c r="F297" i="4"/>
  <c r="G297" i="4"/>
  <c r="G290" i="4"/>
  <c r="F290" i="4"/>
  <c r="F283" i="4"/>
  <c r="G283" i="4"/>
  <c r="F284" i="4"/>
  <c r="F285" i="4"/>
  <c r="G285" i="4"/>
  <c r="F286" i="4"/>
  <c r="G286" i="4"/>
  <c r="F287" i="4"/>
  <c r="G287" i="4"/>
  <c r="F288" i="4"/>
  <c r="F289" i="4"/>
  <c r="G289" i="4"/>
  <c r="G282" i="4"/>
  <c r="F282" i="4"/>
  <c r="F275" i="4"/>
  <c r="G275" i="4"/>
  <c r="F276" i="4"/>
  <c r="F277" i="4"/>
  <c r="G277" i="4"/>
  <c r="F278" i="4"/>
  <c r="G278" i="4"/>
  <c r="F279" i="4"/>
  <c r="G279" i="4"/>
  <c r="F280" i="4"/>
  <c r="F281" i="4"/>
  <c r="G281" i="4"/>
  <c r="G274" i="4"/>
  <c r="F274" i="4"/>
  <c r="F267" i="4"/>
  <c r="G267" i="4"/>
  <c r="F268" i="4"/>
  <c r="F269" i="4"/>
  <c r="G269" i="4"/>
  <c r="F270" i="4"/>
  <c r="G270" i="4"/>
  <c r="F271" i="4"/>
  <c r="G271" i="4"/>
  <c r="F272" i="4"/>
  <c r="F273" i="4"/>
  <c r="G273" i="4"/>
  <c r="G266" i="4"/>
  <c r="F266" i="4"/>
  <c r="F259" i="4"/>
  <c r="G259" i="4"/>
  <c r="F260" i="4"/>
  <c r="F261" i="4"/>
  <c r="G261" i="4"/>
  <c r="F262" i="4"/>
  <c r="G262" i="4"/>
  <c r="F263" i="4"/>
  <c r="G263" i="4"/>
  <c r="F264" i="4"/>
  <c r="F265" i="4"/>
  <c r="G265" i="4"/>
  <c r="G258" i="4"/>
  <c r="F258" i="4"/>
  <c r="K464" i="1"/>
  <c r="K465" i="1"/>
  <c r="K466" i="1"/>
  <c r="K467" i="1"/>
  <c r="K468" i="1"/>
  <c r="K469" i="1"/>
  <c r="K470" i="1"/>
  <c r="K471" i="1"/>
  <c r="K463" i="1"/>
  <c r="K462" i="1"/>
  <c r="K455" i="1"/>
  <c r="K456" i="1"/>
  <c r="K457" i="1"/>
  <c r="K458" i="1"/>
  <c r="K459" i="1"/>
  <c r="K460" i="1"/>
  <c r="K461" i="1"/>
  <c r="K454" i="1"/>
  <c r="K453" i="1"/>
  <c r="K446" i="1"/>
  <c r="K447" i="1"/>
  <c r="K448" i="1"/>
  <c r="K449" i="1"/>
  <c r="K450" i="1"/>
  <c r="K451" i="1"/>
  <c r="K452" i="1"/>
  <c r="K445" i="1"/>
  <c r="K444" i="1"/>
  <c r="K437" i="1"/>
  <c r="K438" i="1"/>
  <c r="K439" i="1"/>
  <c r="K440" i="1"/>
  <c r="K441" i="1"/>
  <c r="K442" i="1"/>
  <c r="K443" i="1"/>
  <c r="K436" i="1"/>
  <c r="K435" i="1"/>
  <c r="K419" i="1"/>
  <c r="K420" i="1"/>
  <c r="K421" i="1"/>
  <c r="K422" i="1"/>
  <c r="K423" i="1"/>
  <c r="K424" i="1"/>
  <c r="K425" i="1"/>
  <c r="K418" i="1"/>
  <c r="K417" i="1"/>
  <c r="K410" i="1"/>
  <c r="K411" i="1"/>
  <c r="K412" i="1"/>
  <c r="K413" i="1"/>
  <c r="K414" i="1"/>
  <c r="K415" i="1"/>
  <c r="K416" i="1"/>
  <c r="K409" i="1"/>
  <c r="K408" i="1"/>
  <c r="K401" i="1"/>
  <c r="K402" i="1"/>
  <c r="K403" i="1"/>
  <c r="K404" i="1"/>
  <c r="K405" i="1"/>
  <c r="K406" i="1"/>
  <c r="K407" i="1"/>
  <c r="K400" i="1"/>
  <c r="K399" i="1"/>
  <c r="K392" i="1"/>
  <c r="K393" i="1"/>
  <c r="K394" i="1"/>
  <c r="K395" i="1"/>
  <c r="K396" i="1"/>
  <c r="K397" i="1"/>
  <c r="K398" i="1"/>
  <c r="K391" i="1"/>
  <c r="K390" i="1"/>
  <c r="K374" i="1"/>
  <c r="K375" i="1"/>
  <c r="K376" i="1"/>
  <c r="K377" i="1"/>
  <c r="K378" i="1"/>
  <c r="K379" i="1"/>
  <c r="K380" i="1"/>
  <c r="K373" i="1"/>
  <c r="K372" i="1"/>
  <c r="K365" i="1"/>
  <c r="K366" i="1"/>
  <c r="K367" i="1"/>
  <c r="K368" i="1"/>
  <c r="K369" i="1"/>
  <c r="K370" i="1"/>
  <c r="K371" i="1"/>
  <c r="K364" i="1"/>
  <c r="K363" i="1"/>
  <c r="K356" i="1"/>
  <c r="K357" i="1"/>
  <c r="K358" i="1"/>
  <c r="K359" i="1"/>
  <c r="K360" i="1"/>
  <c r="K361" i="1"/>
  <c r="K362" i="1"/>
  <c r="K355" i="1"/>
  <c r="K354" i="1"/>
  <c r="K347" i="1"/>
  <c r="K348" i="1"/>
  <c r="K349" i="1"/>
  <c r="K350" i="1"/>
  <c r="K351" i="1"/>
  <c r="K352" i="1"/>
  <c r="K353" i="1"/>
  <c r="K346" i="1"/>
  <c r="K345" i="1"/>
  <c r="K338" i="1"/>
  <c r="K339" i="1"/>
  <c r="K340" i="1"/>
  <c r="K341" i="1"/>
  <c r="K342" i="1"/>
  <c r="K343" i="1"/>
  <c r="K344" i="1"/>
  <c r="K337" i="1"/>
  <c r="K336" i="1"/>
  <c r="K311" i="1"/>
  <c r="K312" i="1"/>
  <c r="K313" i="1"/>
  <c r="K314" i="1"/>
  <c r="K315" i="1"/>
  <c r="K316" i="1"/>
  <c r="K317" i="1"/>
  <c r="K310" i="1"/>
  <c r="K309" i="1"/>
  <c r="K293" i="1"/>
  <c r="K294" i="1"/>
  <c r="K295" i="1"/>
  <c r="K296" i="1"/>
  <c r="K297" i="1"/>
  <c r="K298" i="1"/>
  <c r="K299" i="1"/>
  <c r="K292" i="1"/>
  <c r="K291" i="1"/>
  <c r="K284" i="1"/>
  <c r="K285" i="1"/>
  <c r="K286" i="1"/>
  <c r="K287" i="1"/>
  <c r="K288" i="1"/>
  <c r="K289" i="1"/>
  <c r="K290" i="1"/>
  <c r="K283" i="1"/>
  <c r="K282" i="1"/>
  <c r="K275" i="1"/>
  <c r="K276" i="1"/>
  <c r="K277" i="1"/>
  <c r="K278" i="1"/>
  <c r="K279" i="1"/>
  <c r="K280" i="1"/>
  <c r="K281" i="1"/>
  <c r="K274" i="1"/>
  <c r="K273" i="1"/>
  <c r="K266" i="1"/>
  <c r="K267" i="1"/>
  <c r="K268" i="1"/>
  <c r="K269" i="1"/>
  <c r="K270" i="1"/>
  <c r="K271" i="1"/>
  <c r="K272" i="1"/>
  <c r="K265" i="1"/>
  <c r="K264" i="1"/>
  <c r="K257" i="1"/>
  <c r="K258" i="1"/>
  <c r="K259" i="1"/>
  <c r="K260" i="1"/>
  <c r="K261" i="1"/>
  <c r="K262" i="1"/>
  <c r="K263" i="1"/>
  <c r="K256" i="1"/>
  <c r="K255" i="1"/>
  <c r="K248" i="1"/>
  <c r="K249" i="1"/>
  <c r="K250" i="1"/>
  <c r="K251" i="1"/>
  <c r="K252" i="1"/>
  <c r="K253" i="1"/>
  <c r="K254" i="1"/>
  <c r="K247" i="1"/>
  <c r="K246" i="1"/>
  <c r="K239" i="1"/>
  <c r="K240" i="1"/>
  <c r="K241" i="1"/>
  <c r="K242" i="1"/>
  <c r="K243" i="1"/>
  <c r="K244" i="1"/>
  <c r="K245" i="1"/>
  <c r="K238" i="1"/>
  <c r="K237" i="1"/>
  <c r="K230" i="1"/>
  <c r="K231" i="1"/>
  <c r="K232" i="1"/>
  <c r="K233" i="1"/>
  <c r="K234" i="1"/>
  <c r="K235" i="1"/>
  <c r="K236" i="1"/>
  <c r="K229" i="1"/>
  <c r="K228" i="1"/>
  <c r="L335" i="36" l="1"/>
  <c r="L336" i="36"/>
  <c r="L337" i="36"/>
  <c r="L339" i="36"/>
  <c r="L333" i="36"/>
  <c r="K335" i="36"/>
  <c r="K336" i="36"/>
  <c r="K337" i="36"/>
  <c r="K338" i="36"/>
  <c r="K339" i="36"/>
  <c r="K334" i="36"/>
  <c r="K333" i="36"/>
  <c r="K328" i="36"/>
  <c r="L328" i="36"/>
  <c r="K329" i="36"/>
  <c r="L329" i="36"/>
  <c r="K330" i="36"/>
  <c r="L330" i="36"/>
  <c r="K331" i="36"/>
  <c r="K332" i="36"/>
  <c r="L332" i="36"/>
  <c r="L326" i="36"/>
  <c r="K327" i="36"/>
  <c r="K326" i="36"/>
  <c r="L321" i="36"/>
  <c r="L322" i="36"/>
  <c r="L323" i="36"/>
  <c r="L325" i="36"/>
  <c r="L319" i="36"/>
  <c r="K321" i="36"/>
  <c r="K322" i="36"/>
  <c r="K323" i="36"/>
  <c r="K324" i="36"/>
  <c r="K325" i="36"/>
  <c r="K320" i="36"/>
  <c r="K319" i="36"/>
  <c r="K314" i="36"/>
  <c r="L314" i="36"/>
  <c r="K315" i="36"/>
  <c r="L315" i="36"/>
  <c r="K316" i="36"/>
  <c r="L316" i="36"/>
  <c r="K317" i="36"/>
  <c r="K318" i="36"/>
  <c r="L318" i="36"/>
  <c r="K313" i="36"/>
  <c r="L312" i="36"/>
  <c r="K312" i="36"/>
  <c r="K307" i="36"/>
  <c r="L307" i="36"/>
  <c r="K308" i="36"/>
  <c r="L308" i="36"/>
  <c r="K309" i="36"/>
  <c r="L309" i="36"/>
  <c r="K310" i="36"/>
  <c r="K311" i="36"/>
  <c r="L311" i="36"/>
  <c r="K306" i="36"/>
  <c r="L305" i="36"/>
  <c r="K305" i="36"/>
  <c r="K300" i="36"/>
  <c r="L300" i="36"/>
  <c r="K301" i="36"/>
  <c r="L301" i="36"/>
  <c r="K302" i="36"/>
  <c r="L302" i="36"/>
  <c r="K303" i="36"/>
  <c r="K304" i="36"/>
  <c r="L304" i="36"/>
  <c r="K299" i="36"/>
  <c r="L298" i="36"/>
  <c r="K298" i="36"/>
  <c r="L293" i="36"/>
  <c r="L294" i="36"/>
  <c r="L295" i="36"/>
  <c r="L297" i="36"/>
  <c r="L291" i="36"/>
  <c r="K293" i="36"/>
  <c r="K294" i="36"/>
  <c r="K295" i="36"/>
  <c r="K296" i="36"/>
  <c r="K297" i="36"/>
  <c r="K292" i="36"/>
  <c r="K291" i="36"/>
  <c r="L286" i="36"/>
  <c r="L287" i="36"/>
  <c r="L288" i="36"/>
  <c r="L290" i="36"/>
  <c r="L284" i="36"/>
  <c r="K286" i="36"/>
  <c r="K287" i="36"/>
  <c r="K288" i="36"/>
  <c r="K289" i="36"/>
  <c r="K290" i="36"/>
  <c r="K285" i="36"/>
  <c r="K284" i="36"/>
  <c r="L279" i="36"/>
  <c r="L280" i="36"/>
  <c r="L281" i="36"/>
  <c r="L283" i="36"/>
  <c r="L277" i="36"/>
  <c r="K279" i="36"/>
  <c r="K280" i="36"/>
  <c r="K281" i="36"/>
  <c r="K282" i="36"/>
  <c r="K283" i="36"/>
  <c r="K278" i="36"/>
  <c r="K277" i="36"/>
  <c r="L272" i="36"/>
  <c r="L273" i="36"/>
  <c r="L274" i="36"/>
  <c r="L276" i="36"/>
  <c r="L270" i="36"/>
  <c r="K272" i="36"/>
  <c r="K273" i="36"/>
  <c r="K274" i="36"/>
  <c r="K275" i="36"/>
  <c r="K276" i="36"/>
  <c r="K271" i="36"/>
  <c r="K270" i="36"/>
  <c r="L265" i="36"/>
  <c r="L266" i="36"/>
  <c r="L267" i="36"/>
  <c r="L269" i="36"/>
  <c r="L263" i="36"/>
  <c r="K265" i="36"/>
  <c r="K266" i="36"/>
  <c r="K267" i="36"/>
  <c r="K268" i="36"/>
  <c r="K269" i="36"/>
  <c r="K264" i="36"/>
  <c r="K263" i="36"/>
  <c r="L258" i="36"/>
  <c r="L259" i="36"/>
  <c r="L260" i="36"/>
  <c r="L262" i="36"/>
  <c r="L256" i="36"/>
  <c r="K258" i="36"/>
  <c r="K259" i="36"/>
  <c r="K260" i="36"/>
  <c r="K261" i="36"/>
  <c r="K262" i="36"/>
  <c r="K257" i="36"/>
  <c r="K256" i="36"/>
  <c r="L251" i="36"/>
  <c r="L252" i="36"/>
  <c r="L253" i="36"/>
  <c r="L255" i="36"/>
  <c r="L249" i="36"/>
  <c r="K251" i="36"/>
  <c r="K252" i="36"/>
  <c r="K253" i="36"/>
  <c r="K254" i="36"/>
  <c r="K255" i="36"/>
  <c r="K250" i="36"/>
  <c r="K249" i="36"/>
  <c r="L244" i="36"/>
  <c r="L245" i="36"/>
  <c r="L246" i="36"/>
  <c r="L248" i="36"/>
  <c r="L242" i="36"/>
  <c r="K244" i="36"/>
  <c r="K245" i="36"/>
  <c r="K246" i="36"/>
  <c r="K247" i="36"/>
  <c r="K248" i="36"/>
  <c r="K243" i="36"/>
  <c r="K242" i="36"/>
  <c r="L237" i="36"/>
  <c r="L238" i="36"/>
  <c r="L239" i="36"/>
  <c r="L241" i="36"/>
  <c r="L235" i="36"/>
  <c r="K237" i="36"/>
  <c r="K238" i="36"/>
  <c r="K239" i="36"/>
  <c r="K240" i="36"/>
  <c r="K241" i="36"/>
  <c r="K236" i="36"/>
  <c r="K235" i="36"/>
  <c r="L230" i="36"/>
  <c r="L231" i="36"/>
  <c r="L232" i="36"/>
  <c r="L234" i="36"/>
  <c r="L228" i="36"/>
  <c r="K230" i="36"/>
  <c r="K231" i="36"/>
  <c r="K232" i="36"/>
  <c r="K233" i="36"/>
  <c r="K234" i="36"/>
  <c r="K229" i="36"/>
  <c r="K228" i="36"/>
  <c r="L223" i="36"/>
  <c r="L224" i="36"/>
  <c r="L225" i="36"/>
  <c r="L227" i="36"/>
  <c r="L221" i="36"/>
  <c r="K223" i="36"/>
  <c r="K224" i="36"/>
  <c r="K225" i="36"/>
  <c r="K226" i="36"/>
  <c r="K227" i="36"/>
  <c r="K222" i="36"/>
  <c r="K221" i="36"/>
  <c r="L216" i="36"/>
  <c r="L217" i="36"/>
  <c r="L218" i="36"/>
  <c r="L220" i="36"/>
  <c r="L214" i="36"/>
  <c r="K216" i="36"/>
  <c r="K217" i="36"/>
  <c r="K218" i="36"/>
  <c r="K219" i="36"/>
  <c r="K220" i="36"/>
  <c r="K215" i="36"/>
  <c r="K214" i="36"/>
  <c r="S14" i="9" l="1"/>
  <c r="N17" i="34" l="1"/>
  <c r="N18" i="34"/>
  <c r="N19" i="34"/>
  <c r="N20" i="34"/>
  <c r="N21" i="34"/>
  <c r="N22" i="34"/>
  <c r="N23" i="34"/>
  <c r="N24" i="34"/>
  <c r="N25" i="34"/>
  <c r="N26" i="34"/>
  <c r="N27" i="34"/>
  <c r="N28" i="34"/>
  <c r="N29" i="34"/>
  <c r="N30" i="34"/>
  <c r="N31" i="34"/>
  <c r="N32" i="34"/>
  <c r="N33" i="34"/>
  <c r="N34" i="34"/>
  <c r="N35" i="34"/>
  <c r="N36" i="34"/>
  <c r="N37" i="34"/>
  <c r="N38" i="34"/>
  <c r="N39" i="34"/>
  <c r="N40" i="34"/>
  <c r="N41" i="34"/>
  <c r="N42" i="34"/>
  <c r="N43" i="34"/>
  <c r="N44" i="34"/>
  <c r="N45" i="34"/>
  <c r="N46" i="34"/>
  <c r="N47" i="34"/>
  <c r="N48" i="34"/>
  <c r="N49" i="34"/>
  <c r="N50" i="34"/>
  <c r="N51" i="34"/>
  <c r="N52" i="34"/>
  <c r="N53" i="34"/>
  <c r="N54" i="34"/>
  <c r="N55" i="34"/>
  <c r="N56" i="34"/>
  <c r="N57" i="34"/>
  <c r="N58" i="34"/>
  <c r="N59" i="34"/>
  <c r="N60" i="34"/>
  <c r="N61" i="34"/>
  <c r="N62" i="34"/>
  <c r="N63" i="34"/>
  <c r="N64" i="34"/>
  <c r="N65" i="34"/>
  <c r="N66" i="34"/>
  <c r="N67" i="34"/>
  <c r="N68" i="34"/>
  <c r="N69" i="34"/>
  <c r="N70" i="34"/>
  <c r="N71" i="34"/>
  <c r="N72" i="34"/>
  <c r="N73" i="34"/>
  <c r="N74" i="34"/>
  <c r="N75" i="34"/>
  <c r="N76" i="34"/>
  <c r="N77" i="34"/>
  <c r="N78" i="34"/>
  <c r="N79" i="34"/>
  <c r="N80" i="34"/>
  <c r="N81" i="34"/>
  <c r="N82" i="34"/>
  <c r="N83" i="34"/>
  <c r="N84" i="34"/>
  <c r="N85" i="34"/>
  <c r="N86" i="34"/>
  <c r="N87" i="34"/>
  <c r="N88" i="34"/>
  <c r="N89" i="34"/>
  <c r="N90" i="34"/>
  <c r="N91" i="34"/>
  <c r="N92" i="34"/>
  <c r="N93" i="34"/>
  <c r="N94" i="34"/>
  <c r="N95" i="34"/>
  <c r="N96" i="34"/>
  <c r="N97" i="34"/>
  <c r="N98" i="34"/>
  <c r="N99" i="34"/>
  <c r="N100" i="34"/>
  <c r="N101" i="34"/>
  <c r="N102" i="34"/>
  <c r="N103" i="34"/>
  <c r="N104" i="34"/>
  <c r="N105" i="34"/>
  <c r="N106" i="34"/>
  <c r="N107" i="34"/>
  <c r="N108" i="34"/>
  <c r="N109" i="34"/>
  <c r="N110" i="34"/>
  <c r="N111" i="34"/>
  <c r="N112" i="34"/>
  <c r="N113" i="34"/>
  <c r="N114" i="34"/>
  <c r="N115" i="34"/>
  <c r="N116" i="34"/>
  <c r="N117" i="34"/>
  <c r="N118" i="34"/>
  <c r="N119" i="34"/>
  <c r="N120" i="34"/>
  <c r="N121" i="34"/>
  <c r="N122" i="34"/>
  <c r="N123" i="34"/>
  <c r="N124" i="34"/>
  <c r="N125" i="34"/>
  <c r="N126" i="34"/>
  <c r="N127" i="34"/>
  <c r="N128" i="34"/>
  <c r="N129" i="34"/>
  <c r="N130" i="34"/>
  <c r="N131" i="34"/>
  <c r="N132" i="34"/>
  <c r="N133" i="34"/>
  <c r="N134" i="34"/>
  <c r="N135" i="34"/>
  <c r="N136" i="34"/>
  <c r="N137" i="34"/>
  <c r="N138" i="34"/>
  <c r="N139" i="34"/>
  <c r="N140" i="34"/>
  <c r="N141" i="34"/>
  <c r="N142" i="34"/>
  <c r="N143" i="34"/>
  <c r="N144" i="34"/>
  <c r="N145" i="34"/>
  <c r="N146" i="34"/>
  <c r="N147" i="34"/>
  <c r="N148" i="34"/>
  <c r="N149" i="34"/>
  <c r="N150" i="34"/>
  <c r="N151" i="34"/>
  <c r="N152" i="34"/>
  <c r="N153" i="34"/>
  <c r="N154" i="34"/>
  <c r="N155" i="34"/>
  <c r="N156" i="34"/>
  <c r="N157" i="34"/>
  <c r="N158" i="34"/>
  <c r="N159" i="34"/>
  <c r="N160" i="34"/>
  <c r="N161" i="34"/>
  <c r="N162" i="34"/>
  <c r="N163" i="34"/>
  <c r="N164" i="34"/>
  <c r="N165" i="34"/>
  <c r="N166" i="34"/>
  <c r="N167" i="34"/>
  <c r="N168" i="34"/>
  <c r="N169" i="34"/>
  <c r="N170" i="34"/>
  <c r="N171" i="34"/>
  <c r="N172" i="34"/>
  <c r="N173" i="34"/>
  <c r="N174" i="34"/>
  <c r="N175" i="34"/>
  <c r="N176" i="34"/>
  <c r="N177" i="34"/>
  <c r="N178" i="34"/>
  <c r="N179" i="34"/>
  <c r="N180" i="34"/>
  <c r="N181" i="34"/>
  <c r="N182" i="34"/>
  <c r="N183" i="34"/>
  <c r="N184" i="34"/>
  <c r="N185" i="34"/>
  <c r="N186" i="34"/>
  <c r="N187" i="34"/>
  <c r="N188" i="34"/>
  <c r="N189" i="34"/>
  <c r="N190" i="34"/>
  <c r="N191" i="34"/>
  <c r="N192" i="34"/>
  <c r="N193" i="34"/>
  <c r="N194" i="34"/>
  <c r="N195" i="34"/>
  <c r="N196" i="34"/>
  <c r="N197" i="34"/>
  <c r="N198" i="34"/>
  <c r="N199" i="34"/>
  <c r="N200" i="34"/>
  <c r="N201" i="34"/>
  <c r="N202" i="34"/>
  <c r="N203" i="34"/>
  <c r="N204" i="34"/>
  <c r="N205" i="34"/>
  <c r="N206" i="34"/>
  <c r="N207" i="34"/>
  <c r="N208" i="34"/>
  <c r="N209" i="34"/>
  <c r="N210" i="34"/>
  <c r="N211" i="34"/>
  <c r="N212" i="34"/>
  <c r="N213" i="34"/>
  <c r="N214" i="34"/>
  <c r="N215" i="34"/>
  <c r="N216" i="34"/>
  <c r="N217" i="34"/>
  <c r="N218" i="34"/>
  <c r="N219" i="34"/>
  <c r="N220" i="34"/>
  <c r="N221" i="34"/>
  <c r="N222" i="34"/>
  <c r="N223" i="34"/>
  <c r="N224" i="34"/>
  <c r="N225" i="34"/>
  <c r="N226" i="34"/>
  <c r="N227" i="34"/>
  <c r="N228" i="34"/>
  <c r="N229" i="34"/>
  <c r="N230" i="34"/>
  <c r="N231" i="34"/>
  <c r="N232" i="34"/>
  <c r="N233" i="34"/>
  <c r="N234" i="34"/>
  <c r="N235" i="34"/>
  <c r="N236" i="34"/>
  <c r="N237" i="34"/>
  <c r="N238" i="34"/>
  <c r="N239" i="34"/>
  <c r="N240" i="34"/>
  <c r="N241" i="34"/>
  <c r="N242" i="34"/>
  <c r="N243" i="34"/>
  <c r="N244" i="34"/>
  <c r="N245" i="34"/>
  <c r="N246" i="34"/>
  <c r="N247" i="34"/>
  <c r="N248" i="34"/>
  <c r="N249" i="34"/>
  <c r="N250" i="34"/>
  <c r="N251" i="34"/>
  <c r="N252" i="34"/>
  <c r="N253" i="34"/>
  <c r="N254" i="34"/>
  <c r="N255" i="34"/>
  <c r="N256" i="34"/>
  <c r="N257" i="34"/>
  <c r="N258" i="34"/>
  <c r="N259" i="34"/>
  <c r="N260" i="34"/>
  <c r="N261" i="34"/>
  <c r="N262" i="34"/>
  <c r="N263" i="34"/>
  <c r="N264" i="34"/>
  <c r="N265" i="34"/>
  <c r="N266" i="34"/>
  <c r="N267" i="34"/>
  <c r="N268" i="34"/>
  <c r="N269" i="34"/>
  <c r="N270" i="34"/>
  <c r="N271" i="34"/>
  <c r="N272" i="34"/>
  <c r="N273" i="34"/>
  <c r="N274" i="34"/>
  <c r="N275" i="34"/>
  <c r="N276" i="34"/>
  <c r="N277" i="34"/>
  <c r="N278" i="34"/>
  <c r="N279" i="34"/>
  <c r="N280" i="34"/>
  <c r="N281" i="34"/>
  <c r="N282" i="34"/>
  <c r="N283" i="34"/>
  <c r="N284" i="34"/>
  <c r="N285" i="34"/>
  <c r="N286" i="34"/>
  <c r="N287" i="34"/>
  <c r="N288" i="34"/>
  <c r="N289" i="34"/>
  <c r="N290" i="34"/>
  <c r="N291" i="34"/>
  <c r="N292" i="34"/>
  <c r="N293" i="34"/>
  <c r="N294" i="34"/>
  <c r="N295" i="34"/>
  <c r="N296" i="34"/>
  <c r="N297" i="34"/>
  <c r="N298" i="34"/>
  <c r="N299" i="34"/>
  <c r="N300" i="34"/>
  <c r="N301" i="34"/>
  <c r="N302" i="34"/>
  <c r="N303" i="34"/>
  <c r="N304" i="34"/>
  <c r="N305" i="34"/>
  <c r="N306" i="34"/>
  <c r="N307" i="34"/>
  <c r="N308" i="34"/>
  <c r="N309" i="34"/>
  <c r="N310" i="34"/>
  <c r="N311" i="34"/>
  <c r="N312" i="34"/>
  <c r="N313" i="34"/>
  <c r="N314" i="34"/>
  <c r="N315" i="34"/>
  <c r="N316" i="34"/>
  <c r="N317" i="34"/>
  <c r="N318" i="34"/>
  <c r="N319" i="34"/>
  <c r="N320" i="34"/>
  <c r="N321" i="34"/>
  <c r="N322" i="34"/>
  <c r="N323" i="34"/>
  <c r="N324" i="34"/>
  <c r="N325" i="34"/>
  <c r="N326" i="34"/>
  <c r="N327" i="34"/>
  <c r="N328" i="34"/>
  <c r="N329" i="34"/>
  <c r="N330" i="34"/>
  <c r="N331" i="34"/>
  <c r="N332" i="34"/>
  <c r="N333" i="34"/>
  <c r="N334" i="34"/>
  <c r="N335" i="34"/>
  <c r="N336" i="34"/>
  <c r="N337" i="34"/>
  <c r="N338" i="34"/>
  <c r="N339" i="34"/>
  <c r="N340" i="34"/>
  <c r="N341" i="34"/>
  <c r="N342" i="34"/>
  <c r="N343" i="34"/>
  <c r="N344" i="34"/>
  <c r="F15" i="34"/>
  <c r="F16" i="34"/>
  <c r="F17" i="34"/>
  <c r="F18" i="34"/>
  <c r="F19" i="34"/>
  <c r="F20" i="34"/>
  <c r="F21" i="34"/>
  <c r="F22" i="34"/>
  <c r="F23" i="34"/>
  <c r="F24" i="34"/>
  <c r="F25" i="34"/>
  <c r="F26" i="34"/>
  <c r="F27" i="34"/>
  <c r="F28" i="34"/>
  <c r="F29" i="34"/>
  <c r="F30" i="34"/>
  <c r="F31" i="34"/>
  <c r="F32" i="34"/>
  <c r="F33" i="34"/>
  <c r="F34" i="34"/>
  <c r="F35" i="34"/>
  <c r="F36" i="34"/>
  <c r="F37" i="34"/>
  <c r="F38" i="34"/>
  <c r="F39" i="34"/>
  <c r="F40" i="34"/>
  <c r="F41" i="34"/>
  <c r="F42" i="34"/>
  <c r="F43" i="34"/>
  <c r="F44" i="34"/>
  <c r="F45" i="34"/>
  <c r="F46" i="34"/>
  <c r="F47" i="34"/>
  <c r="F48" i="34"/>
  <c r="F49" i="34"/>
  <c r="F50" i="34"/>
  <c r="F51" i="34"/>
  <c r="F52" i="34"/>
  <c r="F53" i="34"/>
  <c r="F54" i="34"/>
  <c r="F55" i="34"/>
  <c r="F56" i="34"/>
  <c r="F57" i="34"/>
  <c r="F58" i="34"/>
  <c r="F59" i="34"/>
  <c r="F60" i="34"/>
  <c r="F61" i="34"/>
  <c r="F62" i="34"/>
  <c r="F63" i="34"/>
  <c r="F64" i="34"/>
  <c r="F65" i="34"/>
  <c r="F66" i="34"/>
  <c r="F67" i="34"/>
  <c r="F68" i="34"/>
  <c r="F69" i="34"/>
  <c r="F70" i="34"/>
  <c r="F71" i="34"/>
  <c r="F72" i="34"/>
  <c r="F73" i="34"/>
  <c r="F74" i="34"/>
  <c r="F75" i="34"/>
  <c r="F76" i="34"/>
  <c r="F77" i="34"/>
  <c r="F78" i="34"/>
  <c r="F79" i="34"/>
  <c r="F80" i="34"/>
  <c r="F81" i="34"/>
  <c r="F82" i="34"/>
  <c r="F83" i="34"/>
  <c r="F84" i="34"/>
  <c r="F85" i="34"/>
  <c r="F86" i="34"/>
  <c r="F87" i="34"/>
  <c r="F88" i="34"/>
  <c r="F89" i="34"/>
  <c r="F90" i="34"/>
  <c r="F91" i="34"/>
  <c r="F92" i="34"/>
  <c r="F93" i="34"/>
  <c r="F94" i="34"/>
  <c r="F95" i="34"/>
  <c r="F96" i="34"/>
  <c r="F97" i="34"/>
  <c r="F98" i="34"/>
  <c r="F99" i="34"/>
  <c r="F100" i="34"/>
  <c r="F101" i="34"/>
  <c r="F102" i="34"/>
  <c r="F103" i="34"/>
  <c r="F104" i="34"/>
  <c r="F105" i="34"/>
  <c r="F106" i="34"/>
  <c r="F107" i="34"/>
  <c r="F108" i="34"/>
  <c r="F109" i="34"/>
  <c r="F110" i="34"/>
  <c r="F111" i="34"/>
  <c r="F112" i="34"/>
  <c r="F113" i="34"/>
  <c r="F114" i="34"/>
  <c r="F115" i="34"/>
  <c r="F116" i="34"/>
  <c r="F117" i="34"/>
  <c r="F118" i="34"/>
  <c r="F119" i="34"/>
  <c r="F120" i="34"/>
  <c r="F121" i="34"/>
  <c r="F122" i="34"/>
  <c r="F123" i="34"/>
  <c r="F124" i="34"/>
  <c r="F125" i="34"/>
  <c r="F126" i="34"/>
  <c r="F127" i="34"/>
  <c r="F128" i="34"/>
  <c r="F129" i="34"/>
  <c r="F130" i="34"/>
  <c r="F131" i="34"/>
  <c r="F132" i="34"/>
  <c r="F133" i="34"/>
  <c r="F134" i="34"/>
  <c r="F135" i="34"/>
  <c r="F136" i="34"/>
  <c r="F137" i="34"/>
  <c r="F138" i="34"/>
  <c r="F139" i="34"/>
  <c r="F140" i="34"/>
  <c r="F141" i="34"/>
  <c r="F142" i="34"/>
  <c r="F143" i="34"/>
  <c r="F144" i="34"/>
  <c r="F145" i="34"/>
  <c r="F146" i="34"/>
  <c r="F147" i="34"/>
  <c r="F148" i="34"/>
  <c r="F149" i="34"/>
  <c r="F150" i="34"/>
  <c r="F151" i="34"/>
  <c r="F152" i="34"/>
  <c r="F153" i="34"/>
  <c r="F154" i="34"/>
  <c r="F155" i="34"/>
  <c r="F156" i="34"/>
  <c r="F157" i="34"/>
  <c r="F158" i="34"/>
  <c r="F159" i="34"/>
  <c r="F160" i="34"/>
  <c r="F161" i="34"/>
  <c r="F162" i="34"/>
  <c r="F163" i="34"/>
  <c r="F164" i="34"/>
  <c r="F165" i="34"/>
  <c r="F166" i="34"/>
  <c r="F167" i="34"/>
  <c r="F168" i="34"/>
  <c r="F169" i="34"/>
  <c r="F170" i="34"/>
  <c r="F171" i="34"/>
  <c r="F172" i="34"/>
  <c r="F173" i="34"/>
  <c r="F174" i="34"/>
  <c r="F175" i="34"/>
  <c r="F176" i="34"/>
  <c r="F177" i="34"/>
  <c r="F178" i="34"/>
  <c r="F179" i="34"/>
  <c r="F180" i="34"/>
  <c r="F181" i="34"/>
  <c r="F182" i="34"/>
  <c r="F183" i="34"/>
  <c r="F184" i="34"/>
  <c r="F185" i="34"/>
  <c r="F186" i="34"/>
  <c r="F187" i="34"/>
  <c r="F188" i="34"/>
  <c r="F189" i="34"/>
  <c r="F190" i="34"/>
  <c r="F191" i="34"/>
  <c r="F192" i="34"/>
  <c r="F193" i="34"/>
  <c r="F194" i="34"/>
  <c r="F195" i="34"/>
  <c r="F196" i="34"/>
  <c r="F197" i="34"/>
  <c r="F198" i="34"/>
  <c r="F199" i="34"/>
  <c r="F200" i="34"/>
  <c r="F201" i="34"/>
  <c r="F202" i="34"/>
  <c r="F203" i="34"/>
  <c r="F204" i="34"/>
  <c r="F205" i="34"/>
  <c r="F206" i="34"/>
  <c r="F207" i="34"/>
  <c r="F208" i="34"/>
  <c r="F209" i="34"/>
  <c r="F210" i="34"/>
  <c r="F211" i="34"/>
  <c r="F212" i="34"/>
  <c r="F213" i="34"/>
  <c r="F214" i="34"/>
  <c r="F215" i="34"/>
  <c r="F216" i="34"/>
  <c r="F217" i="34"/>
  <c r="F218" i="34"/>
  <c r="F219" i="34"/>
  <c r="F220" i="34"/>
  <c r="F221" i="34"/>
  <c r="F222" i="34"/>
  <c r="F223" i="34"/>
  <c r="F224" i="34"/>
  <c r="F225" i="34"/>
  <c r="F226" i="34"/>
  <c r="F227" i="34"/>
  <c r="F228" i="34"/>
  <c r="F229" i="34"/>
  <c r="F230" i="34"/>
  <c r="F231" i="34"/>
  <c r="F232" i="34"/>
  <c r="F233" i="34"/>
  <c r="F234" i="34"/>
  <c r="F235" i="34"/>
  <c r="F236" i="34"/>
  <c r="F237" i="34"/>
  <c r="F238" i="34"/>
  <c r="F239" i="34"/>
  <c r="F240" i="34"/>
  <c r="F241" i="34"/>
  <c r="F242" i="34"/>
  <c r="F243" i="34"/>
  <c r="F244" i="34"/>
  <c r="F245" i="34"/>
  <c r="F246" i="34"/>
  <c r="F247" i="34"/>
  <c r="F248" i="34"/>
  <c r="F249" i="34"/>
  <c r="F250" i="34"/>
  <c r="F251" i="34"/>
  <c r="F252" i="34"/>
  <c r="F253" i="34"/>
  <c r="F254" i="34"/>
  <c r="F255" i="34"/>
  <c r="F256" i="34"/>
  <c r="F257" i="34"/>
  <c r="F258" i="34"/>
  <c r="F259" i="34"/>
  <c r="F260" i="34"/>
  <c r="F261" i="34"/>
  <c r="F262" i="34"/>
  <c r="F263" i="34"/>
  <c r="F264" i="34"/>
  <c r="F265" i="34"/>
  <c r="F266" i="34"/>
  <c r="F267" i="34"/>
  <c r="F268" i="34"/>
  <c r="F269" i="34"/>
  <c r="F270" i="34"/>
  <c r="F271" i="34"/>
  <c r="F272" i="34"/>
  <c r="F273" i="34"/>
  <c r="F274" i="34"/>
  <c r="F275" i="34"/>
  <c r="F276" i="34"/>
  <c r="F277" i="34"/>
  <c r="F278" i="34"/>
  <c r="F279" i="34"/>
  <c r="F280" i="34"/>
  <c r="F281" i="34"/>
  <c r="F282" i="34"/>
  <c r="F283" i="34"/>
  <c r="F284" i="34"/>
  <c r="F285" i="34"/>
  <c r="F286" i="34"/>
  <c r="F287" i="34"/>
  <c r="F288" i="34"/>
  <c r="F289" i="34"/>
  <c r="F290" i="34"/>
  <c r="F291" i="34"/>
  <c r="F292" i="34"/>
  <c r="F293" i="34"/>
  <c r="F294" i="34"/>
  <c r="F295" i="34"/>
  <c r="F296" i="34"/>
  <c r="F297" i="34"/>
  <c r="F298" i="34"/>
  <c r="F299" i="34"/>
  <c r="F300" i="34"/>
  <c r="F301" i="34"/>
  <c r="F302" i="34"/>
  <c r="F303" i="34"/>
  <c r="F304" i="34"/>
  <c r="F305" i="34"/>
  <c r="F306" i="34"/>
  <c r="F307" i="34"/>
  <c r="F308" i="34"/>
  <c r="F309" i="34"/>
  <c r="F310" i="34"/>
  <c r="F311" i="34"/>
  <c r="F312" i="34"/>
  <c r="F313" i="34"/>
  <c r="F314" i="34"/>
  <c r="F315" i="34"/>
  <c r="F316" i="34"/>
  <c r="F317" i="34"/>
  <c r="F318" i="34"/>
  <c r="F319" i="34"/>
  <c r="F320" i="34"/>
  <c r="F321" i="34"/>
  <c r="F322" i="34"/>
  <c r="F323" i="34"/>
  <c r="F324" i="34"/>
  <c r="F325" i="34"/>
  <c r="F326" i="34"/>
  <c r="F327" i="34"/>
  <c r="F328" i="34"/>
  <c r="F329" i="34"/>
  <c r="F330" i="34"/>
  <c r="F331" i="34"/>
  <c r="F332" i="34"/>
  <c r="F333" i="34"/>
  <c r="F334" i="34"/>
  <c r="F335" i="34"/>
  <c r="F336" i="34"/>
  <c r="F337" i="34"/>
  <c r="F338" i="34"/>
  <c r="F339" i="34"/>
  <c r="F340" i="34"/>
  <c r="F341" i="34"/>
  <c r="F342" i="34"/>
  <c r="F343" i="34"/>
  <c r="F344" i="34"/>
  <c r="F14" i="34"/>
  <c r="AD15" i="34" s="1" a="1"/>
  <c r="AD15" i="34" s="1"/>
  <c r="E15" i="34"/>
  <c r="E16" i="34"/>
  <c r="E17" i="34"/>
  <c r="E18" i="34"/>
  <c r="E19" i="34"/>
  <c r="E20" i="34"/>
  <c r="E21" i="34"/>
  <c r="E22" i="34"/>
  <c r="E23" i="34"/>
  <c r="E24" i="34"/>
  <c r="E25" i="34"/>
  <c r="E26" i="34"/>
  <c r="E27" i="34"/>
  <c r="E28" i="34"/>
  <c r="E29" i="34"/>
  <c r="E30" i="34"/>
  <c r="E31" i="34"/>
  <c r="E32" i="34"/>
  <c r="E33" i="34"/>
  <c r="E34" i="34"/>
  <c r="E35" i="34"/>
  <c r="E36" i="34"/>
  <c r="E37" i="34"/>
  <c r="E38" i="34"/>
  <c r="E39" i="34"/>
  <c r="E40" i="34"/>
  <c r="E41" i="34"/>
  <c r="E42" i="34"/>
  <c r="E43" i="34"/>
  <c r="E44" i="34"/>
  <c r="E45" i="34"/>
  <c r="E46" i="34"/>
  <c r="E47" i="34"/>
  <c r="E48" i="34"/>
  <c r="E49" i="34"/>
  <c r="E50" i="34"/>
  <c r="E51" i="34"/>
  <c r="E52" i="34"/>
  <c r="E53" i="34"/>
  <c r="E54" i="34"/>
  <c r="E55" i="34"/>
  <c r="E56" i="34"/>
  <c r="E57" i="34"/>
  <c r="E58" i="34"/>
  <c r="E59" i="34"/>
  <c r="E60" i="34"/>
  <c r="E61" i="34"/>
  <c r="E62" i="34"/>
  <c r="E63" i="34"/>
  <c r="E64" i="34"/>
  <c r="E65" i="34"/>
  <c r="E66" i="34"/>
  <c r="E67" i="34"/>
  <c r="E68" i="34"/>
  <c r="E69" i="34"/>
  <c r="E70" i="34"/>
  <c r="E71" i="34"/>
  <c r="E72" i="34"/>
  <c r="E73" i="34"/>
  <c r="E74" i="34"/>
  <c r="E75" i="34"/>
  <c r="E76" i="34"/>
  <c r="E77" i="34"/>
  <c r="E78" i="34"/>
  <c r="E79" i="34"/>
  <c r="E80" i="34"/>
  <c r="E81" i="34"/>
  <c r="E82" i="34"/>
  <c r="E83" i="34"/>
  <c r="E84" i="34"/>
  <c r="E85" i="34"/>
  <c r="E86" i="34"/>
  <c r="E87" i="34"/>
  <c r="E88" i="34"/>
  <c r="E89" i="34"/>
  <c r="E90" i="34"/>
  <c r="E91" i="34"/>
  <c r="E92" i="34"/>
  <c r="E93" i="34"/>
  <c r="E94" i="34"/>
  <c r="E95" i="34"/>
  <c r="E96" i="34"/>
  <c r="E97" i="34"/>
  <c r="E98" i="34"/>
  <c r="E99" i="34"/>
  <c r="E100" i="34"/>
  <c r="E101" i="34"/>
  <c r="E102" i="34"/>
  <c r="E103" i="34"/>
  <c r="E104" i="34"/>
  <c r="E105" i="34"/>
  <c r="E106" i="34"/>
  <c r="E107" i="34"/>
  <c r="E108" i="34"/>
  <c r="E109" i="34"/>
  <c r="E110" i="34"/>
  <c r="E111" i="34"/>
  <c r="E112" i="34"/>
  <c r="E113" i="34"/>
  <c r="E114" i="34"/>
  <c r="E115" i="34"/>
  <c r="E116" i="34"/>
  <c r="E117" i="34"/>
  <c r="E118" i="34"/>
  <c r="E119" i="34"/>
  <c r="E120" i="34"/>
  <c r="E121" i="34"/>
  <c r="E122" i="34"/>
  <c r="E123" i="34"/>
  <c r="E124" i="34"/>
  <c r="E125" i="34"/>
  <c r="E126" i="34"/>
  <c r="E127" i="34"/>
  <c r="E128" i="34"/>
  <c r="E129" i="34"/>
  <c r="E130" i="34"/>
  <c r="E131" i="34"/>
  <c r="E132" i="34"/>
  <c r="E133" i="34"/>
  <c r="E134" i="34"/>
  <c r="E135" i="34"/>
  <c r="E136" i="34"/>
  <c r="E137" i="34"/>
  <c r="E138" i="34"/>
  <c r="E139" i="34"/>
  <c r="E140" i="34"/>
  <c r="E141" i="34"/>
  <c r="E142" i="34"/>
  <c r="E143" i="34"/>
  <c r="E144" i="34"/>
  <c r="E145" i="34"/>
  <c r="E146" i="34"/>
  <c r="E147" i="34"/>
  <c r="E148" i="34"/>
  <c r="E149" i="34"/>
  <c r="E150" i="34"/>
  <c r="E151" i="34"/>
  <c r="E152" i="34"/>
  <c r="E153" i="34"/>
  <c r="E154" i="34"/>
  <c r="E155" i="34"/>
  <c r="E156" i="34"/>
  <c r="E157" i="34"/>
  <c r="E158" i="34"/>
  <c r="E159" i="34"/>
  <c r="E160" i="34"/>
  <c r="E161" i="34"/>
  <c r="E162" i="34"/>
  <c r="E163" i="34"/>
  <c r="E164" i="34"/>
  <c r="E165" i="34"/>
  <c r="E166" i="34"/>
  <c r="E167" i="34"/>
  <c r="E168" i="34"/>
  <c r="E169" i="34"/>
  <c r="E170" i="34"/>
  <c r="E171" i="34"/>
  <c r="E172" i="34"/>
  <c r="E173" i="34"/>
  <c r="E174" i="34"/>
  <c r="E175" i="34"/>
  <c r="E176" i="34"/>
  <c r="E177" i="34"/>
  <c r="E178" i="34"/>
  <c r="E179" i="34"/>
  <c r="E180" i="34"/>
  <c r="E181" i="34"/>
  <c r="E182" i="34"/>
  <c r="E183" i="34"/>
  <c r="E184" i="34"/>
  <c r="E185" i="34"/>
  <c r="E186" i="34"/>
  <c r="E187" i="34"/>
  <c r="E188" i="34"/>
  <c r="E189" i="34"/>
  <c r="E190" i="34"/>
  <c r="E191" i="34"/>
  <c r="E192" i="34"/>
  <c r="E193" i="34"/>
  <c r="E194" i="34"/>
  <c r="E195" i="34"/>
  <c r="E196" i="34"/>
  <c r="E197" i="34"/>
  <c r="E198" i="34"/>
  <c r="E199" i="34"/>
  <c r="E200" i="34"/>
  <c r="E201" i="34"/>
  <c r="E202" i="34"/>
  <c r="E203" i="34"/>
  <c r="E204" i="34"/>
  <c r="E205" i="34"/>
  <c r="E206" i="34"/>
  <c r="E207" i="34"/>
  <c r="E208" i="34"/>
  <c r="E209" i="34"/>
  <c r="E210" i="34"/>
  <c r="E211" i="34"/>
  <c r="E212" i="34"/>
  <c r="E213" i="34"/>
  <c r="E214" i="34"/>
  <c r="E215" i="34"/>
  <c r="E216" i="34"/>
  <c r="E217" i="34"/>
  <c r="E218" i="34"/>
  <c r="E219" i="34"/>
  <c r="E220" i="34"/>
  <c r="E221" i="34"/>
  <c r="E222" i="34"/>
  <c r="E223" i="34"/>
  <c r="E224" i="34"/>
  <c r="E225" i="34"/>
  <c r="E226" i="34"/>
  <c r="E227" i="34"/>
  <c r="E228" i="34"/>
  <c r="E229" i="34"/>
  <c r="E230" i="34"/>
  <c r="E231" i="34"/>
  <c r="E232" i="34"/>
  <c r="E233" i="34"/>
  <c r="E234" i="34"/>
  <c r="E235" i="34"/>
  <c r="E236" i="34"/>
  <c r="E237" i="34"/>
  <c r="E238" i="34"/>
  <c r="E239" i="34"/>
  <c r="E240" i="34"/>
  <c r="E241" i="34"/>
  <c r="E242" i="34"/>
  <c r="E243" i="34"/>
  <c r="E244" i="34"/>
  <c r="E245" i="34"/>
  <c r="E246" i="34"/>
  <c r="E247" i="34"/>
  <c r="E248" i="34"/>
  <c r="E249" i="34"/>
  <c r="E250" i="34"/>
  <c r="E251" i="34"/>
  <c r="E252" i="34"/>
  <c r="E253" i="34"/>
  <c r="E254" i="34"/>
  <c r="E255" i="34"/>
  <c r="E256" i="34"/>
  <c r="E257" i="34"/>
  <c r="E258" i="34"/>
  <c r="E259" i="34"/>
  <c r="E260" i="34"/>
  <c r="E261" i="34"/>
  <c r="E262" i="34"/>
  <c r="E263" i="34"/>
  <c r="E264" i="34"/>
  <c r="E265" i="34"/>
  <c r="E266" i="34"/>
  <c r="E267" i="34"/>
  <c r="E268" i="34"/>
  <c r="E269" i="34"/>
  <c r="E270" i="34"/>
  <c r="E271" i="34"/>
  <c r="E272" i="34"/>
  <c r="E273" i="34"/>
  <c r="E274" i="34"/>
  <c r="E275" i="34"/>
  <c r="E276" i="34"/>
  <c r="E277" i="34"/>
  <c r="E278" i="34"/>
  <c r="E279" i="34"/>
  <c r="E280" i="34"/>
  <c r="E281" i="34"/>
  <c r="E282" i="34"/>
  <c r="E283" i="34"/>
  <c r="E284" i="34"/>
  <c r="E285" i="34"/>
  <c r="E286" i="34"/>
  <c r="E287" i="34"/>
  <c r="E288" i="34"/>
  <c r="E289" i="34"/>
  <c r="E290" i="34"/>
  <c r="E291" i="34"/>
  <c r="E292" i="34"/>
  <c r="E293" i="34"/>
  <c r="E294" i="34"/>
  <c r="E295" i="34"/>
  <c r="E296" i="34"/>
  <c r="E297" i="34"/>
  <c r="E298" i="34"/>
  <c r="E299" i="34"/>
  <c r="E300" i="34"/>
  <c r="E301" i="34"/>
  <c r="E302" i="34"/>
  <c r="E303" i="34"/>
  <c r="E304" i="34"/>
  <c r="E305" i="34"/>
  <c r="E306" i="34"/>
  <c r="E307" i="34"/>
  <c r="E308" i="34"/>
  <c r="E309" i="34"/>
  <c r="E310" i="34"/>
  <c r="E311" i="34"/>
  <c r="E312" i="34"/>
  <c r="E313" i="34"/>
  <c r="E314" i="34"/>
  <c r="E315" i="34"/>
  <c r="E316" i="34"/>
  <c r="E317" i="34"/>
  <c r="E318" i="34"/>
  <c r="E319" i="34"/>
  <c r="E320" i="34"/>
  <c r="E321" i="34"/>
  <c r="E322" i="34"/>
  <c r="E323" i="34"/>
  <c r="E324" i="34"/>
  <c r="E325" i="34"/>
  <c r="E326" i="34"/>
  <c r="E327" i="34"/>
  <c r="E328" i="34"/>
  <c r="E329" i="34"/>
  <c r="E330" i="34"/>
  <c r="E331" i="34"/>
  <c r="E332" i="34"/>
  <c r="E333" i="34"/>
  <c r="E334" i="34"/>
  <c r="E335" i="34"/>
  <c r="E336" i="34"/>
  <c r="E337" i="34"/>
  <c r="E338" i="34"/>
  <c r="E339" i="34"/>
  <c r="E340" i="34"/>
  <c r="E341" i="34"/>
  <c r="E342" i="34"/>
  <c r="E343" i="34"/>
  <c r="E344" i="34"/>
  <c r="E14" i="34"/>
  <c r="AC15" i="34" s="1" a="1"/>
  <c r="AC15" i="34" s="1"/>
  <c r="D15" i="34"/>
  <c r="AB15" i="34" s="1" a="1"/>
  <c r="AB15" i="34" s="1"/>
  <c r="D16" i="34"/>
  <c r="D17" i="34"/>
  <c r="D18" i="34"/>
  <c r="D19" i="34"/>
  <c r="D20" i="34"/>
  <c r="D21" i="34"/>
  <c r="D22" i="34"/>
  <c r="D23" i="34"/>
  <c r="D24" i="34"/>
  <c r="D25" i="34"/>
  <c r="D26" i="34"/>
  <c r="D27" i="34"/>
  <c r="D28" i="34"/>
  <c r="D29" i="34"/>
  <c r="D30" i="34"/>
  <c r="D31" i="34"/>
  <c r="D32" i="34"/>
  <c r="D33" i="34"/>
  <c r="D34" i="34"/>
  <c r="D35" i="34"/>
  <c r="D36" i="34"/>
  <c r="D37" i="34"/>
  <c r="D38" i="34"/>
  <c r="D39" i="34"/>
  <c r="D40" i="34"/>
  <c r="D41" i="34"/>
  <c r="D42" i="34"/>
  <c r="D43" i="34"/>
  <c r="D44" i="34"/>
  <c r="D45" i="34"/>
  <c r="D46" i="34"/>
  <c r="D47" i="34"/>
  <c r="D48" i="34"/>
  <c r="D49" i="34"/>
  <c r="D50" i="34"/>
  <c r="D51" i="34"/>
  <c r="D52" i="34"/>
  <c r="D53" i="34"/>
  <c r="D54" i="34"/>
  <c r="D55" i="34"/>
  <c r="D56" i="34"/>
  <c r="D57" i="34"/>
  <c r="D58" i="34"/>
  <c r="D59" i="34"/>
  <c r="D60" i="34"/>
  <c r="D61" i="34"/>
  <c r="D62" i="34"/>
  <c r="D63" i="34"/>
  <c r="D64" i="34"/>
  <c r="D65" i="34"/>
  <c r="D66" i="34"/>
  <c r="D67" i="34"/>
  <c r="D68" i="34"/>
  <c r="D69" i="34"/>
  <c r="D70" i="34"/>
  <c r="D71" i="34"/>
  <c r="D72" i="34"/>
  <c r="D73" i="34"/>
  <c r="D74" i="34"/>
  <c r="D75" i="34"/>
  <c r="D76" i="34"/>
  <c r="D77" i="34"/>
  <c r="D78" i="34"/>
  <c r="D79" i="34"/>
  <c r="D80" i="34"/>
  <c r="D81" i="34"/>
  <c r="D82" i="34"/>
  <c r="D83" i="34"/>
  <c r="D84" i="34"/>
  <c r="D85" i="34"/>
  <c r="D86" i="34"/>
  <c r="D87" i="34"/>
  <c r="D88" i="34"/>
  <c r="D89" i="34"/>
  <c r="D90" i="34"/>
  <c r="D91" i="34"/>
  <c r="D92" i="34"/>
  <c r="D93" i="34"/>
  <c r="D94" i="34"/>
  <c r="D95" i="34"/>
  <c r="D96" i="34"/>
  <c r="D97" i="34"/>
  <c r="D98" i="34"/>
  <c r="D99" i="34"/>
  <c r="D100" i="34"/>
  <c r="D101" i="34"/>
  <c r="D102" i="34"/>
  <c r="D103" i="34"/>
  <c r="D104" i="34"/>
  <c r="D105" i="34"/>
  <c r="D106" i="34"/>
  <c r="D107" i="34"/>
  <c r="D108" i="34"/>
  <c r="D109" i="34"/>
  <c r="D110" i="34"/>
  <c r="D111" i="34"/>
  <c r="D112" i="34"/>
  <c r="D113" i="34"/>
  <c r="D114" i="34"/>
  <c r="D115" i="34"/>
  <c r="D116" i="34"/>
  <c r="D117" i="34"/>
  <c r="D118" i="34"/>
  <c r="D119" i="34"/>
  <c r="D120" i="34"/>
  <c r="D121" i="34"/>
  <c r="D122" i="34"/>
  <c r="D123" i="34"/>
  <c r="D124" i="34"/>
  <c r="D125" i="34"/>
  <c r="D126" i="34"/>
  <c r="D127" i="34"/>
  <c r="D128" i="34"/>
  <c r="D129" i="34"/>
  <c r="D130" i="34"/>
  <c r="D131" i="34"/>
  <c r="D132" i="34"/>
  <c r="D133" i="34"/>
  <c r="D134" i="34"/>
  <c r="D135" i="34"/>
  <c r="D136" i="34"/>
  <c r="D137" i="34"/>
  <c r="D138" i="34"/>
  <c r="D139" i="34"/>
  <c r="D140" i="34"/>
  <c r="D141" i="34"/>
  <c r="D142" i="34"/>
  <c r="D143" i="34"/>
  <c r="D144" i="34"/>
  <c r="D145" i="34"/>
  <c r="D146" i="34"/>
  <c r="D147" i="34"/>
  <c r="D148" i="34"/>
  <c r="D149" i="34"/>
  <c r="D150" i="34"/>
  <c r="D151" i="34"/>
  <c r="D152" i="34"/>
  <c r="D153" i="34"/>
  <c r="D154" i="34"/>
  <c r="D155" i="34"/>
  <c r="D156" i="34"/>
  <c r="D157" i="34"/>
  <c r="D158" i="34"/>
  <c r="D159" i="34"/>
  <c r="D160" i="34"/>
  <c r="D161" i="34"/>
  <c r="D162" i="34"/>
  <c r="D163" i="34"/>
  <c r="D164" i="34"/>
  <c r="D165" i="34"/>
  <c r="D166" i="34"/>
  <c r="D167" i="34"/>
  <c r="D168" i="34"/>
  <c r="D169" i="34"/>
  <c r="D170" i="34"/>
  <c r="D171" i="34"/>
  <c r="D172" i="34"/>
  <c r="D173" i="34"/>
  <c r="D174" i="34"/>
  <c r="D175" i="34"/>
  <c r="D176" i="34"/>
  <c r="D177" i="34"/>
  <c r="D178" i="34"/>
  <c r="D179" i="34"/>
  <c r="D180" i="34"/>
  <c r="D181" i="34"/>
  <c r="D182" i="34"/>
  <c r="D183" i="34"/>
  <c r="D184" i="34"/>
  <c r="D185" i="34"/>
  <c r="D186" i="34"/>
  <c r="D187" i="34"/>
  <c r="D188" i="34"/>
  <c r="D189" i="34"/>
  <c r="D190" i="34"/>
  <c r="D191" i="34"/>
  <c r="D192" i="34"/>
  <c r="D193" i="34"/>
  <c r="D194" i="34"/>
  <c r="D195" i="34"/>
  <c r="D196" i="34"/>
  <c r="D197" i="34"/>
  <c r="D198" i="34"/>
  <c r="D199" i="34"/>
  <c r="D200" i="34"/>
  <c r="D201" i="34"/>
  <c r="D202" i="34"/>
  <c r="D203" i="34"/>
  <c r="D204" i="34"/>
  <c r="D205" i="34"/>
  <c r="D206" i="34"/>
  <c r="D207" i="34"/>
  <c r="D208" i="34"/>
  <c r="D209" i="34"/>
  <c r="D210" i="34"/>
  <c r="D211" i="34"/>
  <c r="D212" i="34"/>
  <c r="D213" i="34"/>
  <c r="D214" i="34"/>
  <c r="D215" i="34"/>
  <c r="D216" i="34"/>
  <c r="D217" i="34"/>
  <c r="D218" i="34"/>
  <c r="D219" i="34"/>
  <c r="D220" i="34"/>
  <c r="D221" i="34"/>
  <c r="D222" i="34"/>
  <c r="D223" i="34"/>
  <c r="D224" i="34"/>
  <c r="D225" i="34"/>
  <c r="D226" i="34"/>
  <c r="D227" i="34"/>
  <c r="D228" i="34"/>
  <c r="D229" i="34"/>
  <c r="D230" i="34"/>
  <c r="D231" i="34"/>
  <c r="D232" i="34"/>
  <c r="D233" i="34"/>
  <c r="D234" i="34"/>
  <c r="D235" i="34"/>
  <c r="D236" i="34"/>
  <c r="D237" i="34"/>
  <c r="D238" i="34"/>
  <c r="D239" i="34"/>
  <c r="D240" i="34"/>
  <c r="D241" i="34"/>
  <c r="D242" i="34"/>
  <c r="D243" i="34"/>
  <c r="D244" i="34"/>
  <c r="D245" i="34"/>
  <c r="D246" i="34"/>
  <c r="D247" i="34"/>
  <c r="D248" i="34"/>
  <c r="D249" i="34"/>
  <c r="D250" i="34"/>
  <c r="D251" i="34"/>
  <c r="D252" i="34"/>
  <c r="D253" i="34"/>
  <c r="D254" i="34"/>
  <c r="D255" i="34"/>
  <c r="D256" i="34"/>
  <c r="D257" i="34"/>
  <c r="D258" i="34"/>
  <c r="D259" i="34"/>
  <c r="D260" i="34"/>
  <c r="D261" i="34"/>
  <c r="D262" i="34"/>
  <c r="D263" i="34"/>
  <c r="D264" i="34"/>
  <c r="D265" i="34"/>
  <c r="D266" i="34"/>
  <c r="D267" i="34"/>
  <c r="D268" i="34"/>
  <c r="D269" i="34"/>
  <c r="D270" i="34"/>
  <c r="D271" i="34"/>
  <c r="D272" i="34"/>
  <c r="D273" i="34"/>
  <c r="D274" i="34"/>
  <c r="D275" i="34"/>
  <c r="D276" i="34"/>
  <c r="D277" i="34"/>
  <c r="D278" i="34"/>
  <c r="D279" i="34"/>
  <c r="D280" i="34"/>
  <c r="D281" i="34"/>
  <c r="D282" i="34"/>
  <c r="D283" i="34"/>
  <c r="D284" i="34"/>
  <c r="D285" i="34"/>
  <c r="D286" i="34"/>
  <c r="D287" i="34"/>
  <c r="D288" i="34"/>
  <c r="D289" i="34"/>
  <c r="D290" i="34"/>
  <c r="D291" i="34"/>
  <c r="D292" i="34"/>
  <c r="D293" i="34"/>
  <c r="D294" i="34"/>
  <c r="D295" i="34"/>
  <c r="D296" i="34"/>
  <c r="D297" i="34"/>
  <c r="D298" i="34"/>
  <c r="D299" i="34"/>
  <c r="D300" i="34"/>
  <c r="D301" i="34"/>
  <c r="D302" i="34"/>
  <c r="D303" i="34"/>
  <c r="D304" i="34"/>
  <c r="D305" i="34"/>
  <c r="D306" i="34"/>
  <c r="D307" i="34"/>
  <c r="D308" i="34"/>
  <c r="D309" i="34"/>
  <c r="D310" i="34"/>
  <c r="D311" i="34"/>
  <c r="D312" i="34"/>
  <c r="D313" i="34"/>
  <c r="D314" i="34"/>
  <c r="D315" i="34"/>
  <c r="D316" i="34"/>
  <c r="D317" i="34"/>
  <c r="D318" i="34"/>
  <c r="D319" i="34"/>
  <c r="D320" i="34"/>
  <c r="D321" i="34"/>
  <c r="D322" i="34"/>
  <c r="D323" i="34"/>
  <c r="D324" i="34"/>
  <c r="D325" i="34"/>
  <c r="D326" i="34"/>
  <c r="D327" i="34"/>
  <c r="D328" i="34"/>
  <c r="D329" i="34"/>
  <c r="D330" i="34"/>
  <c r="D331" i="34"/>
  <c r="D332" i="34"/>
  <c r="D333" i="34"/>
  <c r="D334" i="34"/>
  <c r="D335" i="34"/>
  <c r="D336" i="34"/>
  <c r="D337" i="34"/>
  <c r="D338" i="34"/>
  <c r="D339" i="34"/>
  <c r="D340" i="34"/>
  <c r="D341" i="34"/>
  <c r="D342" i="34"/>
  <c r="D343" i="34"/>
  <c r="D344" i="34"/>
  <c r="D14" i="34"/>
  <c r="B15" i="34"/>
  <c r="B16" i="34"/>
  <c r="B17" i="34"/>
  <c r="B18" i="34"/>
  <c r="B19" i="34"/>
  <c r="B20" i="34"/>
  <c r="B21" i="34"/>
  <c r="B22" i="34"/>
  <c r="B23" i="34"/>
  <c r="B24" i="34"/>
  <c r="B25" i="34"/>
  <c r="B26" i="34"/>
  <c r="B27" i="34"/>
  <c r="B28" i="34"/>
  <c r="B29" i="34"/>
  <c r="B30" i="34"/>
  <c r="B31" i="34"/>
  <c r="B32" i="34"/>
  <c r="B33" i="34"/>
  <c r="B34" i="34"/>
  <c r="B35" i="34"/>
  <c r="B36" i="34"/>
  <c r="B37" i="34"/>
  <c r="B38" i="34"/>
  <c r="B39" i="34"/>
  <c r="B40" i="34"/>
  <c r="B41" i="34"/>
  <c r="B42" i="34"/>
  <c r="B43" i="34"/>
  <c r="B44" i="34"/>
  <c r="B45" i="34"/>
  <c r="B46" i="34"/>
  <c r="B47" i="34"/>
  <c r="B48" i="34"/>
  <c r="B49" i="34"/>
  <c r="B50" i="34"/>
  <c r="B51" i="34"/>
  <c r="B52" i="34"/>
  <c r="B53" i="34"/>
  <c r="B54" i="34"/>
  <c r="B55" i="34"/>
  <c r="B56" i="34"/>
  <c r="B57" i="34"/>
  <c r="B58" i="34"/>
  <c r="B59" i="34"/>
  <c r="B60" i="34"/>
  <c r="B61" i="34"/>
  <c r="B62" i="34"/>
  <c r="B63" i="34"/>
  <c r="B64" i="34"/>
  <c r="B65" i="34"/>
  <c r="B66" i="34"/>
  <c r="B67" i="34"/>
  <c r="B68" i="34"/>
  <c r="B69" i="34"/>
  <c r="B70" i="34"/>
  <c r="B71" i="34"/>
  <c r="B72" i="34"/>
  <c r="B73" i="34"/>
  <c r="B74" i="34"/>
  <c r="B75" i="34"/>
  <c r="B76" i="34"/>
  <c r="B77" i="34"/>
  <c r="B78" i="34"/>
  <c r="B79" i="34"/>
  <c r="B80" i="34"/>
  <c r="B81" i="34"/>
  <c r="B82" i="34"/>
  <c r="B83" i="34"/>
  <c r="B84" i="34"/>
  <c r="B85" i="34"/>
  <c r="B86" i="34"/>
  <c r="B87" i="34"/>
  <c r="B88" i="34"/>
  <c r="B89" i="34"/>
  <c r="B90" i="34"/>
  <c r="B91" i="34"/>
  <c r="B92" i="34"/>
  <c r="B93" i="34"/>
  <c r="B94" i="34"/>
  <c r="B95" i="34"/>
  <c r="B96" i="34"/>
  <c r="B97" i="34"/>
  <c r="B98" i="34"/>
  <c r="B99" i="34"/>
  <c r="B100" i="34"/>
  <c r="B101" i="34"/>
  <c r="B102" i="34"/>
  <c r="B103" i="34"/>
  <c r="B104" i="34"/>
  <c r="B105" i="34"/>
  <c r="B106" i="34"/>
  <c r="B107" i="34"/>
  <c r="B108" i="34"/>
  <c r="B109" i="34"/>
  <c r="B110" i="34"/>
  <c r="B111" i="34"/>
  <c r="B112" i="34"/>
  <c r="B113" i="34"/>
  <c r="B114" i="34"/>
  <c r="B115" i="34"/>
  <c r="B116" i="34"/>
  <c r="B117" i="34"/>
  <c r="B118" i="34"/>
  <c r="B119" i="34"/>
  <c r="B120" i="34"/>
  <c r="B121" i="34"/>
  <c r="B122" i="34"/>
  <c r="B123" i="34"/>
  <c r="B124" i="34"/>
  <c r="B125" i="34"/>
  <c r="B126" i="34"/>
  <c r="B127" i="34"/>
  <c r="B128" i="34"/>
  <c r="B129" i="34"/>
  <c r="B130" i="34"/>
  <c r="B131" i="34"/>
  <c r="B132" i="34"/>
  <c r="B133" i="34"/>
  <c r="B134" i="34"/>
  <c r="B135" i="34"/>
  <c r="B136" i="34"/>
  <c r="B137" i="34"/>
  <c r="B138" i="34"/>
  <c r="B139" i="34"/>
  <c r="B140" i="34"/>
  <c r="B141" i="34"/>
  <c r="B142" i="34"/>
  <c r="B143" i="34"/>
  <c r="B144" i="34"/>
  <c r="B145" i="34"/>
  <c r="B146" i="34"/>
  <c r="B147" i="34"/>
  <c r="B148" i="34"/>
  <c r="B149" i="34"/>
  <c r="B150" i="34"/>
  <c r="B151" i="34"/>
  <c r="B152" i="34"/>
  <c r="B153" i="34"/>
  <c r="B154" i="34"/>
  <c r="B155" i="34"/>
  <c r="B156" i="34"/>
  <c r="B157" i="34"/>
  <c r="B158" i="34"/>
  <c r="B159" i="34"/>
  <c r="B160" i="34"/>
  <c r="B161" i="34"/>
  <c r="B162" i="34"/>
  <c r="B163" i="34"/>
  <c r="B164" i="34"/>
  <c r="B165" i="34"/>
  <c r="B166" i="34"/>
  <c r="B167" i="34"/>
  <c r="B168" i="34"/>
  <c r="B169" i="34"/>
  <c r="B170" i="34"/>
  <c r="B171" i="34"/>
  <c r="B172" i="34"/>
  <c r="B173" i="34"/>
  <c r="B174" i="34"/>
  <c r="B175" i="34"/>
  <c r="B176" i="34"/>
  <c r="B177" i="34"/>
  <c r="B178" i="34"/>
  <c r="B179" i="34"/>
  <c r="B180" i="34"/>
  <c r="B181" i="34"/>
  <c r="B182" i="34"/>
  <c r="B183" i="34"/>
  <c r="B184" i="34"/>
  <c r="B185" i="34"/>
  <c r="B186" i="34"/>
  <c r="B187" i="34"/>
  <c r="B188" i="34"/>
  <c r="B189" i="34"/>
  <c r="B190" i="34"/>
  <c r="B191" i="34"/>
  <c r="B192" i="34"/>
  <c r="B193" i="34"/>
  <c r="B194" i="34"/>
  <c r="B195" i="34"/>
  <c r="B196" i="34"/>
  <c r="B197" i="34"/>
  <c r="B198" i="34"/>
  <c r="B199" i="34"/>
  <c r="B200" i="34"/>
  <c r="B201" i="34"/>
  <c r="B202" i="34"/>
  <c r="B203" i="34"/>
  <c r="B204" i="34"/>
  <c r="B205" i="34"/>
  <c r="B206" i="34"/>
  <c r="B207" i="34"/>
  <c r="B208" i="34"/>
  <c r="B209" i="34"/>
  <c r="B210" i="34"/>
  <c r="B211" i="34"/>
  <c r="B212" i="34"/>
  <c r="B213" i="34"/>
  <c r="B214" i="34"/>
  <c r="B215" i="34"/>
  <c r="B216" i="34"/>
  <c r="B217" i="34"/>
  <c r="B218" i="34"/>
  <c r="B219" i="34"/>
  <c r="B220" i="34"/>
  <c r="B221" i="34"/>
  <c r="B222" i="34"/>
  <c r="B223" i="34"/>
  <c r="B224" i="34"/>
  <c r="B225" i="34"/>
  <c r="B226" i="34"/>
  <c r="B227" i="34"/>
  <c r="B228" i="34"/>
  <c r="B229" i="34"/>
  <c r="B230" i="34"/>
  <c r="B231" i="34"/>
  <c r="B232" i="34"/>
  <c r="B233" i="34"/>
  <c r="B234" i="34"/>
  <c r="B235" i="34"/>
  <c r="B236" i="34"/>
  <c r="B237" i="34"/>
  <c r="B238" i="34"/>
  <c r="B239" i="34"/>
  <c r="B240" i="34"/>
  <c r="B241" i="34"/>
  <c r="B242" i="34"/>
  <c r="B243" i="34"/>
  <c r="B244" i="34"/>
  <c r="B245" i="34"/>
  <c r="B246" i="34"/>
  <c r="B247" i="34"/>
  <c r="B248" i="34"/>
  <c r="B249" i="34"/>
  <c r="B250" i="34"/>
  <c r="B251" i="34"/>
  <c r="B252" i="34"/>
  <c r="B253" i="34"/>
  <c r="B254" i="34"/>
  <c r="B255" i="34"/>
  <c r="B256" i="34"/>
  <c r="B257" i="34"/>
  <c r="B258" i="34"/>
  <c r="B259" i="34"/>
  <c r="B260" i="34"/>
  <c r="B261" i="34"/>
  <c r="B262" i="34"/>
  <c r="B263" i="34"/>
  <c r="B264" i="34"/>
  <c r="B265" i="34"/>
  <c r="B266" i="34"/>
  <c r="B267" i="34"/>
  <c r="B268" i="34"/>
  <c r="B269" i="34"/>
  <c r="B270" i="34"/>
  <c r="B271" i="34"/>
  <c r="B272" i="34"/>
  <c r="B273" i="34"/>
  <c r="B274" i="34"/>
  <c r="B275" i="34"/>
  <c r="B276" i="34"/>
  <c r="B277" i="34"/>
  <c r="B278" i="34"/>
  <c r="B279" i="34"/>
  <c r="B280" i="34"/>
  <c r="B281" i="34"/>
  <c r="B282" i="34"/>
  <c r="B283" i="34"/>
  <c r="B284" i="34"/>
  <c r="B285" i="34"/>
  <c r="B286" i="34"/>
  <c r="B287" i="34"/>
  <c r="B288" i="34"/>
  <c r="B289" i="34"/>
  <c r="B290" i="34"/>
  <c r="B291" i="34"/>
  <c r="B292" i="34"/>
  <c r="B293" i="34"/>
  <c r="B294" i="34"/>
  <c r="B295" i="34"/>
  <c r="B296" i="34"/>
  <c r="B297" i="34"/>
  <c r="B298" i="34"/>
  <c r="B299" i="34"/>
  <c r="B300" i="34"/>
  <c r="B301" i="34"/>
  <c r="B302" i="34"/>
  <c r="B303" i="34"/>
  <c r="B304" i="34"/>
  <c r="B305" i="34"/>
  <c r="B306" i="34"/>
  <c r="B307" i="34"/>
  <c r="B308" i="34"/>
  <c r="B309" i="34"/>
  <c r="B310" i="34"/>
  <c r="B311" i="34"/>
  <c r="B312" i="34"/>
  <c r="B313" i="34"/>
  <c r="B314" i="34"/>
  <c r="B315" i="34"/>
  <c r="B316" i="34"/>
  <c r="B317" i="34"/>
  <c r="B318" i="34"/>
  <c r="B319" i="34"/>
  <c r="B320" i="34"/>
  <c r="B321" i="34"/>
  <c r="B322" i="34"/>
  <c r="B323" i="34"/>
  <c r="B324" i="34"/>
  <c r="B325" i="34"/>
  <c r="B326" i="34"/>
  <c r="B327" i="34"/>
  <c r="B328" i="34"/>
  <c r="B329" i="34"/>
  <c r="B330" i="34"/>
  <c r="B331" i="34"/>
  <c r="B332" i="34"/>
  <c r="B333" i="34"/>
  <c r="B334" i="34"/>
  <c r="B335" i="34"/>
  <c r="B336" i="34"/>
  <c r="B337" i="34"/>
  <c r="B338" i="34"/>
  <c r="B339" i="34"/>
  <c r="B340" i="34"/>
  <c r="B341" i="34"/>
  <c r="B342" i="34"/>
  <c r="B343" i="34"/>
  <c r="B344" i="34"/>
  <c r="B14" i="34"/>
  <c r="C15" i="34"/>
  <c r="AAG15" i="34" s="1"/>
  <c r="C16" i="34"/>
  <c r="C17" i="34"/>
  <c r="C18" i="34"/>
  <c r="AAG18" i="34" s="1"/>
  <c r="C19" i="34"/>
  <c r="C20" i="34"/>
  <c r="AAG20" i="34" s="1"/>
  <c r="C21" i="34"/>
  <c r="C22" i="34"/>
  <c r="AAG22" i="34" s="1"/>
  <c r="C23" i="34"/>
  <c r="AAG23" i="34" s="1"/>
  <c r="C24" i="34"/>
  <c r="C25" i="34"/>
  <c r="AAG25" i="34" s="1"/>
  <c r="C26" i="34"/>
  <c r="AAG26" i="34" s="1"/>
  <c r="C27" i="34"/>
  <c r="AAG27" i="34" s="1"/>
  <c r="C28" i="34"/>
  <c r="C29" i="34"/>
  <c r="C30" i="34"/>
  <c r="AAG30" i="34" s="1"/>
  <c r="C31" i="34"/>
  <c r="AAG31" i="34" s="1"/>
  <c r="C32" i="34"/>
  <c r="AAG32" i="34" s="1"/>
  <c r="C33" i="34"/>
  <c r="AAG33" i="34" s="1"/>
  <c r="C34" i="34"/>
  <c r="AAG34" i="34" s="1"/>
  <c r="C35" i="34"/>
  <c r="AAG35" i="34" s="1"/>
  <c r="C36" i="34"/>
  <c r="AAG36" i="34" s="1"/>
  <c r="C37" i="34"/>
  <c r="AAG37" i="34" s="1"/>
  <c r="C38" i="34"/>
  <c r="AAG38" i="34" s="1"/>
  <c r="C39" i="34"/>
  <c r="AAG39" i="34" s="1"/>
  <c r="C40" i="34"/>
  <c r="C41" i="34"/>
  <c r="C42" i="34"/>
  <c r="AAG42" i="34" s="1"/>
  <c r="C43" i="34"/>
  <c r="AAG43" i="34" s="1"/>
  <c r="C44" i="34"/>
  <c r="AAG44" i="34" s="1"/>
  <c r="C45" i="34"/>
  <c r="AAG45" i="34" s="1"/>
  <c r="C46" i="34"/>
  <c r="C47" i="34"/>
  <c r="AAG47" i="34" s="1"/>
  <c r="C48" i="34"/>
  <c r="AAG48" i="34" s="1"/>
  <c r="C49" i="34"/>
  <c r="AAG49" i="34" s="1"/>
  <c r="C50" i="34"/>
  <c r="AAG50" i="34" s="1"/>
  <c r="C51" i="34"/>
  <c r="C52" i="34"/>
  <c r="C53" i="34"/>
  <c r="C54" i="34"/>
  <c r="AAG54" i="34" s="1"/>
  <c r="C55" i="34"/>
  <c r="AAG55" i="34" s="1"/>
  <c r="C56" i="34"/>
  <c r="AAG56" i="34" s="1"/>
  <c r="C57" i="34"/>
  <c r="AAG57" i="34" s="1"/>
  <c r="C58" i="34"/>
  <c r="AAG58" i="34" s="1"/>
  <c r="C59" i="34"/>
  <c r="AAG59" i="34" s="1"/>
  <c r="C60" i="34"/>
  <c r="C61" i="34"/>
  <c r="AAG61" i="34" s="1"/>
  <c r="C62" i="34"/>
  <c r="AAG62" i="34" s="1"/>
  <c r="C63" i="34"/>
  <c r="AAG63" i="34" s="1"/>
  <c r="C64" i="34"/>
  <c r="AAG64" i="34" s="1"/>
  <c r="C65" i="34"/>
  <c r="AAG65" i="34" s="1"/>
  <c r="C66" i="34"/>
  <c r="AAG66" i="34" s="1"/>
  <c r="C67" i="34"/>
  <c r="AAG67" i="34" s="1"/>
  <c r="C68" i="34"/>
  <c r="AAG68" i="34" s="1"/>
  <c r="C69" i="34"/>
  <c r="AAG69" i="34" s="1"/>
  <c r="C70" i="34"/>
  <c r="AAG70" i="34" s="1"/>
  <c r="C71" i="34"/>
  <c r="AAG71" i="34" s="1"/>
  <c r="C72" i="34"/>
  <c r="AAG72" i="34" s="1"/>
  <c r="C73" i="34"/>
  <c r="AAG73" i="34" s="1"/>
  <c r="C74" i="34"/>
  <c r="AAG74" i="34" s="1"/>
  <c r="C75" i="34"/>
  <c r="AAG75" i="34" s="1"/>
  <c r="C76" i="34"/>
  <c r="AAG76" i="34" s="1"/>
  <c r="C77" i="34"/>
  <c r="AAG77" i="34" s="1"/>
  <c r="C78" i="34"/>
  <c r="AAG78" i="34" s="1"/>
  <c r="C79" i="34"/>
  <c r="AAG79" i="34" s="1"/>
  <c r="C80" i="34"/>
  <c r="AAG80" i="34" s="1"/>
  <c r="C81" i="34"/>
  <c r="AAG81" i="34" s="1"/>
  <c r="C82" i="34"/>
  <c r="C83" i="34"/>
  <c r="C84" i="34"/>
  <c r="AAG84" i="34" s="1"/>
  <c r="C85" i="34"/>
  <c r="AAG85" i="34" s="1"/>
  <c r="C86" i="34"/>
  <c r="AAG86" i="34" s="1"/>
  <c r="C87" i="34"/>
  <c r="C88" i="34"/>
  <c r="AAG88" i="34" s="1"/>
  <c r="C89" i="34"/>
  <c r="C90" i="34"/>
  <c r="AAG90" i="34" s="1"/>
  <c r="C91" i="34"/>
  <c r="AAG91" i="34" s="1"/>
  <c r="C92" i="34"/>
  <c r="C93" i="34"/>
  <c r="AAG93" i="34" s="1"/>
  <c r="C94" i="34"/>
  <c r="AAG94" i="34" s="1"/>
  <c r="C95" i="34"/>
  <c r="AAG95" i="34" s="1"/>
  <c r="C96" i="34"/>
  <c r="AAG96" i="34" s="1"/>
  <c r="C97" i="34"/>
  <c r="AAG97" i="34" s="1"/>
  <c r="C98" i="34"/>
  <c r="AAG98" i="34" s="1"/>
  <c r="C99" i="34"/>
  <c r="C100" i="34"/>
  <c r="C101" i="34"/>
  <c r="AAG101" i="34" s="1"/>
  <c r="C102" i="34"/>
  <c r="C103" i="34"/>
  <c r="C104" i="34"/>
  <c r="AAG104" i="34" s="1"/>
  <c r="C105" i="34"/>
  <c r="C106" i="34"/>
  <c r="AAG106" i="34" s="1"/>
  <c r="C107" i="34"/>
  <c r="AAG107" i="34" s="1"/>
  <c r="C108" i="34"/>
  <c r="AAG108" i="34" s="1"/>
  <c r="C109" i="34"/>
  <c r="C110" i="34"/>
  <c r="AAG110" i="34" s="1"/>
  <c r="C111" i="34"/>
  <c r="AAG111" i="34" s="1"/>
  <c r="C112" i="34"/>
  <c r="C113" i="34"/>
  <c r="AAG113" i="34" s="1"/>
  <c r="C114" i="34"/>
  <c r="AAG114" i="34" s="1"/>
  <c r="C115" i="34"/>
  <c r="C116" i="34"/>
  <c r="AAG116" i="34" s="1"/>
  <c r="C117" i="34"/>
  <c r="AAG117" i="34" s="1"/>
  <c r="C118" i="34"/>
  <c r="C119" i="34"/>
  <c r="C120" i="34"/>
  <c r="AAG120" i="34" s="1"/>
  <c r="C121" i="34"/>
  <c r="AAG121" i="34" s="1"/>
  <c r="C122" i="34"/>
  <c r="AAG122" i="34" s="1"/>
  <c r="C123" i="34"/>
  <c r="AAG123" i="34" s="1"/>
  <c r="C124" i="34"/>
  <c r="AAG124" i="34" s="1"/>
  <c r="C125" i="34"/>
  <c r="C126" i="34"/>
  <c r="AAG126" i="34" s="1"/>
  <c r="C127" i="34"/>
  <c r="AAG127" i="34" s="1"/>
  <c r="C128" i="34"/>
  <c r="C129" i="34"/>
  <c r="AAG129" i="34" s="1"/>
  <c r="C130" i="34"/>
  <c r="AAG130" i="34" s="1"/>
  <c r="C131" i="34"/>
  <c r="AAG131" i="34" s="1"/>
  <c r="C132" i="34"/>
  <c r="AAG132" i="34" s="1"/>
  <c r="C133" i="34"/>
  <c r="AAG133" i="34" s="1"/>
  <c r="C134" i="34"/>
  <c r="AAG134" i="34" s="1"/>
  <c r="C135" i="34"/>
  <c r="AAG135" i="34" s="1"/>
  <c r="C136" i="34"/>
  <c r="AAG136" i="34" s="1"/>
  <c r="C137" i="34"/>
  <c r="AAG137" i="34" s="1"/>
  <c r="C138" i="34"/>
  <c r="C139" i="34"/>
  <c r="AAG139" i="34" s="1"/>
  <c r="C140" i="34"/>
  <c r="AAG140" i="34" s="1"/>
  <c r="C141" i="34"/>
  <c r="AAG141" i="34" s="1"/>
  <c r="C142" i="34"/>
  <c r="AAG142" i="34" s="1"/>
  <c r="C143" i="34"/>
  <c r="C144" i="34"/>
  <c r="AAG144" i="34" s="1"/>
  <c r="C145" i="34"/>
  <c r="AAG145" i="34" s="1"/>
  <c r="C146" i="34"/>
  <c r="AAG146" i="34" s="1"/>
  <c r="C147" i="34"/>
  <c r="AAG147" i="34" s="1"/>
  <c r="C148" i="34"/>
  <c r="C149" i="34"/>
  <c r="AAG149" i="34" s="1"/>
  <c r="C150" i="34"/>
  <c r="C151" i="34"/>
  <c r="AAG151" i="34" s="1"/>
  <c r="C152" i="34"/>
  <c r="C153" i="34"/>
  <c r="AAG153" i="34" s="1"/>
  <c r="C154" i="34"/>
  <c r="AAG154" i="34" s="1"/>
  <c r="C155" i="34"/>
  <c r="AAG155" i="34" s="1"/>
  <c r="C156" i="34"/>
  <c r="C157" i="34"/>
  <c r="AAG157" i="34" s="1"/>
  <c r="C158" i="34"/>
  <c r="AAG158" i="34" s="1"/>
  <c r="C159" i="34"/>
  <c r="AAG159" i="34" s="1"/>
  <c r="C160" i="34"/>
  <c r="AAG160" i="34" s="1"/>
  <c r="C161" i="34"/>
  <c r="AAG161" i="34" s="1"/>
  <c r="C162" i="34"/>
  <c r="AAG162" i="34" s="1"/>
  <c r="C163" i="34"/>
  <c r="C164" i="34"/>
  <c r="C165" i="34"/>
  <c r="C166" i="34"/>
  <c r="AAG166" i="34" s="1"/>
  <c r="C167" i="34"/>
  <c r="AAG167" i="34" s="1"/>
  <c r="C168" i="34"/>
  <c r="C169" i="34"/>
  <c r="AAG169" i="34" s="1"/>
  <c r="C170" i="34"/>
  <c r="AAG170" i="34" s="1"/>
  <c r="C171" i="34"/>
  <c r="AAG171" i="34" s="1"/>
  <c r="C172" i="34"/>
  <c r="AAG172" i="34" s="1"/>
  <c r="C173" i="34"/>
  <c r="AAG173" i="34" s="1"/>
  <c r="C174" i="34"/>
  <c r="AAG174" i="34" s="1"/>
  <c r="C175" i="34"/>
  <c r="AAG175" i="34" s="1"/>
  <c r="C176" i="34"/>
  <c r="AAG176" i="34" s="1"/>
  <c r="C177" i="34"/>
  <c r="AAG177" i="34" s="1"/>
  <c r="C178" i="34"/>
  <c r="AAG178" i="34" s="1"/>
  <c r="C179" i="34"/>
  <c r="AAG179" i="34" s="1"/>
  <c r="C180" i="34"/>
  <c r="AAG180" i="34" s="1"/>
  <c r="C181" i="34"/>
  <c r="AAG181" i="34" s="1"/>
  <c r="C182" i="34"/>
  <c r="AAG182" i="34" s="1"/>
  <c r="C183" i="34"/>
  <c r="AAG183" i="34" s="1"/>
  <c r="C184" i="34"/>
  <c r="AAG184" i="34" s="1"/>
  <c r="C185" i="34"/>
  <c r="AAG185" i="34" s="1"/>
  <c r="C186" i="34"/>
  <c r="AAG186" i="34" s="1"/>
  <c r="C187" i="34"/>
  <c r="AAG187" i="34" s="1"/>
  <c r="C188" i="34"/>
  <c r="AAG188" i="34" s="1"/>
  <c r="C189" i="34"/>
  <c r="AAG189" i="34" s="1"/>
  <c r="C190" i="34"/>
  <c r="C191" i="34"/>
  <c r="C192" i="34"/>
  <c r="AAG192" i="34" s="1"/>
  <c r="C193" i="34"/>
  <c r="C194" i="34"/>
  <c r="AAG194" i="34" s="1"/>
  <c r="C195" i="34"/>
  <c r="AAG195" i="34" s="1"/>
  <c r="C196" i="34"/>
  <c r="C197" i="34"/>
  <c r="AAG197" i="34" s="1"/>
  <c r="C198" i="34"/>
  <c r="AAG198" i="34" s="1"/>
  <c r="C199" i="34"/>
  <c r="AAG199" i="34" s="1"/>
  <c r="C200" i="34"/>
  <c r="AAG200" i="34" s="1"/>
  <c r="C201" i="34"/>
  <c r="AAG201" i="34" s="1"/>
  <c r="C202" i="34"/>
  <c r="C203" i="34"/>
  <c r="C204" i="34"/>
  <c r="C205" i="34"/>
  <c r="AAG205" i="34" s="1"/>
  <c r="C206" i="34"/>
  <c r="AAG206" i="34" s="1"/>
  <c r="C207" i="34"/>
  <c r="AAG207" i="34" s="1"/>
  <c r="C208" i="34"/>
  <c r="AAG208" i="34" s="1"/>
  <c r="C209" i="34"/>
  <c r="AAG209" i="34" s="1"/>
  <c r="C210" i="34"/>
  <c r="AAG210" i="34" s="1"/>
  <c r="C211" i="34"/>
  <c r="AAG211" i="34" s="1"/>
  <c r="C212" i="34"/>
  <c r="AAG212" i="34" s="1"/>
  <c r="C213" i="34"/>
  <c r="C214" i="34"/>
  <c r="AAG214" i="34" s="1"/>
  <c r="C215" i="34"/>
  <c r="C216" i="34"/>
  <c r="AAG216" i="34" s="1"/>
  <c r="C217" i="34"/>
  <c r="C218" i="34"/>
  <c r="AAG218" i="34" s="1"/>
  <c r="C219" i="34"/>
  <c r="AAG219" i="34" s="1"/>
  <c r="C220" i="34"/>
  <c r="AAG220" i="34" s="1"/>
  <c r="C221" i="34"/>
  <c r="C222" i="34"/>
  <c r="AAG222" i="34" s="1"/>
  <c r="C223" i="34"/>
  <c r="AAG223" i="34" s="1"/>
  <c r="C224" i="34"/>
  <c r="AAG225" i="34"/>
  <c r="AAG226" i="34"/>
  <c r="C225" i="34"/>
  <c r="AAG227" i="34" s="1"/>
  <c r="C226" i="34"/>
  <c r="AAG228" i="34" s="1"/>
  <c r="C227" i="34"/>
  <c r="AAG229" i="34" s="1"/>
  <c r="C228" i="34"/>
  <c r="AAG230" i="34" s="1"/>
  <c r="C229" i="34"/>
  <c r="AAG231" i="34" s="1"/>
  <c r="C230" i="34"/>
  <c r="AAG232" i="34" s="1"/>
  <c r="C231" i="34"/>
  <c r="AAG233" i="34" s="1"/>
  <c r="C232" i="34"/>
  <c r="C233" i="34"/>
  <c r="AAG237" i="34" s="1"/>
  <c r="C234" i="34"/>
  <c r="C235" i="34"/>
  <c r="C236" i="34"/>
  <c r="AAG240" i="34" s="1"/>
  <c r="C237" i="34"/>
  <c r="AAG241" i="34" s="1"/>
  <c r="C238" i="34"/>
  <c r="AAG242" i="34" s="1"/>
  <c r="C239" i="34"/>
  <c r="C240" i="34"/>
  <c r="C241" i="34"/>
  <c r="AAG247" i="34" s="1"/>
  <c r="C242" i="34"/>
  <c r="AAG248" i="34" s="1"/>
  <c r="C243" i="34"/>
  <c r="AAG249" i="34" s="1"/>
  <c r="C244" i="34"/>
  <c r="AAG250" i="34" s="1"/>
  <c r="C245" i="34"/>
  <c r="AAG251" i="34" s="1"/>
  <c r="AAG252" i="34"/>
  <c r="AAG253" i="34"/>
  <c r="C246" i="34"/>
  <c r="AAG254" i="34" s="1"/>
  <c r="C247" i="34"/>
  <c r="AAG255" i="34" s="1"/>
  <c r="C248" i="34"/>
  <c r="C249" i="34"/>
  <c r="C250" i="34"/>
  <c r="C251" i="34"/>
  <c r="AAG259" i="34" s="1"/>
  <c r="C252" i="34"/>
  <c r="AAG260" i="34" s="1"/>
  <c r="AAG262" i="34"/>
  <c r="C253" i="34"/>
  <c r="AAG263" i="34" s="1"/>
  <c r="C254" i="34"/>
  <c r="AAG264" i="34" s="1"/>
  <c r="C255" i="34"/>
  <c r="AAG265" i="34" s="1"/>
  <c r="C256" i="34"/>
  <c r="C257" i="34"/>
  <c r="C258" i="34"/>
  <c r="AAG268" i="34" s="1"/>
  <c r="C259" i="34"/>
  <c r="AAG270" i="34"/>
  <c r="AAG271" i="34"/>
  <c r="C260" i="34"/>
  <c r="AAG272" i="34" s="1"/>
  <c r="C261" i="34"/>
  <c r="AAG273" i="34" s="1"/>
  <c r="C262" i="34"/>
  <c r="C263" i="34"/>
  <c r="AAG275" i="34" s="1"/>
  <c r="C264" i="34"/>
  <c r="AAG276" i="34" s="1"/>
  <c r="C265" i="34"/>
  <c r="AAG277" i="34" s="1"/>
  <c r="C266" i="34"/>
  <c r="AAG278" i="34" s="1"/>
  <c r="AAG279" i="34"/>
  <c r="C267" i="34"/>
  <c r="AAG281" i="34" s="1"/>
  <c r="C268" i="34"/>
  <c r="AAG282" i="34" s="1"/>
  <c r="C269" i="34"/>
  <c r="C270" i="34"/>
  <c r="AAG284" i="34" s="1"/>
  <c r="C271" i="34"/>
  <c r="AAG285" i="34" s="1"/>
  <c r="C272" i="34"/>
  <c r="AAG286" i="34" s="1"/>
  <c r="C273" i="34"/>
  <c r="AAG287" i="34" s="1"/>
  <c r="C274" i="34"/>
  <c r="AAG290" i="34" s="1"/>
  <c r="C275" i="34"/>
  <c r="C276" i="34"/>
  <c r="AAG292" i="34" s="1"/>
  <c r="C277" i="34"/>
  <c r="AAG293" i="34" s="1"/>
  <c r="C278" i="34"/>
  <c r="C279" i="34"/>
  <c r="AAG295" i="34" s="1"/>
  <c r="C280" i="34"/>
  <c r="AAG296" i="34" s="1"/>
  <c r="AAG297" i="34"/>
  <c r="C281" i="34"/>
  <c r="AAG299" i="34" s="1"/>
  <c r="C282" i="34"/>
  <c r="C283" i="34"/>
  <c r="C284" i="34"/>
  <c r="AAG302" i="34" s="1"/>
  <c r="C285" i="34"/>
  <c r="AAG303" i="34" s="1"/>
  <c r="C286" i="34"/>
  <c r="C287" i="34"/>
  <c r="AAG307" i="34"/>
  <c r="C288" i="34"/>
  <c r="AAG308" i="34" s="1"/>
  <c r="C289" i="34"/>
  <c r="AAG309" i="34" s="1"/>
  <c r="C290" i="34"/>
  <c r="AAG310" i="34" s="1"/>
  <c r="C291" i="34"/>
  <c r="AAG311" i="34" s="1"/>
  <c r="C292" i="34"/>
  <c r="AAG312" i="34" s="1"/>
  <c r="C293" i="34"/>
  <c r="AAG313" i="34" s="1"/>
  <c r="C294" i="34"/>
  <c r="AAG314" i="34" s="1"/>
  <c r="AAG315" i="34"/>
  <c r="AAG316" i="34"/>
  <c r="C295" i="34"/>
  <c r="AAG317" i="34" s="1"/>
  <c r="C296" i="34"/>
  <c r="AAG318" i="34" s="1"/>
  <c r="C297" i="34"/>
  <c r="AAG319" i="34" s="1"/>
  <c r="C298" i="34"/>
  <c r="C299" i="34"/>
  <c r="AAG321" i="34" s="1"/>
  <c r="C300" i="34"/>
  <c r="C301" i="34"/>
  <c r="AAG323" i="34" s="1"/>
  <c r="AAG324" i="34"/>
  <c r="C302" i="34"/>
  <c r="C303" i="34"/>
  <c r="AAG327" i="34" s="1"/>
  <c r="C304" i="34"/>
  <c r="C305" i="34"/>
  <c r="AAG329" i="34" s="1"/>
  <c r="C306" i="34"/>
  <c r="AAG330" i="34" s="1"/>
  <c r="C307" i="34"/>
  <c r="AAG331" i="34" s="1"/>
  <c r="C308" i="34"/>
  <c r="AAG332" i="34" s="1"/>
  <c r="AAG333" i="34"/>
  <c r="AAG334" i="34"/>
  <c r="C309" i="34"/>
  <c r="AAG335" i="34" s="1"/>
  <c r="C310" i="34"/>
  <c r="C311" i="34"/>
  <c r="AAG337" i="34" s="1"/>
  <c r="C312" i="34"/>
  <c r="AAG338" i="34" s="1"/>
  <c r="C313" i="34"/>
  <c r="AAG339" i="34" s="1"/>
  <c r="C314" i="34"/>
  <c r="C315" i="34"/>
  <c r="AAG342" i="34"/>
  <c r="AAG343" i="34"/>
  <c r="C316" i="34"/>
  <c r="C317" i="34"/>
  <c r="AAG345" i="34" s="1"/>
  <c r="C318" i="34"/>
  <c r="AAG346" i="34" s="1"/>
  <c r="C319" i="34"/>
  <c r="C320" i="34"/>
  <c r="C321" i="34"/>
  <c r="AAG349" i="34" s="1"/>
  <c r="C322" i="34"/>
  <c r="AAG350" i="34" s="1"/>
  <c r="AAG351" i="34"/>
  <c r="C323" i="34"/>
  <c r="AAG353" i="34" s="1"/>
  <c r="C324" i="34"/>
  <c r="C325" i="34"/>
  <c r="C326" i="34"/>
  <c r="AAG356" i="34" s="1"/>
  <c r="C327" i="34"/>
  <c r="AAG357" i="34" s="1"/>
  <c r="C328" i="34"/>
  <c r="AAG358" i="34" s="1"/>
  <c r="C329" i="34"/>
  <c r="AAG359" i="34" s="1"/>
  <c r="AAG361" i="34"/>
  <c r="C330" i="34"/>
  <c r="AAG362" i="34" s="1"/>
  <c r="C331" i="34"/>
  <c r="C332" i="34"/>
  <c r="AAG364" i="34" s="1"/>
  <c r="C333" i="34"/>
  <c r="AAG365" i="34" s="1"/>
  <c r="C334" i="34"/>
  <c r="C335" i="34"/>
  <c r="C336" i="34"/>
  <c r="AAG369" i="34"/>
  <c r="C337" i="34"/>
  <c r="C338" i="34"/>
  <c r="C339" i="34"/>
  <c r="AAG373" i="34" s="1"/>
  <c r="C340" i="34"/>
  <c r="C341" i="34"/>
  <c r="C342" i="34"/>
  <c r="AAG376" i="34" s="1"/>
  <c r="C343" i="34"/>
  <c r="C344" i="34"/>
  <c r="AAG380" i="34" s="1"/>
  <c r="C14" i="34"/>
  <c r="AAG14" i="34" s="1"/>
  <c r="W339" i="36"/>
  <c r="R344" i="34"/>
  <c r="H344" i="34"/>
  <c r="W338" i="36"/>
  <c r="R343" i="34"/>
  <c r="H343" i="34"/>
  <c r="W337" i="36"/>
  <c r="R342" i="34"/>
  <c r="H342" i="34"/>
  <c r="W336" i="36"/>
  <c r="R341" i="34"/>
  <c r="H341" i="34"/>
  <c r="W335" i="36"/>
  <c r="R340" i="34"/>
  <c r="H340" i="34"/>
  <c r="W334" i="36"/>
  <c r="R339" i="34"/>
  <c r="H339" i="34"/>
  <c r="W333" i="36"/>
  <c r="R338" i="34"/>
  <c r="H338" i="34"/>
  <c r="W332" i="36"/>
  <c r="R337" i="34"/>
  <c r="H337" i="34"/>
  <c r="W331" i="36"/>
  <c r="R336" i="34"/>
  <c r="H336" i="34"/>
  <c r="W330" i="36"/>
  <c r="R335" i="34"/>
  <c r="H335" i="34"/>
  <c r="W329" i="36"/>
  <c r="R334" i="34"/>
  <c r="H334" i="34"/>
  <c r="W328" i="36"/>
  <c r="R333" i="34"/>
  <c r="H333" i="34"/>
  <c r="W327" i="36"/>
  <c r="R332" i="34"/>
  <c r="H332" i="34"/>
  <c r="W326" i="36"/>
  <c r="R331" i="34"/>
  <c r="H331" i="34"/>
  <c r="W325" i="36"/>
  <c r="R330" i="34"/>
  <c r="H330" i="34"/>
  <c r="W324" i="36"/>
  <c r="R329" i="34"/>
  <c r="H329" i="34"/>
  <c r="W323" i="36"/>
  <c r="R328" i="34"/>
  <c r="H328" i="34"/>
  <c r="W322" i="36"/>
  <c r="R327" i="34"/>
  <c r="H327" i="34"/>
  <c r="W321" i="36"/>
  <c r="R326" i="34"/>
  <c r="H326" i="34"/>
  <c r="W320" i="36"/>
  <c r="R325" i="34"/>
  <c r="H325" i="34"/>
  <c r="W319" i="36"/>
  <c r="R324" i="34"/>
  <c r="H324" i="34"/>
  <c r="W318" i="36"/>
  <c r="R323" i="34"/>
  <c r="H323" i="34"/>
  <c r="W317" i="36"/>
  <c r="R322" i="34"/>
  <c r="H322" i="34"/>
  <c r="W316" i="36"/>
  <c r="R321" i="34"/>
  <c r="H321" i="34"/>
  <c r="W315" i="36"/>
  <c r="R320" i="34"/>
  <c r="H320" i="34"/>
  <c r="W314" i="36"/>
  <c r="R319" i="34"/>
  <c r="H319" i="34"/>
  <c r="W313" i="36"/>
  <c r="R318" i="34"/>
  <c r="H318" i="34"/>
  <c r="W312" i="36"/>
  <c r="R317" i="34"/>
  <c r="H317" i="34"/>
  <c r="W311" i="36"/>
  <c r="R316" i="34"/>
  <c r="H316" i="34"/>
  <c r="W310" i="36"/>
  <c r="R315" i="34"/>
  <c r="H315" i="34"/>
  <c r="W309" i="36"/>
  <c r="R314" i="34"/>
  <c r="H314" i="34"/>
  <c r="W308" i="36"/>
  <c r="R313" i="34"/>
  <c r="H313" i="34"/>
  <c r="W307" i="36"/>
  <c r="R312" i="34"/>
  <c r="H312" i="34"/>
  <c r="W306" i="36"/>
  <c r="R311" i="34"/>
  <c r="H311" i="34"/>
  <c r="W305" i="36"/>
  <c r="R310" i="34"/>
  <c r="H310" i="34"/>
  <c r="W304" i="36"/>
  <c r="R309" i="34"/>
  <c r="H309" i="34"/>
  <c r="W303" i="36"/>
  <c r="R308" i="34"/>
  <c r="H308" i="34"/>
  <c r="W302" i="36"/>
  <c r="R307" i="34"/>
  <c r="H307" i="34"/>
  <c r="W301" i="36"/>
  <c r="R306" i="34"/>
  <c r="H306" i="34"/>
  <c r="W300" i="36"/>
  <c r="R305" i="34"/>
  <c r="H305" i="34"/>
  <c r="W299" i="36"/>
  <c r="R304" i="34"/>
  <c r="H304" i="34"/>
  <c r="W298" i="36"/>
  <c r="R303" i="34"/>
  <c r="H303" i="34"/>
  <c r="W297" i="36"/>
  <c r="R302" i="34"/>
  <c r="H302" i="34"/>
  <c r="W296" i="36"/>
  <c r="R301" i="34"/>
  <c r="H301" i="34"/>
  <c r="W295" i="36"/>
  <c r="R300" i="34"/>
  <c r="H300" i="34"/>
  <c r="W294" i="36"/>
  <c r="R299" i="34"/>
  <c r="H299" i="34"/>
  <c r="W293" i="36"/>
  <c r="R298" i="34"/>
  <c r="H298" i="34"/>
  <c r="W292" i="36"/>
  <c r="R297" i="34"/>
  <c r="H297" i="34"/>
  <c r="W291" i="36"/>
  <c r="R296" i="34"/>
  <c r="H296" i="34"/>
  <c r="W290" i="36"/>
  <c r="R295" i="34"/>
  <c r="H295" i="34"/>
  <c r="W289" i="36"/>
  <c r="R294" i="34"/>
  <c r="H294" i="34"/>
  <c r="W288" i="36"/>
  <c r="R293" i="34"/>
  <c r="H293" i="34"/>
  <c r="W287" i="36"/>
  <c r="R292" i="34"/>
  <c r="H292" i="34"/>
  <c r="W286" i="36"/>
  <c r="R291" i="34"/>
  <c r="H291" i="34"/>
  <c r="W285" i="36"/>
  <c r="R290" i="34"/>
  <c r="H290" i="34"/>
  <c r="W284" i="36"/>
  <c r="R289" i="34"/>
  <c r="H289" i="34"/>
  <c r="W283" i="36"/>
  <c r="R288" i="34"/>
  <c r="H288" i="34"/>
  <c r="W282" i="36"/>
  <c r="R287" i="34"/>
  <c r="H287" i="34"/>
  <c r="W281" i="36"/>
  <c r="R286" i="34"/>
  <c r="H286" i="34"/>
  <c r="W280" i="36"/>
  <c r="R285" i="34"/>
  <c r="H285" i="34"/>
  <c r="W279" i="36"/>
  <c r="R284" i="34"/>
  <c r="H284" i="34"/>
  <c r="W278" i="36"/>
  <c r="R283" i="34"/>
  <c r="H283" i="34"/>
  <c r="W277" i="36"/>
  <c r="R282" i="34"/>
  <c r="H282" i="34"/>
  <c r="W276" i="36"/>
  <c r="R281" i="34"/>
  <c r="H281" i="34"/>
  <c r="W275" i="36"/>
  <c r="R280" i="34"/>
  <c r="H280" i="34"/>
  <c r="W274" i="36"/>
  <c r="R279" i="34"/>
  <c r="H279" i="34"/>
  <c r="W273" i="36"/>
  <c r="R278" i="34"/>
  <c r="H278" i="34"/>
  <c r="W272" i="36"/>
  <c r="R277" i="34"/>
  <c r="H277" i="34"/>
  <c r="W271" i="36"/>
  <c r="R276" i="34"/>
  <c r="H276" i="34"/>
  <c r="W270" i="36"/>
  <c r="R275" i="34"/>
  <c r="H275" i="34"/>
  <c r="W269" i="36"/>
  <c r="R274" i="34"/>
  <c r="H274" i="34"/>
  <c r="W268" i="36"/>
  <c r="R273" i="34"/>
  <c r="H273" i="34"/>
  <c r="W267" i="36"/>
  <c r="R272" i="34"/>
  <c r="H272" i="34"/>
  <c r="W266" i="36"/>
  <c r="R271" i="34"/>
  <c r="H271" i="34"/>
  <c r="W265" i="36"/>
  <c r="R270" i="34"/>
  <c r="H270" i="34"/>
  <c r="W264" i="36"/>
  <c r="R269" i="34"/>
  <c r="H269" i="34"/>
  <c r="W263" i="36"/>
  <c r="R268" i="34"/>
  <c r="H268" i="34"/>
  <c r="W262" i="36"/>
  <c r="R267" i="34"/>
  <c r="H267" i="34"/>
  <c r="W261" i="36"/>
  <c r="R266" i="34"/>
  <c r="H266" i="34"/>
  <c r="W260" i="36"/>
  <c r="R265" i="34"/>
  <c r="H265" i="34"/>
  <c r="W259" i="36"/>
  <c r="R264" i="34"/>
  <c r="H264" i="34"/>
  <c r="W258" i="36"/>
  <c r="R263" i="34"/>
  <c r="H263" i="34"/>
  <c r="W257" i="36"/>
  <c r="R262" i="34"/>
  <c r="H262" i="34"/>
  <c r="W256" i="36"/>
  <c r="R261" i="34"/>
  <c r="H261" i="34"/>
  <c r="W255" i="36"/>
  <c r="R260" i="34"/>
  <c r="H260" i="34"/>
  <c r="W254" i="36"/>
  <c r="R259" i="34"/>
  <c r="H259" i="34"/>
  <c r="W253" i="36"/>
  <c r="R258" i="34"/>
  <c r="H258" i="34"/>
  <c r="W252" i="36"/>
  <c r="R257" i="34"/>
  <c r="H257" i="34"/>
  <c r="W251" i="36"/>
  <c r="R256" i="34"/>
  <c r="H256" i="34"/>
  <c r="W250" i="36"/>
  <c r="R255" i="34"/>
  <c r="H255" i="34"/>
  <c r="W249" i="36"/>
  <c r="R254" i="34"/>
  <c r="H254" i="34"/>
  <c r="W248" i="36"/>
  <c r="R253" i="34"/>
  <c r="H253" i="34"/>
  <c r="W247" i="36"/>
  <c r="R252" i="34"/>
  <c r="H252" i="34"/>
  <c r="W246" i="36"/>
  <c r="R251" i="34"/>
  <c r="H251" i="34"/>
  <c r="W245" i="36"/>
  <c r="R250" i="34"/>
  <c r="H250" i="34"/>
  <c r="W244" i="36"/>
  <c r="R249" i="34"/>
  <c r="H249" i="34"/>
  <c r="W243" i="36"/>
  <c r="R248" i="34"/>
  <c r="H248" i="34"/>
  <c r="W242" i="36"/>
  <c r="R247" i="34"/>
  <c r="H247" i="34"/>
  <c r="W241" i="36"/>
  <c r="R246" i="34"/>
  <c r="H246" i="34"/>
  <c r="W240" i="36"/>
  <c r="R245" i="34"/>
  <c r="H245" i="34"/>
  <c r="W239" i="36"/>
  <c r="R244" i="34"/>
  <c r="H244" i="34"/>
  <c r="W238" i="36"/>
  <c r="R243" i="34"/>
  <c r="H243" i="34"/>
  <c r="W237" i="36"/>
  <c r="R242" i="34"/>
  <c r="H242" i="34"/>
  <c r="W236" i="36"/>
  <c r="R241" i="34"/>
  <c r="H241" i="34"/>
  <c r="W235" i="36"/>
  <c r="R240" i="34"/>
  <c r="H240" i="34"/>
  <c r="W234" i="36"/>
  <c r="R239" i="34"/>
  <c r="H239" i="34"/>
  <c r="W233" i="36"/>
  <c r="R238" i="34"/>
  <c r="H238" i="34"/>
  <c r="W232" i="36"/>
  <c r="R237" i="34"/>
  <c r="H237" i="34"/>
  <c r="W231" i="36"/>
  <c r="R236" i="34"/>
  <c r="H236" i="34"/>
  <c r="W230" i="36"/>
  <c r="R235" i="34"/>
  <c r="H235" i="34"/>
  <c r="W229" i="36"/>
  <c r="R234" i="34"/>
  <c r="H234" i="34"/>
  <c r="W228" i="36"/>
  <c r="R233" i="34"/>
  <c r="H233" i="34"/>
  <c r="W227" i="36"/>
  <c r="R232" i="34"/>
  <c r="H232" i="34"/>
  <c r="W226" i="36"/>
  <c r="R231" i="34"/>
  <c r="H231" i="34"/>
  <c r="W225" i="36"/>
  <c r="R230" i="34"/>
  <c r="H230" i="34"/>
  <c r="W224" i="36"/>
  <c r="R229" i="34"/>
  <c r="H229" i="34"/>
  <c r="W223" i="36"/>
  <c r="R228" i="34"/>
  <c r="H228" i="34"/>
  <c r="W222" i="36"/>
  <c r="R227" i="34"/>
  <c r="H227" i="34"/>
  <c r="W221" i="36"/>
  <c r="R226" i="34"/>
  <c r="H226" i="34"/>
  <c r="W220" i="36"/>
  <c r="R225" i="34"/>
  <c r="H225" i="34"/>
  <c r="W219" i="36"/>
  <c r="R224" i="34"/>
  <c r="H224" i="34"/>
  <c r="W218" i="36"/>
  <c r="R223" i="34"/>
  <c r="H223" i="34"/>
  <c r="W217" i="36"/>
  <c r="R222" i="34"/>
  <c r="H222" i="34"/>
  <c r="W216" i="36"/>
  <c r="R221" i="34"/>
  <c r="H221" i="34"/>
  <c r="W215" i="36"/>
  <c r="R220" i="34"/>
  <c r="H220" i="34"/>
  <c r="W214" i="36"/>
  <c r="R219" i="34"/>
  <c r="H219" i="34"/>
  <c r="W213" i="36"/>
  <c r="L213" i="36"/>
  <c r="R218" i="34" s="1"/>
  <c r="K213" i="36"/>
  <c r="H218" i="34" s="1"/>
  <c r="W212" i="36"/>
  <c r="R217" i="34"/>
  <c r="K212" i="36"/>
  <c r="H217" i="34" s="1"/>
  <c r="W211" i="36"/>
  <c r="L211" i="36"/>
  <c r="R216" i="34" s="1"/>
  <c r="K211" i="36"/>
  <c r="H216" i="34" s="1"/>
  <c r="W210" i="36"/>
  <c r="L210" i="36"/>
  <c r="R215" i="34" s="1"/>
  <c r="K210" i="36"/>
  <c r="H215" i="34" s="1"/>
  <c r="W209" i="36"/>
  <c r="L209" i="36"/>
  <c r="R214" i="34" s="1"/>
  <c r="K209" i="36"/>
  <c r="H214" i="34" s="1"/>
  <c r="W208" i="36"/>
  <c r="R213" i="34"/>
  <c r="K208" i="36"/>
  <c r="H213" i="34" s="1"/>
  <c r="W207" i="36"/>
  <c r="L207" i="36"/>
  <c r="R212" i="34" s="1"/>
  <c r="K207" i="36"/>
  <c r="H212" i="34" s="1"/>
  <c r="W206" i="36"/>
  <c r="L206" i="36"/>
  <c r="R211" i="34" s="1"/>
  <c r="K206" i="36"/>
  <c r="H211" i="34" s="1"/>
  <c r="W205" i="36"/>
  <c r="R210" i="34"/>
  <c r="K205" i="36"/>
  <c r="H210" i="34" s="1"/>
  <c r="W204" i="36"/>
  <c r="L204" i="36"/>
  <c r="R209" i="34" s="1"/>
  <c r="K204" i="36"/>
  <c r="H209" i="34" s="1"/>
  <c r="W203" i="36"/>
  <c r="L203" i="36"/>
  <c r="R208" i="34" s="1"/>
  <c r="K203" i="36"/>
  <c r="H208" i="34" s="1"/>
  <c r="W202" i="36"/>
  <c r="L202" i="36"/>
  <c r="R207" i="34" s="1"/>
  <c r="K202" i="36"/>
  <c r="H207" i="34" s="1"/>
  <c r="W201" i="36"/>
  <c r="R206" i="34"/>
  <c r="K201" i="36"/>
  <c r="H206" i="34" s="1"/>
  <c r="W200" i="36"/>
  <c r="L200" i="36"/>
  <c r="R205" i="34" s="1"/>
  <c r="K200" i="36"/>
  <c r="H205" i="34" s="1"/>
  <c r="W199" i="36"/>
  <c r="L199" i="36"/>
  <c r="R204" i="34" s="1"/>
  <c r="K199" i="36"/>
  <c r="H204" i="34" s="1"/>
  <c r="W198" i="36"/>
  <c r="R203" i="34"/>
  <c r="K198" i="36"/>
  <c r="H203" i="34" s="1"/>
  <c r="W197" i="36"/>
  <c r="L197" i="36"/>
  <c r="R202" i="34" s="1"/>
  <c r="K197" i="36"/>
  <c r="H202" i="34" s="1"/>
  <c r="W196" i="36"/>
  <c r="L196" i="36"/>
  <c r="R201" i="34" s="1"/>
  <c r="K196" i="36"/>
  <c r="H201" i="34" s="1"/>
  <c r="W195" i="36"/>
  <c r="L195" i="36"/>
  <c r="R200" i="34" s="1"/>
  <c r="K195" i="36"/>
  <c r="H200" i="34" s="1"/>
  <c r="W194" i="36"/>
  <c r="R199" i="34"/>
  <c r="K194" i="36"/>
  <c r="H199" i="34" s="1"/>
  <c r="W193" i="36"/>
  <c r="L193" i="36"/>
  <c r="R198" i="34" s="1"/>
  <c r="K193" i="36"/>
  <c r="H198" i="34" s="1"/>
  <c r="W192" i="36"/>
  <c r="L192" i="36"/>
  <c r="R197" i="34" s="1"/>
  <c r="K192" i="36"/>
  <c r="H197" i="34" s="1"/>
  <c r="W191" i="36"/>
  <c r="R196" i="34"/>
  <c r="K191" i="36"/>
  <c r="H196" i="34" s="1"/>
  <c r="W190" i="36"/>
  <c r="L190" i="36"/>
  <c r="R195" i="34" s="1"/>
  <c r="K190" i="36"/>
  <c r="H195" i="34" s="1"/>
  <c r="W189" i="36"/>
  <c r="L189" i="36"/>
  <c r="R194" i="34" s="1"/>
  <c r="K189" i="36"/>
  <c r="H194" i="34" s="1"/>
  <c r="W188" i="36"/>
  <c r="L188" i="36"/>
  <c r="R193" i="34" s="1"/>
  <c r="K188" i="36"/>
  <c r="H193" i="34" s="1"/>
  <c r="W187" i="36"/>
  <c r="R192" i="34"/>
  <c r="K187" i="36"/>
  <c r="H192" i="34" s="1"/>
  <c r="W186" i="36"/>
  <c r="L186" i="36"/>
  <c r="R191" i="34" s="1"/>
  <c r="K186" i="36"/>
  <c r="H191" i="34" s="1"/>
  <c r="W185" i="36"/>
  <c r="L185" i="36"/>
  <c r="R190" i="34" s="1"/>
  <c r="K185" i="36"/>
  <c r="H190" i="34" s="1"/>
  <c r="W184" i="36"/>
  <c r="R189" i="34"/>
  <c r="K184" i="36"/>
  <c r="H189" i="34" s="1"/>
  <c r="W183" i="36"/>
  <c r="L183" i="36"/>
  <c r="R188" i="34" s="1"/>
  <c r="K183" i="36"/>
  <c r="H188" i="34" s="1"/>
  <c r="W182" i="36"/>
  <c r="L182" i="36"/>
  <c r="R187" i="34" s="1"/>
  <c r="K182" i="36"/>
  <c r="H187" i="34" s="1"/>
  <c r="W181" i="36"/>
  <c r="L181" i="36"/>
  <c r="R186" i="34" s="1"/>
  <c r="K181" i="36"/>
  <c r="H186" i="34" s="1"/>
  <c r="W180" i="36"/>
  <c r="R185" i="34"/>
  <c r="K180" i="36"/>
  <c r="H185" i="34" s="1"/>
  <c r="W179" i="36"/>
  <c r="L179" i="36"/>
  <c r="R184" i="34" s="1"/>
  <c r="K179" i="36"/>
  <c r="H184" i="34" s="1"/>
  <c r="W178" i="36"/>
  <c r="L178" i="36"/>
  <c r="R183" i="34" s="1"/>
  <c r="K178" i="36"/>
  <c r="H183" i="34" s="1"/>
  <c r="W177" i="36"/>
  <c r="R182" i="34"/>
  <c r="K177" i="36"/>
  <c r="H182" i="34" s="1"/>
  <c r="W176" i="36"/>
  <c r="L176" i="36"/>
  <c r="R181" i="34" s="1"/>
  <c r="K176" i="36"/>
  <c r="H181" i="34" s="1"/>
  <c r="W175" i="36"/>
  <c r="L175" i="36"/>
  <c r="R180" i="34" s="1"/>
  <c r="K175" i="36"/>
  <c r="H180" i="34" s="1"/>
  <c r="W174" i="36"/>
  <c r="L174" i="36"/>
  <c r="R179" i="34" s="1"/>
  <c r="K174" i="36"/>
  <c r="H179" i="34" s="1"/>
  <c r="W173" i="36"/>
  <c r="R178" i="34"/>
  <c r="K173" i="36"/>
  <c r="H178" i="34" s="1"/>
  <c r="W172" i="36"/>
  <c r="L172" i="36"/>
  <c r="R177" i="34" s="1"/>
  <c r="K172" i="36"/>
  <c r="H177" i="34" s="1"/>
  <c r="W171" i="36"/>
  <c r="L171" i="36"/>
  <c r="R176" i="34" s="1"/>
  <c r="K171" i="36"/>
  <c r="H176" i="34" s="1"/>
  <c r="W170" i="36"/>
  <c r="R175" i="34"/>
  <c r="K170" i="36"/>
  <c r="H175" i="34" s="1"/>
  <c r="W169" i="36"/>
  <c r="L169" i="36"/>
  <c r="R174" i="34" s="1"/>
  <c r="K169" i="36"/>
  <c r="H174" i="34" s="1"/>
  <c r="W168" i="36"/>
  <c r="L168" i="36"/>
  <c r="R173" i="34" s="1"/>
  <c r="K168" i="36"/>
  <c r="H173" i="34" s="1"/>
  <c r="W167" i="36"/>
  <c r="L167" i="36"/>
  <c r="R172" i="34" s="1"/>
  <c r="K167" i="36"/>
  <c r="H172" i="34" s="1"/>
  <c r="W166" i="36"/>
  <c r="R171" i="34"/>
  <c r="K166" i="36"/>
  <c r="H171" i="34" s="1"/>
  <c r="W165" i="36"/>
  <c r="L165" i="36"/>
  <c r="R170" i="34" s="1"/>
  <c r="K165" i="36"/>
  <c r="H170" i="34" s="1"/>
  <c r="W164" i="36"/>
  <c r="L164" i="36"/>
  <c r="R169" i="34" s="1"/>
  <c r="K164" i="36"/>
  <c r="H169" i="34" s="1"/>
  <c r="W163" i="36"/>
  <c r="R168" i="34"/>
  <c r="K163" i="36"/>
  <c r="H168" i="34" s="1"/>
  <c r="W162" i="36"/>
  <c r="L162" i="36"/>
  <c r="R167" i="34" s="1"/>
  <c r="K162" i="36"/>
  <c r="H167" i="34" s="1"/>
  <c r="W161" i="36"/>
  <c r="L161" i="36"/>
  <c r="R166" i="34" s="1"/>
  <c r="K161" i="36"/>
  <c r="H166" i="34" s="1"/>
  <c r="W160" i="36"/>
  <c r="L160" i="36"/>
  <c r="R165" i="34" s="1"/>
  <c r="K160" i="36"/>
  <c r="H165" i="34" s="1"/>
  <c r="W159" i="36"/>
  <c r="R164" i="34"/>
  <c r="K159" i="36"/>
  <c r="H164" i="34" s="1"/>
  <c r="W158" i="36"/>
  <c r="L158" i="36"/>
  <c r="R163" i="34" s="1"/>
  <c r="K158" i="36"/>
  <c r="H163" i="34" s="1"/>
  <c r="W157" i="36"/>
  <c r="L157" i="36"/>
  <c r="R162" i="34" s="1"/>
  <c r="K157" i="36"/>
  <c r="H162" i="34" s="1"/>
  <c r="W156" i="36"/>
  <c r="R161" i="34"/>
  <c r="K156" i="36"/>
  <c r="H161" i="34" s="1"/>
  <c r="W155" i="36"/>
  <c r="L155" i="36"/>
  <c r="R160" i="34" s="1"/>
  <c r="K155" i="36"/>
  <c r="H160" i="34" s="1"/>
  <c r="W154" i="36"/>
  <c r="L154" i="36"/>
  <c r="R159" i="34" s="1"/>
  <c r="K154" i="36"/>
  <c r="H159" i="34" s="1"/>
  <c r="W153" i="36"/>
  <c r="L153" i="36"/>
  <c r="R158" i="34" s="1"/>
  <c r="K153" i="36"/>
  <c r="H158" i="34" s="1"/>
  <c r="W152" i="36"/>
  <c r="R157" i="34"/>
  <c r="K152" i="36"/>
  <c r="H157" i="34" s="1"/>
  <c r="W151" i="36"/>
  <c r="L151" i="36"/>
  <c r="R156" i="34" s="1"/>
  <c r="K151" i="36"/>
  <c r="H156" i="34" s="1"/>
  <c r="W150" i="36"/>
  <c r="L150" i="36"/>
  <c r="R155" i="34" s="1"/>
  <c r="K150" i="36"/>
  <c r="H155" i="34" s="1"/>
  <c r="W149" i="36"/>
  <c r="R154" i="34"/>
  <c r="K149" i="36"/>
  <c r="H154" i="34" s="1"/>
  <c r="W148" i="36"/>
  <c r="L148" i="36"/>
  <c r="R153" i="34" s="1"/>
  <c r="K148" i="36"/>
  <c r="H153" i="34" s="1"/>
  <c r="W147" i="36"/>
  <c r="L147" i="36"/>
  <c r="R152" i="34" s="1"/>
  <c r="K147" i="36"/>
  <c r="H152" i="34" s="1"/>
  <c r="W146" i="36"/>
  <c r="L146" i="36"/>
  <c r="R151" i="34" s="1"/>
  <c r="K146" i="36"/>
  <c r="H151" i="34" s="1"/>
  <c r="W145" i="36"/>
  <c r="R150" i="34"/>
  <c r="K145" i="36"/>
  <c r="H150" i="34" s="1"/>
  <c r="W144" i="36"/>
  <c r="L144" i="36"/>
  <c r="R149" i="34" s="1"/>
  <c r="K144" i="36"/>
  <c r="H149" i="34" s="1"/>
  <c r="W143" i="36"/>
  <c r="L143" i="36"/>
  <c r="R148" i="34" s="1"/>
  <c r="K143" i="36"/>
  <c r="H148" i="34" s="1"/>
  <c r="W142" i="36"/>
  <c r="R147" i="34"/>
  <c r="K142" i="36"/>
  <c r="H147" i="34" s="1"/>
  <c r="W141" i="36"/>
  <c r="L141" i="36"/>
  <c r="R146" i="34" s="1"/>
  <c r="K141" i="36"/>
  <c r="H146" i="34" s="1"/>
  <c r="W140" i="36"/>
  <c r="L140" i="36"/>
  <c r="R145" i="34" s="1"/>
  <c r="K140" i="36"/>
  <c r="H145" i="34" s="1"/>
  <c r="W139" i="36"/>
  <c r="L139" i="36"/>
  <c r="R144" i="34" s="1"/>
  <c r="K139" i="36"/>
  <c r="H144" i="34" s="1"/>
  <c r="W138" i="36"/>
  <c r="R143" i="34"/>
  <c r="K138" i="36"/>
  <c r="H143" i="34" s="1"/>
  <c r="W137" i="36"/>
  <c r="L137" i="36"/>
  <c r="R142" i="34" s="1"/>
  <c r="K137" i="36"/>
  <c r="H142" i="34" s="1"/>
  <c r="W136" i="36"/>
  <c r="L136" i="36"/>
  <c r="K136" i="36"/>
  <c r="W135" i="36"/>
  <c r="K135" i="36"/>
  <c r="W134" i="36"/>
  <c r="L134" i="36"/>
  <c r="K134" i="36"/>
  <c r="W133" i="36"/>
  <c r="L133" i="36"/>
  <c r="K133" i="36"/>
  <c r="W132" i="36"/>
  <c r="L132" i="36"/>
  <c r="K132" i="36"/>
  <c r="W131" i="36"/>
  <c r="K131" i="36"/>
  <c r="W130" i="36"/>
  <c r="L130" i="36"/>
  <c r="K130" i="36"/>
  <c r="W129" i="36"/>
  <c r="L129" i="36"/>
  <c r="R141" i="34" s="1"/>
  <c r="K129" i="36"/>
  <c r="H141" i="34" s="1"/>
  <c r="W128" i="36"/>
  <c r="R140" i="34"/>
  <c r="K128" i="36"/>
  <c r="H140" i="34" s="1"/>
  <c r="W127" i="36"/>
  <c r="L127" i="36"/>
  <c r="R139" i="34" s="1"/>
  <c r="K127" i="36"/>
  <c r="H139" i="34" s="1"/>
  <c r="W126" i="36"/>
  <c r="L126" i="36"/>
  <c r="R138" i="34" s="1"/>
  <c r="K126" i="36"/>
  <c r="H138" i="34" s="1"/>
  <c r="W125" i="36"/>
  <c r="L125" i="36"/>
  <c r="R137" i="34" s="1"/>
  <c r="K125" i="36"/>
  <c r="H137" i="34" s="1"/>
  <c r="W124" i="36"/>
  <c r="R136" i="34"/>
  <c r="K124" i="36"/>
  <c r="H136" i="34" s="1"/>
  <c r="W123" i="36"/>
  <c r="L123" i="36"/>
  <c r="R135" i="34" s="1"/>
  <c r="K123" i="36"/>
  <c r="H135" i="34" s="1"/>
  <c r="W122" i="36"/>
  <c r="L122" i="36"/>
  <c r="R134" i="34" s="1"/>
  <c r="K122" i="36"/>
  <c r="H134" i="34" s="1"/>
  <c r="W121" i="36"/>
  <c r="R133" i="34"/>
  <c r="K121" i="36"/>
  <c r="H133" i="34" s="1"/>
  <c r="W120" i="36"/>
  <c r="L120" i="36"/>
  <c r="R132" i="34" s="1"/>
  <c r="K120" i="36"/>
  <c r="H132" i="34" s="1"/>
  <c r="W119" i="36"/>
  <c r="L119" i="36"/>
  <c r="R131" i="34" s="1"/>
  <c r="K119" i="36"/>
  <c r="H131" i="34" s="1"/>
  <c r="W118" i="36"/>
  <c r="L118" i="36"/>
  <c r="R130" i="34" s="1"/>
  <c r="K118" i="36"/>
  <c r="H130" i="34" s="1"/>
  <c r="W117" i="36"/>
  <c r="R129" i="34"/>
  <c r="K117" i="36"/>
  <c r="H129" i="34" s="1"/>
  <c r="W116" i="36"/>
  <c r="L116" i="36"/>
  <c r="R128" i="34" s="1"/>
  <c r="K116" i="36"/>
  <c r="H128" i="34" s="1"/>
  <c r="W115" i="36"/>
  <c r="L115" i="36"/>
  <c r="R127" i="34" s="1"/>
  <c r="K115" i="36"/>
  <c r="H127" i="34" s="1"/>
  <c r="W114" i="36"/>
  <c r="R126" i="34"/>
  <c r="K114" i="36"/>
  <c r="H126" i="34" s="1"/>
  <c r="W113" i="36"/>
  <c r="L113" i="36"/>
  <c r="R125" i="34" s="1"/>
  <c r="K113" i="36"/>
  <c r="H125" i="34" s="1"/>
  <c r="W112" i="36"/>
  <c r="L112" i="36"/>
  <c r="R124" i="34" s="1"/>
  <c r="K112" i="36"/>
  <c r="H124" i="34" s="1"/>
  <c r="W111" i="36"/>
  <c r="L111" i="36"/>
  <c r="R123" i="34" s="1"/>
  <c r="K111" i="36"/>
  <c r="H123" i="34" s="1"/>
  <c r="W110" i="36"/>
  <c r="R122" i="34"/>
  <c r="K110" i="36"/>
  <c r="H122" i="34" s="1"/>
  <c r="W109" i="36"/>
  <c r="L109" i="36"/>
  <c r="R121" i="34" s="1"/>
  <c r="K109" i="36"/>
  <c r="H121" i="34" s="1"/>
  <c r="W108" i="36"/>
  <c r="L108" i="36"/>
  <c r="R120" i="34" s="1"/>
  <c r="K108" i="36"/>
  <c r="H120" i="34" s="1"/>
  <c r="W107" i="36"/>
  <c r="R119" i="34"/>
  <c r="K107" i="36"/>
  <c r="H119" i="34" s="1"/>
  <c r="W106" i="36"/>
  <c r="L106" i="36"/>
  <c r="R118" i="34" s="1"/>
  <c r="K106" i="36"/>
  <c r="H118" i="34" s="1"/>
  <c r="W105" i="36"/>
  <c r="L105" i="36"/>
  <c r="R117" i="34" s="1"/>
  <c r="K105" i="36"/>
  <c r="H117" i="34" s="1"/>
  <c r="W104" i="36"/>
  <c r="L104" i="36"/>
  <c r="R116" i="34" s="1"/>
  <c r="K104" i="36"/>
  <c r="H116" i="34" s="1"/>
  <c r="W103" i="36"/>
  <c r="R115" i="34"/>
  <c r="K103" i="36"/>
  <c r="H115" i="34" s="1"/>
  <c r="W102" i="36"/>
  <c r="L102" i="36"/>
  <c r="R114" i="34" s="1"/>
  <c r="K102" i="36"/>
  <c r="H114" i="34" s="1"/>
  <c r="W101" i="36"/>
  <c r="L101" i="36"/>
  <c r="R113" i="34" s="1"/>
  <c r="K101" i="36"/>
  <c r="H113" i="34" s="1"/>
  <c r="W100" i="36"/>
  <c r="R112" i="34"/>
  <c r="K100" i="36"/>
  <c r="H112" i="34" s="1"/>
  <c r="W99" i="36"/>
  <c r="L99" i="36"/>
  <c r="R111" i="34" s="1"/>
  <c r="K99" i="36"/>
  <c r="H111" i="34" s="1"/>
  <c r="W98" i="36"/>
  <c r="L98" i="36"/>
  <c r="R110" i="34" s="1"/>
  <c r="K98" i="36"/>
  <c r="H110" i="34" s="1"/>
  <c r="W97" i="36"/>
  <c r="L97" i="36"/>
  <c r="R109" i="34" s="1"/>
  <c r="K97" i="36"/>
  <c r="H109" i="34" s="1"/>
  <c r="W96" i="36"/>
  <c r="R108" i="34"/>
  <c r="K96" i="36"/>
  <c r="H108" i="34" s="1"/>
  <c r="W95" i="36"/>
  <c r="L95" i="36"/>
  <c r="R107" i="34" s="1"/>
  <c r="K95" i="36"/>
  <c r="H107" i="34" s="1"/>
  <c r="W94" i="36"/>
  <c r="L94" i="36"/>
  <c r="R106" i="34" s="1"/>
  <c r="K94" i="36"/>
  <c r="H106" i="34" s="1"/>
  <c r="W93" i="36"/>
  <c r="R105" i="34"/>
  <c r="K93" i="36"/>
  <c r="H105" i="34" s="1"/>
  <c r="W92" i="36"/>
  <c r="L92" i="36"/>
  <c r="R104" i="34" s="1"/>
  <c r="K92" i="36"/>
  <c r="H104" i="34" s="1"/>
  <c r="W91" i="36"/>
  <c r="L91" i="36"/>
  <c r="R103" i="34" s="1"/>
  <c r="K91" i="36"/>
  <c r="H103" i="34" s="1"/>
  <c r="W90" i="36"/>
  <c r="L90" i="36"/>
  <c r="R102" i="34" s="1"/>
  <c r="K90" i="36"/>
  <c r="H102" i="34" s="1"/>
  <c r="W89" i="36"/>
  <c r="R101" i="34"/>
  <c r="K89" i="36"/>
  <c r="H101" i="34" s="1"/>
  <c r="W88" i="36"/>
  <c r="L88" i="36"/>
  <c r="R100" i="34" s="1"/>
  <c r="K88" i="36"/>
  <c r="H100" i="34" s="1"/>
  <c r="W87" i="36"/>
  <c r="L87" i="36"/>
  <c r="R99" i="34" s="1"/>
  <c r="K87" i="36"/>
  <c r="H99" i="34" s="1"/>
  <c r="W86" i="36"/>
  <c r="R98" i="34"/>
  <c r="K86" i="36"/>
  <c r="H98" i="34" s="1"/>
  <c r="W85" i="36"/>
  <c r="L85" i="36"/>
  <c r="R97" i="34" s="1"/>
  <c r="K85" i="36"/>
  <c r="H97" i="34" s="1"/>
  <c r="W84" i="36"/>
  <c r="L84" i="36"/>
  <c r="R96" i="34" s="1"/>
  <c r="K84" i="36"/>
  <c r="H96" i="34" s="1"/>
  <c r="W83" i="36"/>
  <c r="L83" i="36"/>
  <c r="R95" i="34" s="1"/>
  <c r="K83" i="36"/>
  <c r="H95" i="34" s="1"/>
  <c r="W82" i="36"/>
  <c r="R94" i="34"/>
  <c r="K82" i="36"/>
  <c r="H94" i="34" s="1"/>
  <c r="W81" i="36"/>
  <c r="L81" i="36"/>
  <c r="R93" i="34" s="1"/>
  <c r="K81" i="36"/>
  <c r="H93" i="34" s="1"/>
  <c r="W80" i="36"/>
  <c r="L80" i="36"/>
  <c r="R92" i="34" s="1"/>
  <c r="K80" i="36"/>
  <c r="H92" i="34" s="1"/>
  <c r="W79" i="36"/>
  <c r="R91" i="34"/>
  <c r="K79" i="36"/>
  <c r="H91" i="34" s="1"/>
  <c r="W78" i="36"/>
  <c r="L78" i="36"/>
  <c r="R90" i="34" s="1"/>
  <c r="K78" i="36"/>
  <c r="H90" i="34" s="1"/>
  <c r="W77" i="36"/>
  <c r="L77" i="36"/>
  <c r="R89" i="34" s="1"/>
  <c r="K77" i="36"/>
  <c r="H89" i="34" s="1"/>
  <c r="W76" i="36"/>
  <c r="L76" i="36"/>
  <c r="R88" i="34" s="1"/>
  <c r="K76" i="36"/>
  <c r="H88" i="34" s="1"/>
  <c r="W75" i="36"/>
  <c r="R87" i="34"/>
  <c r="K75" i="36"/>
  <c r="H87" i="34" s="1"/>
  <c r="W74" i="36"/>
  <c r="L74" i="36"/>
  <c r="R86" i="34" s="1"/>
  <c r="K74" i="36"/>
  <c r="H86" i="34" s="1"/>
  <c r="W73" i="36"/>
  <c r="L73" i="36"/>
  <c r="R85" i="34" s="1"/>
  <c r="K73" i="36"/>
  <c r="H85" i="34" s="1"/>
  <c r="W72" i="36"/>
  <c r="R84" i="34"/>
  <c r="K72" i="36"/>
  <c r="H84" i="34" s="1"/>
  <c r="W71" i="36"/>
  <c r="L71" i="36"/>
  <c r="R83" i="34" s="1"/>
  <c r="K71" i="36"/>
  <c r="H83" i="34" s="1"/>
  <c r="W70" i="36"/>
  <c r="L70" i="36"/>
  <c r="R82" i="34" s="1"/>
  <c r="K70" i="36"/>
  <c r="H82" i="34" s="1"/>
  <c r="W69" i="36"/>
  <c r="L69" i="36"/>
  <c r="R81" i="34" s="1"/>
  <c r="K69" i="36"/>
  <c r="H81" i="34" s="1"/>
  <c r="W68" i="36"/>
  <c r="R80" i="34"/>
  <c r="K68" i="36"/>
  <c r="H80" i="34" s="1"/>
  <c r="W67" i="36"/>
  <c r="L67" i="36"/>
  <c r="R79" i="34" s="1"/>
  <c r="K67" i="36"/>
  <c r="H79" i="34" s="1"/>
  <c r="W66" i="36"/>
  <c r="L66" i="36"/>
  <c r="R78" i="34" s="1"/>
  <c r="K66" i="36"/>
  <c r="H78" i="34" s="1"/>
  <c r="W65" i="36"/>
  <c r="R77" i="34"/>
  <c r="K65" i="36"/>
  <c r="H77" i="34" s="1"/>
  <c r="W64" i="36"/>
  <c r="L64" i="36"/>
  <c r="R76" i="34" s="1"/>
  <c r="K64" i="36"/>
  <c r="H76" i="34" s="1"/>
  <c r="W63" i="36"/>
  <c r="L63" i="36"/>
  <c r="R75" i="34" s="1"/>
  <c r="K63" i="36"/>
  <c r="H75" i="34" s="1"/>
  <c r="W62" i="36"/>
  <c r="L62" i="36"/>
  <c r="R74" i="34" s="1"/>
  <c r="K62" i="36"/>
  <c r="H74" i="34" s="1"/>
  <c r="W61" i="36"/>
  <c r="R73" i="34"/>
  <c r="K61" i="36"/>
  <c r="H73" i="34" s="1"/>
  <c r="W60" i="36"/>
  <c r="L60" i="36"/>
  <c r="R72" i="34" s="1"/>
  <c r="K60" i="36"/>
  <c r="H72" i="34" s="1"/>
  <c r="W59" i="36"/>
  <c r="L59" i="36"/>
  <c r="R71" i="34" s="1"/>
  <c r="K59" i="36"/>
  <c r="H71" i="34" s="1"/>
  <c r="W58" i="36"/>
  <c r="R70" i="34"/>
  <c r="K58" i="36"/>
  <c r="H70" i="34" s="1"/>
  <c r="W57" i="36"/>
  <c r="L57" i="36"/>
  <c r="R69" i="34" s="1"/>
  <c r="K57" i="36"/>
  <c r="H69" i="34" s="1"/>
  <c r="W56" i="36"/>
  <c r="L56" i="36"/>
  <c r="R68" i="34" s="1"/>
  <c r="K56" i="36"/>
  <c r="H68" i="34" s="1"/>
  <c r="W55" i="36"/>
  <c r="L55" i="36"/>
  <c r="R67" i="34" s="1"/>
  <c r="K55" i="36"/>
  <c r="H67" i="34" s="1"/>
  <c r="W54" i="36"/>
  <c r="R66" i="34"/>
  <c r="K54" i="36"/>
  <c r="H66" i="34" s="1"/>
  <c r="W53" i="36"/>
  <c r="L53" i="36"/>
  <c r="R65" i="34" s="1"/>
  <c r="K53" i="36"/>
  <c r="H65" i="34" s="1"/>
  <c r="W52" i="36"/>
  <c r="L52" i="36"/>
  <c r="R64" i="34" s="1"/>
  <c r="K52" i="36"/>
  <c r="H64" i="34" s="1"/>
  <c r="W51" i="36"/>
  <c r="R63" i="34"/>
  <c r="K51" i="36"/>
  <c r="H63" i="34" s="1"/>
  <c r="W50" i="36"/>
  <c r="L50" i="36"/>
  <c r="R62" i="34" s="1"/>
  <c r="K50" i="36"/>
  <c r="H62" i="34" s="1"/>
  <c r="W49" i="36"/>
  <c r="L49" i="36"/>
  <c r="R61" i="34" s="1"/>
  <c r="K49" i="36"/>
  <c r="H61" i="34" s="1"/>
  <c r="W48" i="36"/>
  <c r="L48" i="36"/>
  <c r="R60" i="34" s="1"/>
  <c r="K48" i="36"/>
  <c r="H60" i="34" s="1"/>
  <c r="W47" i="36"/>
  <c r="R59" i="34"/>
  <c r="K47" i="36"/>
  <c r="H59" i="34" s="1"/>
  <c r="W46" i="36"/>
  <c r="L46" i="36"/>
  <c r="R58" i="34" s="1"/>
  <c r="K46" i="36"/>
  <c r="H58" i="34" s="1"/>
  <c r="W45" i="36"/>
  <c r="L45" i="36"/>
  <c r="R57" i="34" s="1"/>
  <c r="K45" i="36"/>
  <c r="H57" i="34" s="1"/>
  <c r="W44" i="36"/>
  <c r="R56" i="34"/>
  <c r="K44" i="36"/>
  <c r="H56" i="34" s="1"/>
  <c r="W43" i="36"/>
  <c r="L43" i="36"/>
  <c r="R55" i="34" s="1"/>
  <c r="K43" i="36"/>
  <c r="H55" i="34" s="1"/>
  <c r="W42" i="36"/>
  <c r="L42" i="36"/>
  <c r="R54" i="34" s="1"/>
  <c r="K42" i="36"/>
  <c r="H54" i="34" s="1"/>
  <c r="W41" i="36"/>
  <c r="L41" i="36"/>
  <c r="R53" i="34" s="1"/>
  <c r="K41" i="36"/>
  <c r="H53" i="34" s="1"/>
  <c r="W40" i="36"/>
  <c r="R52" i="34"/>
  <c r="K40" i="36"/>
  <c r="H52" i="34" s="1"/>
  <c r="W39" i="36"/>
  <c r="L39" i="36"/>
  <c r="R51" i="34" s="1"/>
  <c r="K39" i="36"/>
  <c r="H51" i="34" s="1"/>
  <c r="W38" i="36"/>
  <c r="L38" i="36"/>
  <c r="R50" i="34" s="1"/>
  <c r="K38" i="36"/>
  <c r="H50" i="34" s="1"/>
  <c r="W37" i="36"/>
  <c r="R49" i="34"/>
  <c r="K37" i="36"/>
  <c r="H49" i="34" s="1"/>
  <c r="W36" i="36"/>
  <c r="L36" i="36"/>
  <c r="R48" i="34" s="1"/>
  <c r="K36" i="36"/>
  <c r="H48" i="34" s="1"/>
  <c r="W35" i="36"/>
  <c r="L35" i="36"/>
  <c r="R47" i="34" s="1"/>
  <c r="K35" i="36"/>
  <c r="H47" i="34" s="1"/>
  <c r="W34" i="36"/>
  <c r="L34" i="36"/>
  <c r="R46" i="34" s="1"/>
  <c r="K34" i="36"/>
  <c r="H46" i="34" s="1"/>
  <c r="W33" i="36"/>
  <c r="R45" i="34"/>
  <c r="K33" i="36"/>
  <c r="H45" i="34" s="1"/>
  <c r="W32" i="36"/>
  <c r="L32" i="36"/>
  <c r="R44" i="34" s="1"/>
  <c r="K32" i="36"/>
  <c r="H44" i="34" s="1"/>
  <c r="W31" i="36"/>
  <c r="L31" i="36"/>
  <c r="R43" i="34" s="1"/>
  <c r="K31" i="36"/>
  <c r="H43" i="34" s="1"/>
  <c r="W30" i="36"/>
  <c r="R42" i="34"/>
  <c r="K30" i="36"/>
  <c r="H42" i="34" s="1"/>
  <c r="W29" i="36"/>
  <c r="L29" i="36"/>
  <c r="R41" i="34" s="1"/>
  <c r="K29" i="36"/>
  <c r="H41" i="34" s="1"/>
  <c r="W28" i="36"/>
  <c r="L28" i="36"/>
  <c r="R40" i="34" s="1"/>
  <c r="K28" i="36"/>
  <c r="H40" i="34" s="1"/>
  <c r="W27" i="36"/>
  <c r="L27" i="36"/>
  <c r="R39" i="34" s="1"/>
  <c r="K27" i="36"/>
  <c r="H39" i="34" s="1"/>
  <c r="W26" i="36"/>
  <c r="R38" i="34"/>
  <c r="K26" i="36"/>
  <c r="H38" i="34" s="1"/>
  <c r="W25" i="36"/>
  <c r="L25" i="36"/>
  <c r="R37" i="34" s="1"/>
  <c r="K25" i="36"/>
  <c r="H37" i="34" s="1"/>
  <c r="W24" i="36"/>
  <c r="L24" i="36"/>
  <c r="R36" i="34" s="1"/>
  <c r="K24" i="36"/>
  <c r="H36" i="34" s="1"/>
  <c r="W23" i="36"/>
  <c r="R35" i="34"/>
  <c r="K23" i="36"/>
  <c r="H35" i="34" s="1"/>
  <c r="W22" i="36"/>
  <c r="L22" i="36"/>
  <c r="R34" i="34" s="1"/>
  <c r="K22" i="36"/>
  <c r="H34" i="34" s="1"/>
  <c r="W21" i="36"/>
  <c r="L21" i="36"/>
  <c r="R33" i="34" s="1"/>
  <c r="K21" i="36"/>
  <c r="H33" i="34" s="1"/>
  <c r="W20" i="36"/>
  <c r="L20" i="36"/>
  <c r="R32" i="34" s="1"/>
  <c r="K20" i="36"/>
  <c r="H32" i="34" s="1"/>
  <c r="W19" i="36"/>
  <c r="R31" i="34"/>
  <c r="K19" i="36"/>
  <c r="H31" i="34" s="1"/>
  <c r="W18" i="36"/>
  <c r="L18" i="36"/>
  <c r="R30" i="34" s="1"/>
  <c r="K18" i="36"/>
  <c r="H30" i="34" s="1"/>
  <c r="W17" i="36"/>
  <c r="L17" i="36"/>
  <c r="R29" i="34" s="1"/>
  <c r="K17" i="36"/>
  <c r="H29" i="34" s="1"/>
  <c r="W16" i="36"/>
  <c r="R28" i="34"/>
  <c r="K16" i="36"/>
  <c r="H28" i="34" s="1"/>
  <c r="W15" i="36"/>
  <c r="L15" i="36"/>
  <c r="R27" i="34" s="1"/>
  <c r="K15" i="36"/>
  <c r="H27" i="34" s="1"/>
  <c r="W14" i="36"/>
  <c r="L14" i="36"/>
  <c r="R26" i="34" s="1"/>
  <c r="K14" i="36"/>
  <c r="H26" i="34" s="1"/>
  <c r="W13" i="36"/>
  <c r="L13" i="36"/>
  <c r="R25" i="34" s="1"/>
  <c r="K13" i="36"/>
  <c r="H25" i="34" s="1"/>
  <c r="W12" i="36"/>
  <c r="R24" i="34"/>
  <c r="K12" i="36"/>
  <c r="H24" i="34" s="1"/>
  <c r="W11" i="36"/>
  <c r="L11" i="36"/>
  <c r="R23" i="34" s="1"/>
  <c r="K11" i="36"/>
  <c r="H23" i="34" s="1"/>
  <c r="W10" i="36"/>
  <c r="L10" i="36"/>
  <c r="R22" i="34" s="1"/>
  <c r="K10" i="36"/>
  <c r="H22" i="34" s="1"/>
  <c r="W9" i="36"/>
  <c r="R21" i="34"/>
  <c r="K9" i="36"/>
  <c r="H21" i="34" s="1"/>
  <c r="W8" i="36"/>
  <c r="L8" i="36"/>
  <c r="R20" i="34" s="1"/>
  <c r="K8" i="36"/>
  <c r="H20" i="34" s="1"/>
  <c r="W7" i="36"/>
  <c r="L7" i="36"/>
  <c r="R19" i="34" s="1"/>
  <c r="K7" i="36"/>
  <c r="H19" i="34" s="1"/>
  <c r="W6" i="36"/>
  <c r="L6" i="36"/>
  <c r="R18" i="34" s="1"/>
  <c r="K6" i="36"/>
  <c r="H18" i="34" s="1"/>
  <c r="W5" i="36"/>
  <c r="R17" i="34"/>
  <c r="K5" i="36"/>
  <c r="H17" i="34" s="1"/>
  <c r="W4" i="36"/>
  <c r="L4" i="36"/>
  <c r="R16" i="34" s="1"/>
  <c r="K4" i="36"/>
  <c r="H16" i="34" s="1"/>
  <c r="N16" i="34" s="1"/>
  <c r="W3" i="36"/>
  <c r="L3" i="36"/>
  <c r="R15" i="34" s="1"/>
  <c r="K3" i="36"/>
  <c r="H15" i="34" s="1"/>
  <c r="N15" i="34" s="1"/>
  <c r="W2" i="36"/>
  <c r="L2" i="36"/>
  <c r="R14" i="34" s="1"/>
  <c r="K2" i="36"/>
  <c r="H14" i="34" s="1"/>
  <c r="N14" i="34" s="1"/>
  <c r="T380" i="34"/>
  <c r="T379" i="34"/>
  <c r="T378" i="34"/>
  <c r="T377" i="34"/>
  <c r="T376" i="34"/>
  <c r="T375" i="34"/>
  <c r="T374" i="34"/>
  <c r="T373" i="34"/>
  <c r="T372" i="34"/>
  <c r="T371" i="34"/>
  <c r="T370" i="34"/>
  <c r="T369" i="34"/>
  <c r="T368" i="34"/>
  <c r="T367" i="34"/>
  <c r="T366" i="34"/>
  <c r="T365" i="34"/>
  <c r="T364" i="34"/>
  <c r="T363" i="34"/>
  <c r="T362" i="34"/>
  <c r="T361" i="34"/>
  <c r="T360" i="34"/>
  <c r="T359" i="34"/>
  <c r="T358" i="34"/>
  <c r="T357" i="34"/>
  <c r="T356" i="34"/>
  <c r="T355" i="34"/>
  <c r="T354" i="34"/>
  <c r="T353" i="34"/>
  <c r="T352" i="34"/>
  <c r="T351" i="34"/>
  <c r="T350" i="34"/>
  <c r="T349" i="34"/>
  <c r="T348" i="34"/>
  <c r="T347" i="34"/>
  <c r="T346" i="34"/>
  <c r="T345" i="34"/>
  <c r="T344" i="34"/>
  <c r="T343" i="34"/>
  <c r="T342" i="34"/>
  <c r="T341" i="34"/>
  <c r="T340" i="34"/>
  <c r="T339" i="34"/>
  <c r="T338" i="34"/>
  <c r="T337" i="34"/>
  <c r="T336" i="34"/>
  <c r="T335" i="34"/>
  <c r="T334" i="34"/>
  <c r="T333" i="34"/>
  <c r="T332" i="34"/>
  <c r="T331" i="34"/>
  <c r="T330" i="34"/>
  <c r="T329" i="34"/>
  <c r="T328" i="34"/>
  <c r="T327" i="34"/>
  <c r="T326" i="34"/>
  <c r="T325" i="34"/>
  <c r="T324" i="34"/>
  <c r="T323" i="34"/>
  <c r="T322" i="34"/>
  <c r="T321" i="34"/>
  <c r="T320" i="34"/>
  <c r="T319" i="34"/>
  <c r="T318" i="34"/>
  <c r="T317" i="34"/>
  <c r="T316" i="34"/>
  <c r="T315" i="34"/>
  <c r="T314" i="34"/>
  <c r="T313" i="34"/>
  <c r="T312" i="34"/>
  <c r="T311" i="34"/>
  <c r="T310" i="34"/>
  <c r="T309" i="34"/>
  <c r="T308" i="34"/>
  <c r="T307" i="34"/>
  <c r="T306" i="34"/>
  <c r="T305" i="34"/>
  <c r="T304" i="34"/>
  <c r="T303" i="34"/>
  <c r="T302" i="34"/>
  <c r="T301" i="34"/>
  <c r="T300" i="34"/>
  <c r="T299" i="34"/>
  <c r="T298" i="34"/>
  <c r="T297" i="34"/>
  <c r="T296" i="34"/>
  <c r="T295" i="34"/>
  <c r="T294" i="34"/>
  <c r="T293" i="34"/>
  <c r="T292" i="34"/>
  <c r="T291" i="34"/>
  <c r="T290" i="34"/>
  <c r="T289" i="34"/>
  <c r="T288" i="34"/>
  <c r="T287" i="34"/>
  <c r="T286" i="34"/>
  <c r="T285" i="34"/>
  <c r="T284" i="34"/>
  <c r="T283" i="34"/>
  <c r="T282" i="34"/>
  <c r="T281" i="34"/>
  <c r="T280" i="34"/>
  <c r="T279" i="34"/>
  <c r="T278" i="34"/>
  <c r="T277" i="34"/>
  <c r="T276" i="34"/>
  <c r="T275" i="34"/>
  <c r="T274" i="34"/>
  <c r="T273" i="34"/>
  <c r="T272" i="34"/>
  <c r="T271" i="34"/>
  <c r="T270" i="34"/>
  <c r="T269" i="34"/>
  <c r="T268" i="34"/>
  <c r="T267" i="34"/>
  <c r="T266" i="34"/>
  <c r="T265" i="34"/>
  <c r="T264" i="34"/>
  <c r="T263" i="34"/>
  <c r="T262" i="34"/>
  <c r="T261" i="34"/>
  <c r="T260" i="34"/>
  <c r="T259" i="34"/>
  <c r="T258" i="34"/>
  <c r="T257" i="34"/>
  <c r="T256" i="34"/>
  <c r="T255" i="34"/>
  <c r="T254" i="34"/>
  <c r="T253" i="34"/>
  <c r="T252" i="34"/>
  <c r="T251" i="34"/>
  <c r="T250" i="34"/>
  <c r="T249" i="34"/>
  <c r="T248" i="34"/>
  <c r="T247" i="34"/>
  <c r="T246" i="34"/>
  <c r="T245" i="34"/>
  <c r="T244" i="34"/>
  <c r="T243" i="34"/>
  <c r="T242" i="34"/>
  <c r="T241" i="34"/>
  <c r="T240" i="34"/>
  <c r="T239" i="34"/>
  <c r="T238" i="34"/>
  <c r="T237" i="34"/>
  <c r="T236" i="34"/>
  <c r="T235" i="34"/>
  <c r="T234" i="34"/>
  <c r="T233" i="34"/>
  <c r="T232" i="34"/>
  <c r="T231" i="34"/>
  <c r="T230" i="34"/>
  <c r="T229" i="34"/>
  <c r="T228" i="34"/>
  <c r="T227" i="34"/>
  <c r="T226" i="34"/>
  <c r="T225" i="34"/>
  <c r="T224" i="34"/>
  <c r="T223" i="34"/>
  <c r="T222" i="34"/>
  <c r="T221" i="34"/>
  <c r="T220" i="34"/>
  <c r="T219" i="34"/>
  <c r="T218" i="34"/>
  <c r="T217" i="34"/>
  <c r="T216" i="34"/>
  <c r="T215" i="34"/>
  <c r="T214" i="34"/>
  <c r="T213" i="34"/>
  <c r="T212" i="34"/>
  <c r="T211" i="34"/>
  <c r="T210" i="34"/>
  <c r="T209" i="34"/>
  <c r="T208" i="34"/>
  <c r="T207" i="34"/>
  <c r="T206" i="34"/>
  <c r="T205" i="34"/>
  <c r="T204" i="34"/>
  <c r="T203" i="34"/>
  <c r="T202" i="34"/>
  <c r="T201" i="34"/>
  <c r="T200" i="34"/>
  <c r="T199" i="34"/>
  <c r="T198" i="34"/>
  <c r="T197" i="34"/>
  <c r="T196" i="34"/>
  <c r="T195" i="34"/>
  <c r="T194" i="34"/>
  <c r="T193" i="34"/>
  <c r="T192" i="34"/>
  <c r="T191" i="34"/>
  <c r="T190" i="34"/>
  <c r="T189" i="34"/>
  <c r="T188" i="34"/>
  <c r="T187" i="34"/>
  <c r="T186" i="34"/>
  <c r="T185" i="34"/>
  <c r="T184" i="34"/>
  <c r="T183" i="34"/>
  <c r="T182" i="34"/>
  <c r="T181" i="34"/>
  <c r="T180" i="34"/>
  <c r="T179" i="34"/>
  <c r="T178" i="34"/>
  <c r="T177" i="34"/>
  <c r="T176" i="34"/>
  <c r="T175" i="34"/>
  <c r="T174" i="34"/>
  <c r="T173" i="34"/>
  <c r="T172" i="34"/>
  <c r="T171" i="34"/>
  <c r="T170" i="34"/>
  <c r="T169" i="34"/>
  <c r="T168" i="34"/>
  <c r="T167" i="34"/>
  <c r="T166" i="34"/>
  <c r="T165" i="34"/>
  <c r="T164" i="34"/>
  <c r="T163" i="34"/>
  <c r="T162" i="34"/>
  <c r="T161" i="34"/>
  <c r="T160" i="34"/>
  <c r="T159" i="34"/>
  <c r="T158" i="34"/>
  <c r="T157" i="34"/>
  <c r="T156" i="34"/>
  <c r="T155" i="34"/>
  <c r="T154" i="34"/>
  <c r="T153" i="34"/>
  <c r="T152" i="34"/>
  <c r="T151" i="34"/>
  <c r="T150" i="34"/>
  <c r="T149" i="34"/>
  <c r="T148" i="34"/>
  <c r="T147" i="34"/>
  <c r="T146" i="34"/>
  <c r="T145" i="34"/>
  <c r="T144" i="34"/>
  <c r="T143" i="34"/>
  <c r="T142" i="34"/>
  <c r="T141" i="34"/>
  <c r="T140" i="34"/>
  <c r="T139" i="34"/>
  <c r="T138" i="34"/>
  <c r="T137" i="34"/>
  <c r="T136" i="34"/>
  <c r="T135" i="34"/>
  <c r="T134" i="34"/>
  <c r="T133" i="34"/>
  <c r="T132" i="34"/>
  <c r="T131" i="34"/>
  <c r="T130" i="34"/>
  <c r="T129" i="34"/>
  <c r="T128" i="34"/>
  <c r="T127" i="34"/>
  <c r="T126" i="34"/>
  <c r="T125" i="34"/>
  <c r="T124" i="34"/>
  <c r="T123" i="34"/>
  <c r="T122" i="34"/>
  <c r="T121" i="34"/>
  <c r="T120" i="34"/>
  <c r="T119" i="34"/>
  <c r="T118" i="34"/>
  <c r="T117" i="34"/>
  <c r="T116" i="34"/>
  <c r="T115" i="34"/>
  <c r="T114" i="34"/>
  <c r="T113" i="34"/>
  <c r="T112" i="34"/>
  <c r="T111" i="34"/>
  <c r="T110" i="34"/>
  <c r="T109" i="34"/>
  <c r="T108" i="34"/>
  <c r="T107" i="34"/>
  <c r="T106" i="34"/>
  <c r="T105" i="34"/>
  <c r="T104" i="34"/>
  <c r="T103" i="34"/>
  <c r="T102" i="34"/>
  <c r="T101" i="34"/>
  <c r="T100" i="34"/>
  <c r="T99" i="34"/>
  <c r="T98" i="34"/>
  <c r="T97" i="34"/>
  <c r="T96" i="34"/>
  <c r="T95" i="34"/>
  <c r="T94" i="34"/>
  <c r="T93" i="34"/>
  <c r="T92" i="34"/>
  <c r="T91" i="34"/>
  <c r="T90" i="34"/>
  <c r="T89" i="34"/>
  <c r="T88" i="34"/>
  <c r="T87" i="34"/>
  <c r="T86" i="34"/>
  <c r="T85" i="34"/>
  <c r="T84" i="34"/>
  <c r="T83" i="34"/>
  <c r="T82" i="34"/>
  <c r="T81" i="34"/>
  <c r="T80" i="34"/>
  <c r="T79" i="34"/>
  <c r="T78" i="34"/>
  <c r="T77" i="34"/>
  <c r="T76" i="34"/>
  <c r="T75" i="34"/>
  <c r="T74" i="34"/>
  <c r="T73" i="34"/>
  <c r="T72" i="34"/>
  <c r="T71" i="34"/>
  <c r="T70" i="34"/>
  <c r="T69" i="34"/>
  <c r="T68" i="34"/>
  <c r="T67" i="34"/>
  <c r="T66" i="34"/>
  <c r="T65" i="34"/>
  <c r="T64" i="34"/>
  <c r="T63" i="34"/>
  <c r="T62" i="34"/>
  <c r="T61" i="34"/>
  <c r="T60" i="34"/>
  <c r="T59" i="34"/>
  <c r="T58" i="34"/>
  <c r="T57" i="34"/>
  <c r="T56" i="34"/>
  <c r="T55" i="34"/>
  <c r="T54" i="34"/>
  <c r="T53" i="34"/>
  <c r="T52" i="34"/>
  <c r="T51" i="34"/>
  <c r="T50" i="34"/>
  <c r="T49" i="34"/>
  <c r="T48" i="34"/>
  <c r="T47" i="34"/>
  <c r="T46" i="34"/>
  <c r="T45" i="34"/>
  <c r="T44" i="34"/>
  <c r="T43" i="34"/>
  <c r="T42" i="34"/>
  <c r="T41" i="34"/>
  <c r="T40" i="34"/>
  <c r="T39" i="34"/>
  <c r="T38" i="34"/>
  <c r="T37" i="34"/>
  <c r="T36" i="34"/>
  <c r="T35" i="34"/>
  <c r="T34" i="34"/>
  <c r="T33" i="34"/>
  <c r="T32" i="34"/>
  <c r="T31" i="34"/>
  <c r="T30" i="34"/>
  <c r="T29" i="34"/>
  <c r="T28" i="34"/>
  <c r="T27" i="34"/>
  <c r="T26" i="34"/>
  <c r="T25" i="34"/>
  <c r="T24" i="34"/>
  <c r="T23" i="34"/>
  <c r="T22" i="34"/>
  <c r="T21" i="34"/>
  <c r="T20" i="34"/>
  <c r="T19" i="34"/>
  <c r="T18" i="34"/>
  <c r="T17" i="34"/>
  <c r="T16" i="34"/>
  <c r="T15" i="34"/>
  <c r="T14" i="34"/>
  <c r="S15" i="9"/>
  <c r="S16" i="9"/>
  <c r="S17" i="9"/>
  <c r="S18" i="9"/>
  <c r="S19" i="9"/>
  <c r="S20" i="9"/>
  <c r="S21" i="9"/>
  <c r="S22" i="9"/>
  <c r="S23" i="9"/>
  <c r="S24" i="9"/>
  <c r="S25" i="9"/>
  <c r="S26" i="9"/>
  <c r="S27" i="9"/>
  <c r="S28" i="9"/>
  <c r="S29" i="9"/>
  <c r="S30" i="9"/>
  <c r="S31" i="9"/>
  <c r="S32" i="9"/>
  <c r="S33" i="9"/>
  <c r="S34" i="9"/>
  <c r="S35" i="9"/>
  <c r="S36" i="9"/>
  <c r="S37" i="9"/>
  <c r="S38" i="9"/>
  <c r="S39" i="9"/>
  <c r="S40" i="9"/>
  <c r="S41" i="9"/>
  <c r="S42" i="9"/>
  <c r="S43" i="9"/>
  <c r="S44" i="9"/>
  <c r="S45" i="9"/>
  <c r="S46" i="9"/>
  <c r="S47" i="9"/>
  <c r="S48" i="9"/>
  <c r="S49" i="9"/>
  <c r="S50" i="9"/>
  <c r="S51" i="9"/>
  <c r="S52" i="9"/>
  <c r="S53" i="9"/>
  <c r="S54" i="9"/>
  <c r="S55" i="9"/>
  <c r="S56" i="9"/>
  <c r="S57" i="9"/>
  <c r="S58" i="9"/>
  <c r="S59" i="9"/>
  <c r="S60" i="9"/>
  <c r="S61" i="9"/>
  <c r="S62" i="9"/>
  <c r="S63" i="9"/>
  <c r="S64" i="9"/>
  <c r="S65" i="9"/>
  <c r="S66" i="9"/>
  <c r="S67" i="9"/>
  <c r="S68" i="9"/>
  <c r="S69" i="9"/>
  <c r="S70" i="9"/>
  <c r="S71" i="9"/>
  <c r="S72" i="9"/>
  <c r="S73" i="9"/>
  <c r="S74" i="9"/>
  <c r="S75" i="9"/>
  <c r="S76" i="9"/>
  <c r="S77" i="9"/>
  <c r="S78" i="9"/>
  <c r="S79" i="9"/>
  <c r="S80" i="9"/>
  <c r="S81" i="9"/>
  <c r="S82" i="9"/>
  <c r="S83" i="9"/>
  <c r="S84" i="9"/>
  <c r="S85" i="9"/>
  <c r="S86" i="9"/>
  <c r="S87" i="9"/>
  <c r="S88" i="9"/>
  <c r="S89" i="9"/>
  <c r="S90" i="9"/>
  <c r="S91" i="9"/>
  <c r="S92" i="9"/>
  <c r="S93" i="9"/>
  <c r="S94" i="9"/>
  <c r="S95" i="9"/>
  <c r="S96" i="9"/>
  <c r="S97" i="9"/>
  <c r="S98" i="9"/>
  <c r="S99" i="9"/>
  <c r="S100" i="9"/>
  <c r="S101" i="9"/>
  <c r="S102" i="9"/>
  <c r="S103" i="9"/>
  <c r="S104" i="9"/>
  <c r="S105" i="9"/>
  <c r="S106" i="9"/>
  <c r="S107" i="9"/>
  <c r="S108" i="9"/>
  <c r="S109" i="9"/>
  <c r="S110" i="9"/>
  <c r="S111" i="9"/>
  <c r="S112" i="9"/>
  <c r="S113" i="9"/>
  <c r="S114" i="9"/>
  <c r="S115" i="9"/>
  <c r="S116" i="9"/>
  <c r="S117" i="9"/>
  <c r="S118" i="9"/>
  <c r="S119" i="9"/>
  <c r="S120" i="9"/>
  <c r="S121" i="9"/>
  <c r="S122" i="9"/>
  <c r="S123" i="9"/>
  <c r="S124" i="9"/>
  <c r="S125" i="9"/>
  <c r="S126" i="9"/>
  <c r="S127" i="9"/>
  <c r="S128" i="9"/>
  <c r="S129" i="9"/>
  <c r="S130" i="9"/>
  <c r="S131" i="9"/>
  <c r="S132" i="9"/>
  <c r="S133" i="9"/>
  <c r="S134" i="9"/>
  <c r="S135" i="9"/>
  <c r="S136" i="9"/>
  <c r="S137" i="9"/>
  <c r="S138" i="9"/>
  <c r="S139" i="9"/>
  <c r="S140" i="9"/>
  <c r="S141" i="9"/>
  <c r="S142" i="9"/>
  <c r="S143" i="9"/>
  <c r="S144" i="9"/>
  <c r="S145" i="9"/>
  <c r="S146" i="9"/>
  <c r="S147" i="9"/>
  <c r="S148" i="9"/>
  <c r="S149" i="9"/>
  <c r="S150" i="9"/>
  <c r="S151" i="9"/>
  <c r="S152" i="9"/>
  <c r="S153" i="9"/>
  <c r="S154" i="9"/>
  <c r="S155" i="9"/>
  <c r="S156" i="9"/>
  <c r="S157" i="9"/>
  <c r="S158" i="9"/>
  <c r="S159" i="9"/>
  <c r="S160" i="9"/>
  <c r="S161" i="9"/>
  <c r="S162" i="9"/>
  <c r="S163" i="9"/>
  <c r="S164" i="9"/>
  <c r="S165" i="9"/>
  <c r="S166" i="9"/>
  <c r="S167" i="9"/>
  <c r="S168" i="9"/>
  <c r="S169" i="9"/>
  <c r="S170" i="9"/>
  <c r="S171" i="9"/>
  <c r="S172" i="9"/>
  <c r="S173" i="9"/>
  <c r="S174" i="9"/>
  <c r="S175" i="9"/>
  <c r="S176" i="9"/>
  <c r="S177" i="9"/>
  <c r="S178" i="9"/>
  <c r="S179" i="9"/>
  <c r="S180" i="9"/>
  <c r="S181" i="9"/>
  <c r="S182" i="9"/>
  <c r="S183" i="9"/>
  <c r="S184" i="9"/>
  <c r="S185" i="9"/>
  <c r="S186" i="9"/>
  <c r="S187" i="9"/>
  <c r="S188" i="9"/>
  <c r="S189" i="9"/>
  <c r="S190" i="9"/>
  <c r="S191" i="9"/>
  <c r="S192" i="9"/>
  <c r="S193" i="9"/>
  <c r="S194" i="9"/>
  <c r="S195" i="9"/>
  <c r="S196" i="9"/>
  <c r="S197" i="9"/>
  <c r="S198" i="9"/>
  <c r="S199" i="9"/>
  <c r="S200" i="9"/>
  <c r="S201" i="9"/>
  <c r="S202" i="9"/>
  <c r="S203" i="9"/>
  <c r="S204" i="9"/>
  <c r="S205" i="9"/>
  <c r="S206" i="9"/>
  <c r="S207" i="9"/>
  <c r="S208" i="9"/>
  <c r="S209" i="9"/>
  <c r="S210" i="9"/>
  <c r="S211" i="9"/>
  <c r="S212" i="9"/>
  <c r="S213" i="9"/>
  <c r="S214" i="9"/>
  <c r="S215" i="9"/>
  <c r="S216" i="9"/>
  <c r="S217" i="9"/>
  <c r="S218" i="9"/>
  <c r="S219" i="9"/>
  <c r="S220" i="9"/>
  <c r="S221" i="9"/>
  <c r="S222" i="9"/>
  <c r="S223" i="9"/>
  <c r="S224" i="9"/>
  <c r="S225" i="9"/>
  <c r="S226" i="9"/>
  <c r="S227" i="9"/>
  <c r="S228" i="9"/>
  <c r="S229" i="9"/>
  <c r="S230" i="9"/>
  <c r="S231" i="9"/>
  <c r="S232" i="9"/>
  <c r="S233" i="9"/>
  <c r="S234" i="9"/>
  <c r="S235" i="9"/>
  <c r="S236" i="9"/>
  <c r="S237" i="9"/>
  <c r="S238" i="9"/>
  <c r="S239" i="9"/>
  <c r="S240" i="9"/>
  <c r="S241" i="9"/>
  <c r="S242" i="9"/>
  <c r="S243" i="9"/>
  <c r="S244" i="9"/>
  <c r="S245" i="9"/>
  <c r="S246" i="9"/>
  <c r="S247" i="9"/>
  <c r="S248" i="9"/>
  <c r="S249" i="9"/>
  <c r="S250" i="9"/>
  <c r="S251" i="9"/>
  <c r="S252" i="9"/>
  <c r="S253" i="9"/>
  <c r="S254" i="9"/>
  <c r="S255" i="9"/>
  <c r="S256" i="9"/>
  <c r="S257" i="9"/>
  <c r="S258" i="9"/>
  <c r="S259" i="9"/>
  <c r="S260" i="9"/>
  <c r="S261" i="9"/>
  <c r="S262" i="9"/>
  <c r="S263" i="9"/>
  <c r="S264" i="9"/>
  <c r="S265" i="9"/>
  <c r="S266" i="9"/>
  <c r="S267" i="9"/>
  <c r="S268" i="9"/>
  <c r="S269" i="9"/>
  <c r="S270" i="9"/>
  <c r="S271" i="9"/>
  <c r="S272" i="9"/>
  <c r="S273" i="9"/>
  <c r="S274" i="9"/>
  <c r="S275" i="9"/>
  <c r="S276" i="9"/>
  <c r="S277" i="9"/>
  <c r="S278" i="9"/>
  <c r="S279" i="9"/>
  <c r="S280" i="9"/>
  <c r="S281" i="9"/>
  <c r="S282" i="9"/>
  <c r="S283" i="9"/>
  <c r="S284" i="9"/>
  <c r="S285" i="9"/>
  <c r="S286" i="9"/>
  <c r="S287" i="9"/>
  <c r="S288" i="9"/>
  <c r="S289" i="9"/>
  <c r="S290" i="9"/>
  <c r="S291" i="9"/>
  <c r="S292" i="9"/>
  <c r="S293" i="9"/>
  <c r="S294" i="9"/>
  <c r="S295" i="9"/>
  <c r="S296" i="9"/>
  <c r="S297" i="9"/>
  <c r="S298" i="9"/>
  <c r="S299" i="9"/>
  <c r="S300" i="9"/>
  <c r="S301" i="9"/>
  <c r="S302" i="9"/>
  <c r="S303" i="9"/>
  <c r="S304" i="9"/>
  <c r="S305" i="9"/>
  <c r="S306" i="9"/>
  <c r="S307" i="9"/>
  <c r="S308" i="9"/>
  <c r="S309" i="9"/>
  <c r="S310" i="9"/>
  <c r="S311" i="9"/>
  <c r="S312" i="9"/>
  <c r="S313" i="9"/>
  <c r="S314" i="9"/>
  <c r="S315" i="9"/>
  <c r="S316" i="9"/>
  <c r="S317" i="9"/>
  <c r="S318" i="9"/>
  <c r="S319" i="9"/>
  <c r="S320" i="9"/>
  <c r="S321" i="9"/>
  <c r="S322" i="9"/>
  <c r="S323" i="9"/>
  <c r="S324" i="9"/>
  <c r="S325" i="9"/>
  <c r="S326" i="9"/>
  <c r="S327" i="9"/>
  <c r="S328" i="9"/>
  <c r="S329" i="9"/>
  <c r="S330" i="9"/>
  <c r="S331" i="9"/>
  <c r="S332" i="9"/>
  <c r="S333" i="9"/>
  <c r="S334" i="9"/>
  <c r="S335" i="9"/>
  <c r="S336" i="9"/>
  <c r="S337" i="9"/>
  <c r="S338" i="9"/>
  <c r="S339" i="9"/>
  <c r="S340" i="9"/>
  <c r="S341" i="9"/>
  <c r="S342" i="9"/>
  <c r="S343" i="9"/>
  <c r="S344" i="9"/>
  <c r="S345" i="9"/>
  <c r="S346" i="9"/>
  <c r="S347" i="9"/>
  <c r="S348" i="9"/>
  <c r="S349" i="9"/>
  <c r="S350" i="9"/>
  <c r="S351" i="9"/>
  <c r="S352" i="9"/>
  <c r="S353" i="9"/>
  <c r="S354" i="9"/>
  <c r="S355" i="9"/>
  <c r="S356" i="9"/>
  <c r="S357" i="9"/>
  <c r="S358" i="9"/>
  <c r="S359" i="9"/>
  <c r="S360" i="9"/>
  <c r="S361" i="9"/>
  <c r="S362" i="9"/>
  <c r="S363" i="9"/>
  <c r="S364" i="9"/>
  <c r="S365" i="9"/>
  <c r="S366" i="9"/>
  <c r="S367" i="9"/>
  <c r="S368" i="9"/>
  <c r="S369" i="9"/>
  <c r="S370" i="9"/>
  <c r="S371" i="9"/>
  <c r="S372" i="9"/>
  <c r="S373" i="9"/>
  <c r="S374" i="9"/>
  <c r="S375" i="9"/>
  <c r="S376" i="9"/>
  <c r="S377" i="9"/>
  <c r="S378" i="9"/>
  <c r="S379" i="9"/>
  <c r="S380" i="9"/>
  <c r="S381" i="9"/>
  <c r="S382" i="9"/>
  <c r="S383" i="9"/>
  <c r="S384" i="9"/>
  <c r="S385" i="9"/>
  <c r="S386" i="9"/>
  <c r="S387" i="9"/>
  <c r="S388" i="9"/>
  <c r="S389" i="9"/>
  <c r="S390" i="9"/>
  <c r="S391" i="9"/>
  <c r="S392" i="9"/>
  <c r="S393" i="9"/>
  <c r="S394" i="9"/>
  <c r="S395" i="9"/>
  <c r="S396" i="9"/>
  <c r="S397" i="9"/>
  <c r="S398" i="9"/>
  <c r="S399" i="9"/>
  <c r="S400" i="9"/>
  <c r="S401" i="9"/>
  <c r="S402" i="9"/>
  <c r="S403" i="9"/>
  <c r="S404" i="9"/>
  <c r="S405" i="9"/>
  <c r="S406" i="9"/>
  <c r="S407" i="9"/>
  <c r="S408" i="9"/>
  <c r="S409" i="9"/>
  <c r="S410" i="9"/>
  <c r="S411" i="9"/>
  <c r="S412" i="9"/>
  <c r="S413" i="9"/>
  <c r="S414" i="9"/>
  <c r="S415" i="9"/>
  <c r="S416" i="9"/>
  <c r="S417" i="9"/>
  <c r="S418" i="9"/>
  <c r="S419" i="9"/>
  <c r="S420" i="9"/>
  <c r="S421" i="9"/>
  <c r="S422" i="9"/>
  <c r="S423" i="9"/>
  <c r="S424" i="9"/>
  <c r="S425" i="9"/>
  <c r="S426" i="9"/>
  <c r="S427" i="9"/>
  <c r="S428" i="9"/>
  <c r="S429" i="9"/>
  <c r="S430" i="9"/>
  <c r="S431" i="9"/>
  <c r="S432" i="9"/>
  <c r="S433" i="9"/>
  <c r="S434" i="9"/>
  <c r="S435" i="9"/>
  <c r="S436" i="9"/>
  <c r="S437" i="9"/>
  <c r="S438" i="9"/>
  <c r="AA15" i="34" l="1" a="1"/>
  <c r="AA15" i="34" s="1"/>
  <c r="Z15" i="34" a="1"/>
  <c r="Z15" i="34" s="1"/>
  <c r="AG15" i="34" a="1"/>
  <c r="AG15" i="34" s="1"/>
  <c r="A21" i="34"/>
  <c r="V239" i="34"/>
  <c r="A283" i="34"/>
  <c r="A316" i="34"/>
  <c r="A373" i="34"/>
  <c r="V378" i="34"/>
  <c r="A230" i="34"/>
  <c r="A235" i="34"/>
  <c r="V105" i="34"/>
  <c r="A216" i="34"/>
  <c r="V109" i="34"/>
  <c r="A126" i="34"/>
  <c r="A66" i="34"/>
  <c r="A77" i="34"/>
  <c r="A299" i="34"/>
  <c r="A43" i="34"/>
  <c r="A296" i="34"/>
  <c r="A239" i="34"/>
  <c r="A160" i="34"/>
  <c r="V235" i="34"/>
  <c r="V244" i="34"/>
  <c r="A250" i="34"/>
  <c r="V102" i="34"/>
  <c r="A375" i="34"/>
  <c r="V14" i="34"/>
  <c r="A34" i="34"/>
  <c r="A291" i="34"/>
  <c r="A86" i="34"/>
  <c r="A87" i="34"/>
  <c r="A231" i="34"/>
  <c r="A113" i="34"/>
  <c r="V315" i="34"/>
  <c r="A323" i="34"/>
  <c r="V57" i="34"/>
  <c r="A127" i="34"/>
  <c r="A173" i="34"/>
  <c r="V251" i="34"/>
  <c r="V36" i="34"/>
  <c r="A65" i="34"/>
  <c r="A64" i="34"/>
  <c r="A24" i="34"/>
  <c r="V41" i="34"/>
  <c r="A203" i="34"/>
  <c r="V17" i="34"/>
  <c r="V51" i="34"/>
  <c r="A74" i="34"/>
  <c r="V121" i="34"/>
  <c r="A138" i="34"/>
  <c r="A144" i="34"/>
  <c r="A155" i="34"/>
  <c r="A159" i="34"/>
  <c r="A32" i="34"/>
  <c r="A44" i="34"/>
  <c r="A105" i="34"/>
  <c r="A131" i="34"/>
  <c r="V138" i="34"/>
  <c r="A150" i="34"/>
  <c r="A266" i="34"/>
  <c r="V330" i="34"/>
  <c r="A338" i="34"/>
  <c r="V224" i="34"/>
  <c r="A91" i="34"/>
  <c r="A220" i="34"/>
  <c r="V261" i="34"/>
  <c r="V283" i="34"/>
  <c r="A300" i="34"/>
  <c r="A210" i="34"/>
  <c r="A62" i="34"/>
  <c r="V174" i="34"/>
  <c r="A180" i="34"/>
  <c r="A290" i="34"/>
  <c r="A295" i="34"/>
  <c r="V346" i="34"/>
  <c r="A184" i="34"/>
  <c r="A84" i="34"/>
  <c r="A104" i="34"/>
  <c r="A111" i="34"/>
  <c r="A258" i="34"/>
  <c r="A310" i="34"/>
  <c r="A315" i="34"/>
  <c r="A328" i="34"/>
  <c r="V338" i="34"/>
  <c r="V321" i="34"/>
  <c r="A147" i="34"/>
  <c r="A206" i="34"/>
  <c r="A238" i="34"/>
  <c r="A301" i="34"/>
  <c r="A339" i="34"/>
  <c r="V124" i="34"/>
  <c r="V314" i="34"/>
  <c r="A71" i="34"/>
  <c r="A191" i="34"/>
  <c r="A260" i="34"/>
  <c r="A35" i="34"/>
  <c r="A132" i="34"/>
  <c r="A166" i="34"/>
  <c r="A243" i="34"/>
  <c r="V260" i="34"/>
  <c r="A269" i="34"/>
  <c r="A289" i="34"/>
  <c r="A376" i="34"/>
  <c r="A82" i="34"/>
  <c r="A214" i="34"/>
  <c r="A240" i="34"/>
  <c r="V230" i="34"/>
  <c r="V307" i="34"/>
  <c r="A341" i="34"/>
  <c r="V44" i="34"/>
  <c r="A185" i="34"/>
  <c r="V21" i="34"/>
  <c r="AAG21" i="34"/>
  <c r="V75" i="34"/>
  <c r="V84" i="34"/>
  <c r="A200" i="34"/>
  <c r="AAG283" i="34"/>
  <c r="AAG82" i="34"/>
  <c r="A110" i="34"/>
  <c r="A119" i="34"/>
  <c r="AAG235" i="34"/>
  <c r="V276" i="34"/>
  <c r="AAG289" i="34"/>
  <c r="V289" i="34"/>
  <c r="AAG51" i="34"/>
  <c r="A56" i="34"/>
  <c r="V310" i="34"/>
  <c r="A330" i="34"/>
  <c r="V341" i="34"/>
  <c r="V349" i="34"/>
  <c r="V373" i="34"/>
  <c r="V26" i="34"/>
  <c r="V279" i="34"/>
  <c r="A288" i="34"/>
  <c r="V42" i="34"/>
  <c r="V136" i="34"/>
  <c r="V313" i="34"/>
  <c r="V168" i="34"/>
  <c r="AAG168" i="34"/>
  <c r="AAG301" i="34"/>
  <c r="V301" i="34"/>
  <c r="V131" i="34"/>
  <c r="V217" i="34"/>
  <c r="AAG243" i="34"/>
  <c r="V243" i="34"/>
  <c r="V275" i="34"/>
  <c r="A286" i="34"/>
  <c r="A335" i="34"/>
  <c r="AAG341" i="34"/>
  <c r="A346" i="34"/>
  <c r="V163" i="34"/>
  <c r="AAG163" i="34"/>
  <c r="A156" i="34"/>
  <c r="V216" i="34"/>
  <c r="V281" i="34"/>
  <c r="A63" i="34"/>
  <c r="V161" i="34"/>
  <c r="V165" i="34"/>
  <c r="AAG165" i="34"/>
  <c r="A116" i="34"/>
  <c r="A194" i="34"/>
  <c r="V236" i="34"/>
  <c r="A279" i="34"/>
  <c r="V296" i="34"/>
  <c r="A342" i="34"/>
  <c r="V357" i="34"/>
  <c r="A50" i="34"/>
  <c r="V62" i="34"/>
  <c r="V149" i="34"/>
  <c r="A171" i="34"/>
  <c r="A193" i="34"/>
  <c r="V299" i="34"/>
  <c r="V353" i="34"/>
  <c r="V23" i="34"/>
  <c r="A48" i="34"/>
  <c r="A52" i="34"/>
  <c r="A57" i="34"/>
  <c r="A79" i="34"/>
  <c r="A120" i="34"/>
  <c r="A142" i="34"/>
  <c r="A148" i="34"/>
  <c r="V152" i="34"/>
  <c r="V171" i="34"/>
  <c r="A174" i="34"/>
  <c r="A208" i="34"/>
  <c r="A229" i="34"/>
  <c r="V298" i="34"/>
  <c r="A314" i="34"/>
  <c r="V24" i="34"/>
  <c r="A73" i="34"/>
  <c r="A93" i="34"/>
  <c r="A124" i="34"/>
  <c r="V127" i="34"/>
  <c r="A197" i="34"/>
  <c r="V254" i="34"/>
  <c r="V265" i="34"/>
  <c r="V167" i="34"/>
  <c r="A237" i="34"/>
  <c r="A38" i="34"/>
  <c r="V40" i="34"/>
  <c r="A97" i="34"/>
  <c r="A190" i="34"/>
  <c r="A195" i="34"/>
  <c r="V208" i="34"/>
  <c r="A257" i="34"/>
  <c r="A287" i="34"/>
  <c r="A307" i="34"/>
  <c r="V274" i="34"/>
  <c r="AAG274" i="34"/>
  <c r="V280" i="34"/>
  <c r="AAG280" i="34"/>
  <c r="V340" i="34"/>
  <c r="AAG340" i="34"/>
  <c r="AAG377" i="34"/>
  <c r="V377" i="34"/>
  <c r="V58" i="34"/>
  <c r="A67" i="34"/>
  <c r="A92" i="34"/>
  <c r="AAG92" i="34"/>
  <c r="AAG100" i="34"/>
  <c r="V100" i="34"/>
  <c r="A133" i="34"/>
  <c r="AAG148" i="34"/>
  <c r="V148" i="34"/>
  <c r="V246" i="34"/>
  <c r="A313" i="34"/>
  <c r="A317" i="34"/>
  <c r="A141" i="34"/>
  <c r="A22" i="34"/>
  <c r="V38" i="34"/>
  <c r="V83" i="34"/>
  <c r="AAG83" i="34"/>
  <c r="AAG87" i="34"/>
  <c r="V91" i="34"/>
  <c r="V132" i="34"/>
  <c r="V160" i="34"/>
  <c r="A168" i="34"/>
  <c r="AAG360" i="34"/>
  <c r="V360" i="34"/>
  <c r="AAG372" i="34"/>
  <c r="V372" i="34"/>
  <c r="V363" i="34"/>
  <c r="AAG363" i="34"/>
  <c r="A37" i="34"/>
  <c r="V116" i="34"/>
  <c r="A39" i="34"/>
  <c r="AAG41" i="34"/>
  <c r="A83" i="34"/>
  <c r="AAG102" i="34"/>
  <c r="AAG105" i="34"/>
  <c r="A107" i="34"/>
  <c r="A108" i="34"/>
  <c r="V110" i="34"/>
  <c r="V114" i="34"/>
  <c r="AAG138" i="34"/>
  <c r="A157" i="34"/>
  <c r="A181" i="34"/>
  <c r="AAG193" i="34"/>
  <c r="V193" i="34"/>
  <c r="V196" i="34"/>
  <c r="AAG196" i="34"/>
  <c r="V228" i="34"/>
  <c r="A254" i="34"/>
  <c r="A275" i="34"/>
  <c r="A329" i="34"/>
  <c r="V329" i="34"/>
  <c r="A143" i="34"/>
  <c r="V213" i="34"/>
  <c r="A213" i="34"/>
  <c r="A112" i="34"/>
  <c r="V269" i="34"/>
  <c r="AAG269" i="34"/>
  <c r="AAG288" i="34"/>
  <c r="V288" i="34"/>
  <c r="A75" i="34"/>
  <c r="A117" i="34"/>
  <c r="V119" i="34"/>
  <c r="AAG119" i="34"/>
  <c r="A152" i="34"/>
  <c r="V266" i="34"/>
  <c r="AAG266" i="34"/>
  <c r="A149" i="34"/>
  <c r="A178" i="34"/>
  <c r="A186" i="34"/>
  <c r="V215" i="34"/>
  <c r="AAG215" i="34"/>
  <c r="V238" i="34"/>
  <c r="AAG238" i="34"/>
  <c r="AAG246" i="34"/>
  <c r="V258" i="34"/>
  <c r="AAG258" i="34"/>
  <c r="V202" i="34"/>
  <c r="AAG202" i="34"/>
  <c r="AAG217" i="34"/>
  <c r="A217" i="34"/>
  <c r="V143" i="34"/>
  <c r="AAG143" i="34"/>
  <c r="A19" i="34"/>
  <c r="A18" i="34"/>
  <c r="A36" i="34"/>
  <c r="A55" i="34"/>
  <c r="V67" i="34"/>
  <c r="V80" i="34"/>
  <c r="V103" i="34"/>
  <c r="AAG103" i="34"/>
  <c r="A139" i="34"/>
  <c r="AAG213" i="34"/>
  <c r="A251" i="34"/>
  <c r="V19" i="34"/>
  <c r="AAG19" i="34"/>
  <c r="A175" i="34"/>
  <c r="A72" i="34"/>
  <c r="V92" i="34"/>
  <c r="A146" i="34"/>
  <c r="AAG152" i="34"/>
  <c r="AAG244" i="34"/>
  <c r="A244" i="34"/>
  <c r="V294" i="34"/>
  <c r="AAG294" i="34"/>
  <c r="AAG221" i="34"/>
  <c r="V221" i="34"/>
  <c r="V234" i="34"/>
  <c r="AAG234" i="34"/>
  <c r="V53" i="34"/>
  <c r="AAG53" i="34"/>
  <c r="A17" i="34"/>
  <c r="AAG17" i="34"/>
  <c r="A20" i="34"/>
  <c r="AAG24" i="34"/>
  <c r="AAG40" i="34"/>
  <c r="A68" i="34"/>
  <c r="V73" i="34"/>
  <c r="V79" i="34"/>
  <c r="V125" i="34"/>
  <c r="AAG125" i="34"/>
  <c r="A25" i="34"/>
  <c r="A30" i="34"/>
  <c r="A41" i="34"/>
  <c r="V50" i="34"/>
  <c r="V55" i="34"/>
  <c r="A60" i="34"/>
  <c r="V98" i="34"/>
  <c r="AAG109" i="34"/>
  <c r="A162" i="34"/>
  <c r="A167" i="34"/>
  <c r="V177" i="34"/>
  <c r="V179" i="34"/>
  <c r="A199" i="34"/>
  <c r="A205" i="34"/>
  <c r="A228" i="34"/>
  <c r="AAG239" i="34"/>
  <c r="AAG347" i="34"/>
  <c r="V347" i="34"/>
  <c r="A246" i="34"/>
  <c r="AAG267" i="34"/>
  <c r="V267" i="34"/>
  <c r="A267" i="34"/>
  <c r="A278" i="34"/>
  <c r="A294" i="34"/>
  <c r="AAG298" i="34"/>
  <c r="AAG300" i="34"/>
  <c r="V300" i="34"/>
  <c r="A31" i="34"/>
  <c r="V47" i="34"/>
  <c r="V66" i="34"/>
  <c r="A98" i="34"/>
  <c r="A100" i="34"/>
  <c r="A114" i="34"/>
  <c r="V126" i="34"/>
  <c r="V128" i="34"/>
  <c r="V245" i="34"/>
  <c r="AAG245" i="34"/>
  <c r="A253" i="34"/>
  <c r="A282" i="34"/>
  <c r="A302" i="34"/>
  <c r="V323" i="34"/>
  <c r="V362" i="34"/>
  <c r="A379" i="34"/>
  <c r="V156" i="34"/>
  <c r="A163" i="34"/>
  <c r="A165" i="34"/>
  <c r="A196" i="34"/>
  <c r="V214" i="34"/>
  <c r="A241" i="34"/>
  <c r="A262" i="34"/>
  <c r="A280" i="34"/>
  <c r="AAG291" i="34"/>
  <c r="V291" i="34"/>
  <c r="AAG379" i="34"/>
  <c r="V379" i="34"/>
  <c r="A218" i="34"/>
  <c r="V18" i="34"/>
  <c r="V33" i="34"/>
  <c r="A40" i="34"/>
  <c r="A85" i="34"/>
  <c r="V144" i="34"/>
  <c r="A177" i="34"/>
  <c r="A179" i="34"/>
  <c r="V188" i="34"/>
  <c r="V201" i="34"/>
  <c r="A209" i="34"/>
  <c r="A211" i="34"/>
  <c r="A212" i="34"/>
  <c r="A223" i="34"/>
  <c r="A226" i="34"/>
  <c r="A227" i="34"/>
  <c r="A234" i="34"/>
  <c r="A261" i="34"/>
  <c r="A264" i="34"/>
  <c r="A276" i="34"/>
  <c r="V351" i="34"/>
  <c r="AAG366" i="34"/>
  <c r="V366" i="34"/>
  <c r="V371" i="34"/>
  <c r="AAG371" i="34"/>
  <c r="A198" i="34"/>
  <c r="A222" i="34"/>
  <c r="V232" i="34"/>
  <c r="V237" i="34"/>
  <c r="A271" i="34"/>
  <c r="A333" i="34"/>
  <c r="A354" i="34"/>
  <c r="A121" i="34"/>
  <c r="V162" i="34"/>
  <c r="V32" i="34"/>
  <c r="V39" i="34"/>
  <c r="A42" i="34"/>
  <c r="A59" i="34"/>
  <c r="A94" i="34"/>
  <c r="V96" i="34"/>
  <c r="V101" i="34"/>
  <c r="AAG128" i="34"/>
  <c r="V129" i="34"/>
  <c r="A130" i="34"/>
  <c r="A161" i="34"/>
  <c r="A164" i="34"/>
  <c r="V173" i="34"/>
  <c r="V180" i="34"/>
  <c r="A207" i="34"/>
  <c r="V222" i="34"/>
  <c r="A284" i="34"/>
  <c r="V309" i="34"/>
  <c r="A337" i="34"/>
  <c r="A340" i="34"/>
  <c r="V368" i="34"/>
  <c r="AAG368" i="34"/>
  <c r="A380" i="34"/>
  <c r="A51" i="34"/>
  <c r="V56" i="34"/>
  <c r="V107" i="34"/>
  <c r="A125" i="34"/>
  <c r="A129" i="34"/>
  <c r="V134" i="34"/>
  <c r="AAG156" i="34"/>
  <c r="V178" i="34"/>
  <c r="V181" i="34"/>
  <c r="V185" i="34"/>
  <c r="A242" i="34"/>
  <c r="A259" i="34"/>
  <c r="AAG261" i="34"/>
  <c r="A274" i="34"/>
  <c r="A297" i="34"/>
  <c r="V324" i="34"/>
  <c r="V350" i="34"/>
  <c r="V359" i="34"/>
  <c r="V365" i="34"/>
  <c r="A377" i="34"/>
  <c r="V256" i="34"/>
  <c r="A268" i="34"/>
  <c r="V278" i="34"/>
  <c r="V302" i="34"/>
  <c r="V335" i="34"/>
  <c r="V369" i="34"/>
  <c r="A96" i="34"/>
  <c r="A101" i="34"/>
  <c r="V104" i="34"/>
  <c r="V113" i="34"/>
  <c r="A128" i="34"/>
  <c r="V142" i="34"/>
  <c r="V150" i="34"/>
  <c r="V159" i="34"/>
  <c r="V170" i="34"/>
  <c r="A189" i="34"/>
  <c r="A224" i="34"/>
  <c r="V225" i="34"/>
  <c r="V227" i="34"/>
  <c r="V268" i="34"/>
  <c r="A270" i="34"/>
  <c r="V286" i="34"/>
  <c r="V290" i="34"/>
  <c r="A293" i="34"/>
  <c r="V199" i="34"/>
  <c r="V242" i="34"/>
  <c r="A281" i="34"/>
  <c r="V273" i="34"/>
  <c r="V295" i="34"/>
  <c r="A298" i="34"/>
  <c r="A324" i="34"/>
  <c r="V337" i="34"/>
  <c r="A374" i="34"/>
  <c r="AAG115" i="34"/>
  <c r="V115" i="34"/>
  <c r="A115" i="34"/>
  <c r="A204" i="34"/>
  <c r="V204" i="34"/>
  <c r="AAG204" i="34"/>
  <c r="A263" i="34"/>
  <c r="V263" i="34"/>
  <c r="A325" i="34"/>
  <c r="V325" i="34"/>
  <c r="AAG325" i="34"/>
  <c r="AAG191" i="34"/>
  <c r="V191" i="34"/>
  <c r="AAG52" i="34"/>
  <c r="V52" i="34"/>
  <c r="AAG375" i="34"/>
  <c r="V375" i="34"/>
  <c r="A172" i="34"/>
  <c r="V172" i="34"/>
  <c r="V190" i="34"/>
  <c r="AAG190" i="34"/>
  <c r="V336" i="34"/>
  <c r="A336" i="34"/>
  <c r="AAG336" i="34"/>
  <c r="AAG354" i="34"/>
  <c r="V354" i="34"/>
  <c r="A29" i="34"/>
  <c r="V29" i="34"/>
  <c r="AAG29" i="34"/>
  <c r="V118" i="34"/>
  <c r="A118" i="34"/>
  <c r="AAG118" i="34"/>
  <c r="V374" i="34"/>
  <c r="AAG374" i="34"/>
  <c r="A308" i="34"/>
  <c r="V308" i="34"/>
  <c r="V327" i="34"/>
  <c r="A327" i="34"/>
  <c r="V334" i="34"/>
  <c r="A334" i="34"/>
  <c r="V252" i="34"/>
  <c r="V303" i="34"/>
  <c r="A303" i="34"/>
  <c r="A54" i="34"/>
  <c r="V59" i="34"/>
  <c r="A61" i="34"/>
  <c r="V72" i="34"/>
  <c r="A78" i="34"/>
  <c r="A151" i="34"/>
  <c r="V151" i="34"/>
  <c r="AAG326" i="34"/>
  <c r="A326" i="34"/>
  <c r="V326" i="34"/>
  <c r="AAG203" i="34"/>
  <c r="V203" i="34"/>
  <c r="V370" i="34"/>
  <c r="AAG370" i="34"/>
  <c r="AAG257" i="34"/>
  <c r="V257" i="34"/>
  <c r="V60" i="34"/>
  <c r="V16" i="34"/>
  <c r="A16" i="34"/>
  <c r="AAG16" i="34"/>
  <c r="AAG28" i="34"/>
  <c r="A28" i="34"/>
  <c r="V28" i="34"/>
  <c r="AAG60" i="34"/>
  <c r="AAG150" i="34"/>
  <c r="V20" i="34"/>
  <c r="V27" i="34"/>
  <c r="A33" i="34"/>
  <c r="V61" i="34"/>
  <c r="V78" i="34"/>
  <c r="A90" i="34"/>
  <c r="AAG99" i="34"/>
  <c r="V99" i="34"/>
  <c r="A99" i="34"/>
  <c r="V120" i="34"/>
  <c r="V137" i="34"/>
  <c r="A137" i="34"/>
  <c r="A252" i="34"/>
  <c r="V271" i="34"/>
  <c r="AAG306" i="34"/>
  <c r="A306" i="34"/>
  <c r="V306" i="34"/>
  <c r="V187" i="34"/>
  <c r="A187" i="34"/>
  <c r="A265" i="34"/>
  <c r="A273" i="34"/>
  <c r="AAG304" i="34"/>
  <c r="V304" i="34"/>
  <c r="V154" i="34"/>
  <c r="A154" i="34"/>
  <c r="V312" i="34"/>
  <c r="A312" i="34"/>
  <c r="V319" i="34"/>
  <c r="A319" i="34"/>
  <c r="A136" i="34"/>
  <c r="V145" i="34"/>
  <c r="A145" i="34"/>
  <c r="V169" i="34"/>
  <c r="A169" i="34"/>
  <c r="V248" i="34"/>
  <c r="A248" i="34"/>
  <c r="A318" i="34"/>
  <c r="V318" i="34"/>
  <c r="V322" i="34"/>
  <c r="A322" i="34"/>
  <c r="AAG322" i="34"/>
  <c r="V331" i="34"/>
  <c r="A331" i="34"/>
  <c r="V249" i="34"/>
  <c r="A249" i="34"/>
  <c r="V305" i="34"/>
  <c r="AAG305" i="34"/>
  <c r="AAG367" i="34"/>
  <c r="V367" i="34"/>
  <c r="A47" i="34"/>
  <c r="V153" i="34"/>
  <c r="A153" i="34"/>
  <c r="AAG164" i="34"/>
  <c r="V164" i="34"/>
  <c r="V68" i="34"/>
  <c r="V182" i="34"/>
  <c r="A182" i="34"/>
  <c r="V255" i="34"/>
  <c r="A255" i="34"/>
  <c r="V48" i="34"/>
  <c r="A49" i="34"/>
  <c r="V49" i="34"/>
  <c r="V90" i="34"/>
  <c r="A27" i="34"/>
  <c r="AAG46" i="34"/>
  <c r="V46" i="34"/>
  <c r="A53" i="34"/>
  <c r="V89" i="34"/>
  <c r="AAG89" i="34"/>
  <c r="V135" i="34"/>
  <c r="A135" i="34"/>
  <c r="V205" i="34"/>
  <c r="V211" i="34"/>
  <c r="V259" i="34"/>
  <c r="V272" i="34"/>
  <c r="A321" i="34"/>
  <c r="V343" i="34"/>
  <c r="A343" i="34"/>
  <c r="A192" i="34"/>
  <c r="V192" i="34"/>
  <c r="V342" i="34"/>
  <c r="AAG348" i="34"/>
  <c r="V348" i="34"/>
  <c r="V25" i="34"/>
  <c r="A58" i="34"/>
  <c r="V63" i="34"/>
  <c r="A69" i="34"/>
  <c r="V87" i="34"/>
  <c r="A95" i="34"/>
  <c r="AAG224" i="34"/>
  <c r="A277" i="34"/>
  <c r="V311" i="34"/>
  <c r="A311" i="34"/>
  <c r="AAG352" i="34"/>
  <c r="V352" i="34"/>
  <c r="AAG378" i="34"/>
  <c r="A378" i="34"/>
  <c r="A26" i="34"/>
  <c r="A70" i="34"/>
  <c r="A76" i="34"/>
  <c r="A80" i="34"/>
  <c r="A81" i="34"/>
  <c r="A88" i="34"/>
  <c r="V94" i="34"/>
  <c r="V95" i="34"/>
  <c r="V111" i="34"/>
  <c r="A123" i="34"/>
  <c r="V123" i="34"/>
  <c r="A140" i="34"/>
  <c r="A170" i="34"/>
  <c r="A183" i="34"/>
  <c r="V200" i="34"/>
  <c r="A219" i="34"/>
  <c r="V219" i="34"/>
  <c r="A225" i="34"/>
  <c r="A232" i="34"/>
  <c r="V233" i="34"/>
  <c r="V247" i="34"/>
  <c r="V270" i="34"/>
  <c r="V277" i="34"/>
  <c r="A285" i="34"/>
  <c r="AAG328" i="34"/>
  <c r="V328" i="34"/>
  <c r="V22" i="34"/>
  <c r="V31" i="34"/>
  <c r="V64" i="34"/>
  <c r="V70" i="34"/>
  <c r="V76" i="34"/>
  <c r="V81" i="34"/>
  <c r="V82" i="34"/>
  <c r="V112" i="34"/>
  <c r="A122" i="34"/>
  <c r="A134" i="34"/>
  <c r="V140" i="34"/>
  <c r="A158" i="34"/>
  <c r="V158" i="34"/>
  <c r="A176" i="34"/>
  <c r="V183" i="34"/>
  <c r="V194" i="34"/>
  <c r="A201" i="34"/>
  <c r="V210" i="34"/>
  <c r="A233" i="34"/>
  <c r="V284" i="34"/>
  <c r="A292" i="34"/>
  <c r="V317" i="34"/>
  <c r="V333" i="34"/>
  <c r="AAG344" i="34"/>
  <c r="V344" i="34"/>
  <c r="A23" i="34"/>
  <c r="A45" i="34"/>
  <c r="A46" i="34"/>
  <c r="V71" i="34"/>
  <c r="V88" i="34"/>
  <c r="A102" i="34"/>
  <c r="A106" i="34"/>
  <c r="AAG112" i="34"/>
  <c r="V122" i="34"/>
  <c r="V141" i="34"/>
  <c r="V176" i="34"/>
  <c r="A202" i="34"/>
  <c r="V240" i="34"/>
  <c r="A247" i="34"/>
  <c r="V264" i="34"/>
  <c r="A272" i="34"/>
  <c r="V292" i="34"/>
  <c r="V293" i="34"/>
  <c r="A305" i="34"/>
  <c r="A332" i="34"/>
  <c r="V332" i="34"/>
  <c r="V30" i="34"/>
  <c r="V35" i="34"/>
  <c r="V65" i="34"/>
  <c r="A103" i="34"/>
  <c r="V139" i="34"/>
  <c r="V206" i="34"/>
  <c r="V212" i="34"/>
  <c r="A221" i="34"/>
  <c r="V226" i="34"/>
  <c r="V282" i="34"/>
  <c r="A345" i="34"/>
  <c r="V356" i="34"/>
  <c r="V358" i="34"/>
  <c r="V376" i="34"/>
  <c r="A188" i="34"/>
  <c r="V197" i="34"/>
  <c r="V231" i="34"/>
  <c r="V287" i="34"/>
  <c r="V345" i="34"/>
  <c r="V355" i="34"/>
  <c r="AAG355" i="34"/>
  <c r="V37" i="34"/>
  <c r="V69" i="34"/>
  <c r="V85" i="34"/>
  <c r="A89" i="34"/>
  <c r="V93" i="34"/>
  <c r="A109" i="34"/>
  <c r="V147" i="34"/>
  <c r="V175" i="34"/>
  <c r="V184" i="34"/>
  <c r="V195" i="34"/>
  <c r="V207" i="34"/>
  <c r="A215" i="34"/>
  <c r="V223" i="34"/>
  <c r="A236" i="34"/>
  <c r="AAG236" i="34"/>
  <c r="A245" i="34"/>
  <c r="A256" i="34"/>
  <c r="AAG256" i="34"/>
  <c r="A309" i="34"/>
  <c r="AAG320" i="34"/>
  <c r="V320" i="34"/>
  <c r="V364" i="34"/>
  <c r="V34" i="34"/>
  <c r="V45" i="34"/>
  <c r="V54" i="34"/>
  <c r="V77" i="34"/>
  <c r="V86" i="34"/>
  <c r="V97" i="34"/>
  <c r="V108" i="34"/>
  <c r="V117" i="34"/>
  <c r="V133" i="34"/>
  <c r="V146" i="34"/>
  <c r="V157" i="34"/>
  <c r="V166" i="34"/>
  <c r="V189" i="34"/>
  <c r="V198" i="34"/>
  <c r="V209" i="34"/>
  <c r="V220" i="34"/>
  <c r="V229" i="34"/>
  <c r="V241" i="34"/>
  <c r="V253" i="34"/>
  <c r="V262" i="34"/>
  <c r="V285" i="34"/>
  <c r="V297" i="34"/>
  <c r="V316" i="34"/>
  <c r="V339" i="34"/>
  <c r="V361" i="34"/>
  <c r="V380" i="34"/>
  <c r="V15" i="34"/>
  <c r="V43" i="34"/>
  <c r="V74" i="34"/>
  <c r="V106" i="34"/>
  <c r="V130" i="34"/>
  <c r="V155" i="34"/>
  <c r="V186" i="34"/>
  <c r="V218" i="34"/>
  <c r="V250" i="34"/>
  <c r="A304" i="34"/>
  <c r="A320" i="34"/>
  <c r="A344" i="34"/>
  <c r="N14" i="32"/>
  <c r="K12" i="13" a="1"/>
  <c r="K12" i="13" s="1"/>
  <c r="K23" i="8" l="1"/>
  <c r="K22" i="8"/>
  <c r="K24" i="8"/>
  <c r="K25" i="8"/>
  <c r="K26" i="8"/>
  <c r="K27" i="8"/>
  <c r="K28" i="8"/>
  <c r="K15" i="8"/>
  <c r="K21" i="8"/>
  <c r="K6" i="8"/>
  <c r="K10" i="8"/>
  <c r="K8" i="8"/>
  <c r="K18" i="8"/>
  <c r="K11" i="8"/>
  <c r="AB7" i="34" s="1"/>
  <c r="K16" i="8"/>
  <c r="K2" i="8"/>
  <c r="AA7" i="34" s="1"/>
  <c r="K12" i="8"/>
  <c r="AC7" i="34" s="1"/>
  <c r="K20" i="8"/>
  <c r="K13" i="8"/>
  <c r="AD7" i="34" s="1"/>
  <c r="K5" i="8"/>
  <c r="K9" i="8"/>
  <c r="K19" i="8"/>
  <c r="K17" i="8"/>
  <c r="K14" i="8"/>
  <c r="K4" i="8"/>
  <c r="K7" i="8"/>
  <c r="K3" i="8"/>
  <c r="Y71" i="32"/>
  <c r="Y95" i="32"/>
  <c r="AG29" i="32"/>
  <c r="Y29" i="32" s="1"/>
  <c r="AG30" i="32"/>
  <c r="Y30" i="32" s="1"/>
  <c r="AG31" i="32"/>
  <c r="Y31" i="32" s="1"/>
  <c r="AG32" i="32"/>
  <c r="Y32" i="32" s="1"/>
  <c r="AG33" i="32"/>
  <c r="Y33" i="32" s="1"/>
  <c r="AG34" i="32"/>
  <c r="Y34" i="32" s="1"/>
  <c r="AG35" i="32"/>
  <c r="Y35" i="32" s="1"/>
  <c r="AG36" i="32"/>
  <c r="Y36" i="32" s="1"/>
  <c r="AG37" i="32"/>
  <c r="Y37" i="32" s="1"/>
  <c r="AG38" i="32"/>
  <c r="Y38" i="32" s="1"/>
  <c r="AG39" i="32"/>
  <c r="Y39" i="32" s="1"/>
  <c r="AG40" i="32"/>
  <c r="Y40" i="32" s="1"/>
  <c r="AG41" i="32"/>
  <c r="Y41" i="32" s="1"/>
  <c r="AG42" i="32"/>
  <c r="Y42" i="32" s="1"/>
  <c r="AG43" i="32"/>
  <c r="Y43" i="32" s="1"/>
  <c r="AG44" i="32"/>
  <c r="Y44" i="32" s="1"/>
  <c r="AG45" i="32"/>
  <c r="Y45" i="32" s="1"/>
  <c r="AG46" i="32"/>
  <c r="Y46" i="32" s="1"/>
  <c r="AG47" i="32"/>
  <c r="Y47" i="32" s="1"/>
  <c r="AG48" i="32"/>
  <c r="Y48" i="32" s="1"/>
  <c r="AG49" i="32"/>
  <c r="Y49" i="32" s="1"/>
  <c r="AG50" i="32"/>
  <c r="Y50" i="32" s="1"/>
  <c r="AG51" i="32"/>
  <c r="Y51" i="32" s="1"/>
  <c r="AG52" i="32"/>
  <c r="Y52" i="32" s="1"/>
  <c r="AG53" i="32"/>
  <c r="Y53" i="32" s="1"/>
  <c r="AG54" i="32"/>
  <c r="Y54" i="32" s="1"/>
  <c r="AG55" i="32"/>
  <c r="Y55" i="32" s="1"/>
  <c r="AG56" i="32"/>
  <c r="Y56" i="32" s="1"/>
  <c r="AG57" i="32"/>
  <c r="Y57" i="32" s="1"/>
  <c r="AG58" i="32"/>
  <c r="Y58" i="32" s="1"/>
  <c r="AG59" i="32"/>
  <c r="Y59" i="32" s="1"/>
  <c r="AG60" i="32"/>
  <c r="Y60" i="32" s="1"/>
  <c r="AG61" i="32"/>
  <c r="Y61" i="32" s="1"/>
  <c r="AG62" i="32"/>
  <c r="Y62" i="32" s="1"/>
  <c r="AG63" i="32"/>
  <c r="Y63" i="32" s="1"/>
  <c r="AG64" i="32"/>
  <c r="Y64" i="32" s="1"/>
  <c r="AG65" i="32"/>
  <c r="Y65" i="32" s="1"/>
  <c r="AG66" i="32"/>
  <c r="Y66" i="32" s="1"/>
  <c r="AG67" i="32"/>
  <c r="Y67" i="32" s="1"/>
  <c r="AG68" i="32"/>
  <c r="Y68" i="32" s="1"/>
  <c r="AG69" i="32"/>
  <c r="Y69" i="32" s="1"/>
  <c r="AG70" i="32"/>
  <c r="Y70" i="32" s="1"/>
  <c r="AG71" i="32"/>
  <c r="AG72" i="32"/>
  <c r="Y72" i="32" s="1"/>
  <c r="AG73" i="32"/>
  <c r="Y73" i="32" s="1"/>
  <c r="AG74" i="32"/>
  <c r="Y74" i="32" s="1"/>
  <c r="AG75" i="32"/>
  <c r="Y75" i="32" s="1"/>
  <c r="AG76" i="32"/>
  <c r="Y76" i="32" s="1"/>
  <c r="AG77" i="32"/>
  <c r="Y77" i="32" s="1"/>
  <c r="AG78" i="32"/>
  <c r="Y78" i="32" s="1"/>
  <c r="AG79" i="32"/>
  <c r="Y79" i="32" s="1"/>
  <c r="AG80" i="32"/>
  <c r="Y80" i="32" s="1"/>
  <c r="AG81" i="32"/>
  <c r="Y81" i="32" s="1"/>
  <c r="AG82" i="32"/>
  <c r="Y82" i="32" s="1"/>
  <c r="AG83" i="32"/>
  <c r="Y83" i="32" s="1"/>
  <c r="AG84" i="32"/>
  <c r="Y84" i="32" s="1"/>
  <c r="AG85" i="32"/>
  <c r="Y85" i="32" s="1"/>
  <c r="AG86" i="32"/>
  <c r="Y86" i="32" s="1"/>
  <c r="AG87" i="32"/>
  <c r="Y87" i="32" s="1"/>
  <c r="AG88" i="32"/>
  <c r="Y88" i="32" s="1"/>
  <c r="AG89" i="32"/>
  <c r="Y89" i="32" s="1"/>
  <c r="AG90" i="32"/>
  <c r="Y90" i="32" s="1"/>
  <c r="AG91" i="32"/>
  <c r="Y91" i="32" s="1"/>
  <c r="AG92" i="32"/>
  <c r="Y92" i="32" s="1"/>
  <c r="AG93" i="32"/>
  <c r="Y93" i="32" s="1"/>
  <c r="AG94" i="32"/>
  <c r="Y94" i="32" s="1"/>
  <c r="AG95" i="32"/>
  <c r="AG96" i="32"/>
  <c r="Y96" i="32" s="1"/>
  <c r="AG97" i="32"/>
  <c r="Y97" i="32" s="1"/>
  <c r="AG98" i="32"/>
  <c r="Y98" i="32" s="1"/>
  <c r="AG99" i="32"/>
  <c r="Y99" i="32" s="1"/>
  <c r="AG100" i="32"/>
  <c r="Y100" i="32" s="1"/>
  <c r="AG101" i="32"/>
  <c r="Y101" i="32" s="1"/>
  <c r="AG102" i="32"/>
  <c r="Y102" i="32" s="1"/>
  <c r="AG103" i="32"/>
  <c r="Y103" i="32" s="1"/>
  <c r="AG104" i="32"/>
  <c r="Y104" i="32" s="1"/>
  <c r="AG105" i="32"/>
  <c r="Y105" i="32" s="1"/>
  <c r="AG106" i="32"/>
  <c r="Y106" i="32" s="1"/>
  <c r="AG107" i="32"/>
  <c r="Y107" i="32" s="1"/>
  <c r="AG108" i="32"/>
  <c r="Y108" i="32" s="1"/>
  <c r="AG109" i="32"/>
  <c r="Y109" i="32" s="1"/>
  <c r="AG110" i="32"/>
  <c r="Y110" i="32" s="1"/>
  <c r="AG111" i="32"/>
  <c r="Y111" i="32" s="1"/>
  <c r="AG112" i="32"/>
  <c r="Y112" i="32" s="1"/>
  <c r="AG113" i="32"/>
  <c r="Y113" i="32" s="1"/>
  <c r="AG114" i="32"/>
  <c r="Y114" i="32" s="1"/>
  <c r="AG115" i="32"/>
  <c r="Y115" i="32" s="1"/>
  <c r="AG116" i="32"/>
  <c r="Y116" i="32" s="1"/>
  <c r="AG117" i="32"/>
  <c r="Y117" i="32" s="1"/>
  <c r="AG118" i="32"/>
  <c r="Y118" i="32" s="1"/>
  <c r="AG119" i="32"/>
  <c r="Y119" i="32" s="1"/>
  <c r="AG120" i="32"/>
  <c r="Y120" i="32" s="1"/>
  <c r="AG121" i="32"/>
  <c r="Y121" i="32" s="1"/>
  <c r="AG122" i="32"/>
  <c r="Y122" i="32" s="1"/>
  <c r="AG123" i="32"/>
  <c r="Y123" i="32" s="1"/>
  <c r="AG124" i="32"/>
  <c r="Y124" i="32" s="1"/>
  <c r="AG125" i="32"/>
  <c r="Y125" i="32" s="1"/>
  <c r="AG126" i="32"/>
  <c r="Y126" i="32" s="1"/>
  <c r="AG127" i="32"/>
  <c r="Y127" i="32" s="1"/>
  <c r="AG128" i="32"/>
  <c r="Y128" i="32" s="1"/>
  <c r="AG129" i="32"/>
  <c r="Y129" i="32" s="1"/>
  <c r="AG130" i="32"/>
  <c r="Y130" i="32" s="1"/>
  <c r="AG131" i="32"/>
  <c r="Y131" i="32" s="1"/>
  <c r="AG132" i="32"/>
  <c r="Y132" i="32" s="1"/>
  <c r="AG133" i="32"/>
  <c r="Y133" i="32" s="1"/>
  <c r="AG134" i="32"/>
  <c r="Y134" i="32" s="1"/>
  <c r="AG135" i="32"/>
  <c r="Y135" i="32" s="1"/>
  <c r="AG136" i="32"/>
  <c r="Y136" i="32" s="1"/>
  <c r="AG137" i="32"/>
  <c r="Y137" i="32" s="1"/>
  <c r="AG138" i="32"/>
  <c r="Y138" i="32" s="1"/>
  <c r="AG139" i="32"/>
  <c r="Y139" i="32" s="1"/>
  <c r="AG140" i="32"/>
  <c r="Y140" i="32" s="1"/>
  <c r="AG141" i="32"/>
  <c r="Y141" i="32" s="1"/>
  <c r="AG142" i="32"/>
  <c r="Y142" i="32" s="1"/>
  <c r="AG143" i="32"/>
  <c r="Y143" i="32" s="1"/>
  <c r="AG144" i="32"/>
  <c r="Y144" i="32" s="1"/>
  <c r="AG145" i="32"/>
  <c r="Y145" i="32" s="1"/>
  <c r="AG146" i="32"/>
  <c r="Y146" i="32" s="1"/>
  <c r="AG147" i="32"/>
  <c r="Y147" i="32" s="1"/>
  <c r="AG148" i="32"/>
  <c r="Y148" i="32" s="1"/>
  <c r="AG149" i="32"/>
  <c r="Y149" i="32" s="1"/>
  <c r="AG150" i="32"/>
  <c r="Y150" i="32" s="1"/>
  <c r="AG151" i="32"/>
  <c r="Y151" i="32" s="1"/>
  <c r="AG152" i="32"/>
  <c r="Y152" i="32" s="1"/>
  <c r="AG153" i="32"/>
  <c r="Y153" i="32" s="1"/>
  <c r="AG154" i="32"/>
  <c r="Y154" i="32" s="1"/>
  <c r="AG155" i="32"/>
  <c r="Y155" i="32" s="1"/>
  <c r="AG156" i="32"/>
  <c r="Y156" i="32" s="1"/>
  <c r="AG157" i="32"/>
  <c r="Y157" i="32" s="1"/>
  <c r="AG158" i="32"/>
  <c r="Y158" i="32" s="1"/>
  <c r="AG159" i="32"/>
  <c r="Y159" i="32" s="1"/>
  <c r="AG160" i="32"/>
  <c r="Y160" i="32" s="1"/>
  <c r="AG161" i="32"/>
  <c r="Y161" i="32" s="1"/>
  <c r="AG162" i="32"/>
  <c r="Y162" i="32" s="1"/>
  <c r="AG163" i="32"/>
  <c r="Y163" i="32" s="1"/>
  <c r="AG164" i="32"/>
  <c r="Y164" i="32" s="1"/>
  <c r="AG165" i="32"/>
  <c r="Y165" i="32" s="1"/>
  <c r="AG166" i="32"/>
  <c r="Y166" i="32" s="1"/>
  <c r="AG167" i="32"/>
  <c r="Y167" i="32" s="1"/>
  <c r="AG168" i="32"/>
  <c r="Y168" i="32" s="1"/>
  <c r="AG169" i="32"/>
  <c r="Y169" i="32" s="1"/>
  <c r="AG170" i="32"/>
  <c r="Y170" i="32" s="1"/>
  <c r="AG171" i="32"/>
  <c r="Y171" i="32" s="1"/>
  <c r="AG172" i="32"/>
  <c r="Y172" i="32" s="1"/>
  <c r="AG173" i="32"/>
  <c r="Y173" i="32" s="1"/>
  <c r="AG174" i="32"/>
  <c r="Y174" i="32" s="1"/>
  <c r="AG175" i="32"/>
  <c r="Y175" i="32" s="1"/>
  <c r="AG176" i="32"/>
  <c r="Y176" i="32" s="1"/>
  <c r="AG177" i="32"/>
  <c r="Y177" i="32" s="1"/>
  <c r="AG178" i="32"/>
  <c r="Y178" i="32" s="1"/>
  <c r="AG179" i="32"/>
  <c r="Y179" i="32" s="1"/>
  <c r="AG180" i="32"/>
  <c r="Y180" i="32" s="1"/>
  <c r="AG181" i="32"/>
  <c r="Y181" i="32" s="1"/>
  <c r="AG182" i="32"/>
  <c r="Y182" i="32" s="1"/>
  <c r="AG183" i="32"/>
  <c r="Y183" i="32" s="1"/>
  <c r="AG184" i="32"/>
  <c r="Y184" i="32" s="1"/>
  <c r="AG185" i="32"/>
  <c r="Y185" i="32" s="1"/>
  <c r="AG186" i="32"/>
  <c r="Y186" i="32" s="1"/>
  <c r="AG187" i="32"/>
  <c r="Y187" i="32" s="1"/>
  <c r="AG188" i="32"/>
  <c r="Y188" i="32" s="1"/>
  <c r="AG189" i="32"/>
  <c r="Y189" i="32" s="1"/>
  <c r="AG190" i="32"/>
  <c r="Y190" i="32" s="1"/>
  <c r="AG191" i="32"/>
  <c r="Y191" i="32" s="1"/>
  <c r="AG192" i="32"/>
  <c r="Y192" i="32" s="1"/>
  <c r="AG193" i="32"/>
  <c r="Y193" i="32" s="1"/>
  <c r="AG194" i="32"/>
  <c r="Y194" i="32" s="1"/>
  <c r="AG195" i="32"/>
  <c r="Y195" i="32" s="1"/>
  <c r="AG196" i="32"/>
  <c r="Y196" i="32" s="1"/>
  <c r="AG197" i="32"/>
  <c r="Y197" i="32" s="1"/>
  <c r="AG198" i="32"/>
  <c r="Y198" i="32" s="1"/>
  <c r="AG199" i="32"/>
  <c r="Y199" i="32" s="1"/>
  <c r="AG200" i="32"/>
  <c r="Y200" i="32" s="1"/>
  <c r="AG201" i="32"/>
  <c r="Y201" i="32" s="1"/>
  <c r="AG202" i="32"/>
  <c r="Y202" i="32" s="1"/>
  <c r="AG203" i="32"/>
  <c r="Y203" i="32" s="1"/>
  <c r="AG204" i="32"/>
  <c r="Y204" i="32" s="1"/>
  <c r="AG205" i="32"/>
  <c r="Y205" i="32" s="1"/>
  <c r="AG206" i="32"/>
  <c r="Y206" i="32" s="1"/>
  <c r="AG207" i="32"/>
  <c r="Y207" i="32" s="1"/>
  <c r="AG208" i="32"/>
  <c r="Y208" i="32" s="1"/>
  <c r="AG209" i="32"/>
  <c r="Y209" i="32" s="1"/>
  <c r="AG210" i="32"/>
  <c r="Y210" i="32" s="1"/>
  <c r="AG211" i="32"/>
  <c r="Y211" i="32" s="1"/>
  <c r="AG212" i="32"/>
  <c r="Y212" i="32" s="1"/>
  <c r="AG213" i="32"/>
  <c r="Y213" i="32" s="1"/>
  <c r="AG214" i="32"/>
  <c r="Y214" i="32" s="1"/>
  <c r="AG215" i="32"/>
  <c r="Y215" i="32" s="1"/>
  <c r="AG216" i="32"/>
  <c r="Y216" i="32" s="1"/>
  <c r="AG217" i="32"/>
  <c r="Y217" i="32" s="1"/>
  <c r="AG218" i="32"/>
  <c r="Y218" i="32" s="1"/>
  <c r="AG219" i="32"/>
  <c r="Y219" i="32" s="1"/>
  <c r="AG220" i="32"/>
  <c r="Y220" i="32" s="1"/>
  <c r="AG221" i="32"/>
  <c r="Y221" i="32" s="1"/>
  <c r="AG222" i="32"/>
  <c r="Y222" i="32" s="1"/>
  <c r="AG223" i="32"/>
  <c r="Y223" i="32" s="1"/>
  <c r="AG224" i="32"/>
  <c r="Y224" i="32" s="1"/>
  <c r="AG225" i="32"/>
  <c r="Y225" i="32" s="1"/>
  <c r="AG226" i="32"/>
  <c r="Y226" i="32" s="1"/>
  <c r="AG227" i="32"/>
  <c r="Y227" i="32" s="1"/>
  <c r="AG228" i="32"/>
  <c r="Y228" i="32" s="1"/>
  <c r="AG229" i="32"/>
  <c r="Y229" i="32" s="1"/>
  <c r="AG230" i="32"/>
  <c r="Y230" i="32" s="1"/>
  <c r="AG231" i="32"/>
  <c r="Y231" i="32" s="1"/>
  <c r="AG232" i="32"/>
  <c r="Y232" i="32" s="1"/>
  <c r="AG233" i="32"/>
  <c r="Y233" i="32" s="1"/>
  <c r="AG234" i="32"/>
  <c r="Y234" i="32" s="1"/>
  <c r="AG235" i="32"/>
  <c r="Y235" i="32" s="1"/>
  <c r="AG236" i="32"/>
  <c r="Y236" i="32" s="1"/>
  <c r="AG237" i="32"/>
  <c r="Y237" i="32" s="1"/>
  <c r="AG238" i="32"/>
  <c r="Y238" i="32" s="1"/>
  <c r="AG239" i="32"/>
  <c r="Y239" i="32" s="1"/>
  <c r="AG240" i="32"/>
  <c r="Y240" i="32" s="1"/>
  <c r="AG241" i="32"/>
  <c r="Y241" i="32" s="1"/>
  <c r="AG242" i="32"/>
  <c r="Y242" i="32" s="1"/>
  <c r="AG243" i="32"/>
  <c r="Y243" i="32" s="1"/>
  <c r="AG244" i="32"/>
  <c r="Y244" i="32" s="1"/>
  <c r="AG245" i="32"/>
  <c r="Y245" i="32" s="1"/>
  <c r="AG246" i="32"/>
  <c r="Y246" i="32" s="1"/>
  <c r="AG247" i="32"/>
  <c r="Y247" i="32" s="1"/>
  <c r="AG248" i="32"/>
  <c r="Y248" i="32" s="1"/>
  <c r="AG249" i="32"/>
  <c r="Y249" i="32" s="1"/>
  <c r="AG250" i="32"/>
  <c r="Y250" i="32" s="1"/>
  <c r="N18" i="9"/>
  <c r="N19" i="9"/>
  <c r="N20" i="9"/>
  <c r="N21" i="9"/>
  <c r="N22" i="9"/>
  <c r="N23" i="9"/>
  <c r="N24" i="9"/>
  <c r="N25" i="9"/>
  <c r="N26" i="9"/>
  <c r="N27" i="9"/>
  <c r="N28" i="9"/>
  <c r="N29" i="9"/>
  <c r="N30" i="9"/>
  <c r="N31" i="9"/>
  <c r="N32" i="9"/>
  <c r="N33" i="9"/>
  <c r="N34" i="9"/>
  <c r="N35" i="9"/>
  <c r="N36" i="9"/>
  <c r="N37" i="9"/>
  <c r="N38" i="9"/>
  <c r="N39" i="9"/>
  <c r="N40" i="9"/>
  <c r="N41" i="9"/>
  <c r="N42" i="9"/>
  <c r="N43" i="9"/>
  <c r="N44" i="9"/>
  <c r="N45" i="9"/>
  <c r="N46" i="9"/>
  <c r="N47" i="9"/>
  <c r="N48" i="9"/>
  <c r="N49" i="9"/>
  <c r="N50" i="9"/>
  <c r="N51" i="9"/>
  <c r="N52" i="9"/>
  <c r="N53" i="9"/>
  <c r="N54" i="9"/>
  <c r="N55" i="9"/>
  <c r="N56" i="9"/>
  <c r="N57" i="9"/>
  <c r="N58" i="9"/>
  <c r="N59" i="9"/>
  <c r="N60" i="9"/>
  <c r="N61" i="9"/>
  <c r="N62" i="9"/>
  <c r="N63" i="9"/>
  <c r="N64" i="9"/>
  <c r="N65" i="9"/>
  <c r="N66" i="9"/>
  <c r="N67" i="9"/>
  <c r="N68" i="9"/>
  <c r="N69" i="9"/>
  <c r="N70" i="9"/>
  <c r="N71" i="9"/>
  <c r="N72" i="9"/>
  <c r="N73" i="9"/>
  <c r="N74" i="9"/>
  <c r="N75" i="9"/>
  <c r="N76" i="9"/>
  <c r="N77" i="9"/>
  <c r="N78" i="9"/>
  <c r="N79" i="9"/>
  <c r="N80" i="9"/>
  <c r="N81" i="9"/>
  <c r="N82" i="9"/>
  <c r="N83" i="9"/>
  <c r="N84" i="9"/>
  <c r="N85" i="9"/>
  <c r="N86" i="9"/>
  <c r="N87" i="9"/>
  <c r="N88" i="9"/>
  <c r="N89" i="9"/>
  <c r="N90" i="9"/>
  <c r="N91" i="9"/>
  <c r="N92" i="9"/>
  <c r="N93" i="9"/>
  <c r="N94" i="9"/>
  <c r="N95" i="9"/>
  <c r="N96" i="9"/>
  <c r="N97" i="9"/>
  <c r="N98" i="9"/>
  <c r="N99" i="9"/>
  <c r="N100" i="9"/>
  <c r="N101" i="9"/>
  <c r="N102" i="9"/>
  <c r="N103" i="9"/>
  <c r="N104" i="9"/>
  <c r="N105" i="9"/>
  <c r="N106" i="9"/>
  <c r="N107" i="9"/>
  <c r="N108" i="9"/>
  <c r="N109" i="9"/>
  <c r="N110" i="9"/>
  <c r="N111" i="9"/>
  <c r="N112" i="9"/>
  <c r="N113" i="9"/>
  <c r="N114" i="9"/>
  <c r="N115" i="9"/>
  <c r="N116" i="9"/>
  <c r="N117" i="9"/>
  <c r="N118" i="9"/>
  <c r="N119" i="9"/>
  <c r="N120" i="9"/>
  <c r="N121" i="9"/>
  <c r="N122" i="9"/>
  <c r="N123" i="9"/>
  <c r="N124" i="9"/>
  <c r="N125" i="9"/>
  <c r="N126" i="9"/>
  <c r="N127" i="9"/>
  <c r="N128" i="9"/>
  <c r="N129" i="9"/>
  <c r="N130" i="9"/>
  <c r="N131" i="9"/>
  <c r="N132" i="9"/>
  <c r="N133" i="9"/>
  <c r="N134" i="9"/>
  <c r="N135" i="9"/>
  <c r="N136" i="9"/>
  <c r="N137" i="9"/>
  <c r="N138" i="9"/>
  <c r="N139" i="9"/>
  <c r="N140" i="9"/>
  <c r="N141" i="9"/>
  <c r="N142" i="9"/>
  <c r="N143" i="9"/>
  <c r="N144" i="9"/>
  <c r="N145" i="9"/>
  <c r="N146" i="9"/>
  <c r="N147" i="9"/>
  <c r="N148" i="9"/>
  <c r="N149" i="9"/>
  <c r="N150" i="9"/>
  <c r="N151" i="9"/>
  <c r="N152" i="9"/>
  <c r="N153" i="9"/>
  <c r="N154" i="9"/>
  <c r="N155" i="9"/>
  <c r="N156" i="9"/>
  <c r="N157" i="9"/>
  <c r="N158" i="9"/>
  <c r="N159" i="9"/>
  <c r="N160" i="9"/>
  <c r="N161" i="9"/>
  <c r="N162" i="9"/>
  <c r="N163" i="9"/>
  <c r="N164" i="9"/>
  <c r="N165" i="9"/>
  <c r="N166" i="9"/>
  <c r="N167" i="9"/>
  <c r="N168" i="9"/>
  <c r="N169" i="9"/>
  <c r="N170" i="9"/>
  <c r="N171" i="9"/>
  <c r="N172" i="9"/>
  <c r="N173" i="9"/>
  <c r="N174" i="9"/>
  <c r="N175" i="9"/>
  <c r="N176" i="9"/>
  <c r="N177" i="9"/>
  <c r="N178" i="9"/>
  <c r="N179" i="9"/>
  <c r="N180" i="9"/>
  <c r="N181" i="9"/>
  <c r="N182" i="9"/>
  <c r="N183" i="9"/>
  <c r="N184" i="9"/>
  <c r="N185" i="9"/>
  <c r="N186" i="9"/>
  <c r="N187" i="9"/>
  <c r="N188" i="9"/>
  <c r="N189" i="9"/>
  <c r="N190" i="9"/>
  <c r="N191" i="9"/>
  <c r="N192" i="9"/>
  <c r="N193" i="9"/>
  <c r="N194" i="9"/>
  <c r="N195" i="9"/>
  <c r="N196" i="9"/>
  <c r="N197" i="9"/>
  <c r="N198" i="9"/>
  <c r="N199" i="9"/>
  <c r="N200" i="9"/>
  <c r="N201" i="9"/>
  <c r="N202" i="9"/>
  <c r="N203" i="9"/>
  <c r="N204" i="9"/>
  <c r="N205" i="9"/>
  <c r="N206" i="9"/>
  <c r="N207" i="9"/>
  <c r="N208" i="9"/>
  <c r="N209" i="9"/>
  <c r="N210" i="9"/>
  <c r="N211" i="9"/>
  <c r="N212" i="9"/>
  <c r="N213" i="9"/>
  <c r="N214" i="9"/>
  <c r="N215" i="9"/>
  <c r="N216" i="9"/>
  <c r="N217" i="9"/>
  <c r="N218" i="9"/>
  <c r="N219" i="9"/>
  <c r="N220" i="9"/>
  <c r="N221" i="9"/>
  <c r="N222" i="9"/>
  <c r="N223" i="9"/>
  <c r="N224" i="9"/>
  <c r="N225" i="9"/>
  <c r="N226" i="9"/>
  <c r="N227" i="9"/>
  <c r="N228" i="9"/>
  <c r="N229" i="9"/>
  <c r="N230" i="9"/>
  <c r="N231" i="9"/>
  <c r="N232" i="9"/>
  <c r="N233" i="9"/>
  <c r="N234" i="9"/>
  <c r="N235" i="9"/>
  <c r="N236" i="9"/>
  <c r="N237" i="9"/>
  <c r="N238" i="9"/>
  <c r="N239" i="9"/>
  <c r="N240" i="9"/>
  <c r="N241" i="9"/>
  <c r="N242" i="9"/>
  <c r="N243" i="9"/>
  <c r="N244" i="9"/>
  <c r="N245" i="9"/>
  <c r="N246" i="9"/>
  <c r="N247" i="9"/>
  <c r="N248" i="9"/>
  <c r="N249" i="9"/>
  <c r="N250" i="9"/>
  <c r="N251" i="9"/>
  <c r="N252" i="9"/>
  <c r="N253" i="9"/>
  <c r="N254" i="9"/>
  <c r="N255" i="9"/>
  <c r="N256" i="9"/>
  <c r="N257" i="9"/>
  <c r="N258" i="9"/>
  <c r="N259" i="9"/>
  <c r="N260" i="9"/>
  <c r="N261" i="9"/>
  <c r="N262" i="9"/>
  <c r="N263" i="9"/>
  <c r="N264" i="9"/>
  <c r="N265" i="9"/>
  <c r="N266" i="9"/>
  <c r="N267" i="9"/>
  <c r="N268" i="9"/>
  <c r="N269" i="9"/>
  <c r="N270" i="9"/>
  <c r="N271" i="9"/>
  <c r="N272" i="9"/>
  <c r="N273" i="9"/>
  <c r="N274" i="9"/>
  <c r="N275" i="9"/>
  <c r="N276" i="9"/>
  <c r="N277" i="9"/>
  <c r="N278" i="9"/>
  <c r="N279" i="9"/>
  <c r="N280" i="9"/>
  <c r="N281" i="9"/>
  <c r="N282" i="9"/>
  <c r="N283" i="9"/>
  <c r="N284" i="9"/>
  <c r="N285" i="9"/>
  <c r="N286" i="9"/>
  <c r="N287" i="9"/>
  <c r="N288" i="9"/>
  <c r="N289" i="9"/>
  <c r="N290" i="9"/>
  <c r="N291" i="9"/>
  <c r="N292" i="9"/>
  <c r="N293" i="9"/>
  <c r="N294" i="9"/>
  <c r="N295" i="9"/>
  <c r="N296" i="9"/>
  <c r="N297" i="9"/>
  <c r="N298" i="9"/>
  <c r="N299" i="9"/>
  <c r="N300" i="9"/>
  <c r="N301" i="9"/>
  <c r="N302" i="9"/>
  <c r="N303" i="9"/>
  <c r="N304" i="9"/>
  <c r="N305" i="9"/>
  <c r="N306" i="9"/>
  <c r="N307" i="9"/>
  <c r="N308" i="9"/>
  <c r="N309" i="9"/>
  <c r="N310" i="9"/>
  <c r="N311" i="9"/>
  <c r="N312" i="9"/>
  <c r="N314" i="9"/>
  <c r="N315" i="9"/>
  <c r="N316" i="9"/>
  <c r="N317" i="9"/>
  <c r="N318" i="9"/>
  <c r="N319" i="9"/>
  <c r="N320" i="9"/>
  <c r="N321" i="9"/>
  <c r="N322" i="9"/>
  <c r="N323" i="9"/>
  <c r="N324" i="9"/>
  <c r="N325" i="9"/>
  <c r="N326" i="9"/>
  <c r="N327" i="9"/>
  <c r="N328" i="9"/>
  <c r="N329" i="9"/>
  <c r="N330" i="9"/>
  <c r="N331" i="9"/>
  <c r="N332" i="9"/>
  <c r="N333" i="9"/>
  <c r="N334" i="9"/>
  <c r="N335" i="9"/>
  <c r="N336" i="9"/>
  <c r="N337" i="9"/>
  <c r="N338" i="9"/>
  <c r="N339" i="9"/>
  <c r="N340" i="9"/>
  <c r="N341" i="9"/>
  <c r="N342" i="9"/>
  <c r="N343" i="9"/>
  <c r="N344" i="9"/>
  <c r="N345" i="9"/>
  <c r="N346" i="9"/>
  <c r="N347" i="9"/>
  <c r="N348" i="9"/>
  <c r="N349" i="9"/>
  <c r="N350" i="9"/>
  <c r="N351" i="9"/>
  <c r="N352" i="9"/>
  <c r="N353" i="9"/>
  <c r="N354" i="9"/>
  <c r="N355" i="9"/>
  <c r="N356" i="9"/>
  <c r="N357" i="9"/>
  <c r="N358" i="9"/>
  <c r="N359" i="9"/>
  <c r="N360" i="9"/>
  <c r="N361" i="9"/>
  <c r="N362" i="9"/>
  <c r="N363" i="9"/>
  <c r="N364" i="9"/>
  <c r="N365" i="9"/>
  <c r="N366" i="9"/>
  <c r="N367" i="9"/>
  <c r="N368" i="9"/>
  <c r="N369" i="9"/>
  <c r="N370" i="9"/>
  <c r="N371" i="9"/>
  <c r="N372" i="9"/>
  <c r="N373" i="9"/>
  <c r="N374" i="9"/>
  <c r="N375" i="9"/>
  <c r="N376" i="9"/>
  <c r="N377" i="9"/>
  <c r="N378" i="9"/>
  <c r="N379" i="9"/>
  <c r="N380" i="9"/>
  <c r="N381" i="9"/>
  <c r="N382" i="9"/>
  <c r="N383" i="9"/>
  <c r="N384" i="9"/>
  <c r="N385" i="9"/>
  <c r="N386" i="9"/>
  <c r="N387" i="9"/>
  <c r="N388" i="9"/>
  <c r="N389" i="9"/>
  <c r="N390" i="9"/>
  <c r="N391" i="9"/>
  <c r="N392" i="9"/>
  <c r="N393" i="9"/>
  <c r="N394" i="9"/>
  <c r="N395" i="9"/>
  <c r="N396" i="9"/>
  <c r="N397" i="9"/>
  <c r="N398" i="9"/>
  <c r="N399" i="9"/>
  <c r="N400" i="9"/>
  <c r="N401" i="9"/>
  <c r="N402" i="9"/>
  <c r="N403" i="9"/>
  <c r="N404" i="9"/>
  <c r="N405" i="9"/>
  <c r="N406" i="9"/>
  <c r="N407" i="9"/>
  <c r="N408" i="9"/>
  <c r="N409" i="9"/>
  <c r="N410" i="9"/>
  <c r="N411" i="9"/>
  <c r="N412" i="9"/>
  <c r="N413" i="9"/>
  <c r="N414" i="9"/>
  <c r="N415" i="9"/>
  <c r="N416" i="9"/>
  <c r="N417" i="9"/>
  <c r="N418" i="9"/>
  <c r="N419" i="9"/>
  <c r="N420" i="9"/>
  <c r="N421" i="9"/>
  <c r="N422" i="9"/>
  <c r="N423" i="9"/>
  <c r="N424" i="9"/>
  <c r="N425" i="9"/>
  <c r="N426" i="9"/>
  <c r="N427" i="9"/>
  <c r="N428" i="9"/>
  <c r="N429" i="9"/>
  <c r="N430" i="9"/>
  <c r="N431" i="9"/>
  <c r="N432" i="9"/>
  <c r="N433" i="9"/>
  <c r="N434" i="9"/>
  <c r="N435" i="9"/>
  <c r="N436" i="9"/>
  <c r="N437" i="9"/>
  <c r="N438" i="9"/>
  <c r="W3" i="1"/>
  <c r="W4" i="1"/>
  <c r="W5" i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W133" i="1"/>
  <c r="W134" i="1"/>
  <c r="W135" i="1"/>
  <c r="W136" i="1"/>
  <c r="W137" i="1"/>
  <c r="W138" i="1"/>
  <c r="W139" i="1"/>
  <c r="W140" i="1"/>
  <c r="W141" i="1"/>
  <c r="W142" i="1"/>
  <c r="W143" i="1"/>
  <c r="W144" i="1"/>
  <c r="W145" i="1"/>
  <c r="W146" i="1"/>
  <c r="W147" i="1"/>
  <c r="W148" i="1"/>
  <c r="W149" i="1"/>
  <c r="W150" i="1"/>
  <c r="W151" i="1"/>
  <c r="W152" i="1"/>
  <c r="W153" i="1"/>
  <c r="W154" i="1"/>
  <c r="W155" i="1"/>
  <c r="W156" i="1"/>
  <c r="W157" i="1"/>
  <c r="W158" i="1"/>
  <c r="W159" i="1"/>
  <c r="W160" i="1"/>
  <c r="W161" i="1"/>
  <c r="W162" i="1"/>
  <c r="W163" i="1"/>
  <c r="W164" i="1"/>
  <c r="W165" i="1"/>
  <c r="W166" i="1"/>
  <c r="W167" i="1"/>
  <c r="W168" i="1"/>
  <c r="W169" i="1"/>
  <c r="W170" i="1"/>
  <c r="W171" i="1"/>
  <c r="W172" i="1"/>
  <c r="W173" i="1"/>
  <c r="W174" i="1"/>
  <c r="W175" i="1"/>
  <c r="W176" i="1"/>
  <c r="W177" i="1"/>
  <c r="W178" i="1"/>
  <c r="W179" i="1"/>
  <c r="W180" i="1"/>
  <c r="W181" i="1"/>
  <c r="W182" i="1"/>
  <c r="W183" i="1"/>
  <c r="W184" i="1"/>
  <c r="W185" i="1"/>
  <c r="W186" i="1"/>
  <c r="W187" i="1"/>
  <c r="W188" i="1"/>
  <c r="W189" i="1"/>
  <c r="W190" i="1"/>
  <c r="W191" i="1"/>
  <c r="W192" i="1"/>
  <c r="W193" i="1"/>
  <c r="W194" i="1"/>
  <c r="W195" i="1"/>
  <c r="W196" i="1"/>
  <c r="W197" i="1"/>
  <c r="W198" i="1"/>
  <c r="W199" i="1"/>
  <c r="W200" i="1"/>
  <c r="W201" i="1"/>
  <c r="W202" i="1"/>
  <c r="W203" i="1"/>
  <c r="W204" i="1"/>
  <c r="W205" i="1"/>
  <c r="W206" i="1"/>
  <c r="W207" i="1"/>
  <c r="W208" i="1"/>
  <c r="W209" i="1"/>
  <c r="W210" i="1"/>
  <c r="W211" i="1"/>
  <c r="W212" i="1"/>
  <c r="W213" i="1"/>
  <c r="W214" i="1"/>
  <c r="W215" i="1"/>
  <c r="W216" i="1"/>
  <c r="W217" i="1"/>
  <c r="W218" i="1"/>
  <c r="W219" i="1"/>
  <c r="W220" i="1"/>
  <c r="W221" i="1"/>
  <c r="W222" i="1"/>
  <c r="W223" i="1"/>
  <c r="W224" i="1"/>
  <c r="W225" i="1"/>
  <c r="W226" i="1"/>
  <c r="W227" i="1"/>
  <c r="W228" i="1"/>
  <c r="W229" i="1"/>
  <c r="W230" i="1"/>
  <c r="W231" i="1"/>
  <c r="W232" i="1"/>
  <c r="W233" i="1"/>
  <c r="W234" i="1"/>
  <c r="W235" i="1"/>
  <c r="W236" i="1"/>
  <c r="W237" i="1"/>
  <c r="W238" i="1"/>
  <c r="W239" i="1"/>
  <c r="W240" i="1"/>
  <c r="W241" i="1"/>
  <c r="W242" i="1"/>
  <c r="W243" i="1"/>
  <c r="W244" i="1"/>
  <c r="W245" i="1"/>
  <c r="W246" i="1"/>
  <c r="W247" i="1"/>
  <c r="W248" i="1"/>
  <c r="W249" i="1"/>
  <c r="W250" i="1"/>
  <c r="W251" i="1"/>
  <c r="W252" i="1"/>
  <c r="W253" i="1"/>
  <c r="W254" i="1"/>
  <c r="W255" i="1"/>
  <c r="W256" i="1"/>
  <c r="W257" i="1"/>
  <c r="W258" i="1"/>
  <c r="W259" i="1"/>
  <c r="W260" i="1"/>
  <c r="W261" i="1"/>
  <c r="W262" i="1"/>
  <c r="W263" i="1"/>
  <c r="W264" i="1"/>
  <c r="W265" i="1"/>
  <c r="W266" i="1"/>
  <c r="W267" i="1"/>
  <c r="W268" i="1"/>
  <c r="W269" i="1"/>
  <c r="W270" i="1"/>
  <c r="W271" i="1"/>
  <c r="W272" i="1"/>
  <c r="W273" i="1"/>
  <c r="W274" i="1"/>
  <c r="W275" i="1"/>
  <c r="W276" i="1"/>
  <c r="W277" i="1"/>
  <c r="W278" i="1"/>
  <c r="W279" i="1"/>
  <c r="W280" i="1"/>
  <c r="W281" i="1"/>
  <c r="W282" i="1"/>
  <c r="W283" i="1"/>
  <c r="W284" i="1"/>
  <c r="W285" i="1"/>
  <c r="W286" i="1"/>
  <c r="W287" i="1"/>
  <c r="W288" i="1"/>
  <c r="W289" i="1"/>
  <c r="W290" i="1"/>
  <c r="W291" i="1"/>
  <c r="W292" i="1"/>
  <c r="W293" i="1"/>
  <c r="W294" i="1"/>
  <c r="W295" i="1"/>
  <c r="W296" i="1"/>
  <c r="W297" i="1"/>
  <c r="W298" i="1"/>
  <c r="W299" i="1"/>
  <c r="W300" i="1"/>
  <c r="W301" i="1"/>
  <c r="W302" i="1"/>
  <c r="W303" i="1"/>
  <c r="W304" i="1"/>
  <c r="W305" i="1"/>
  <c r="W306" i="1"/>
  <c r="W307" i="1"/>
  <c r="W308" i="1"/>
  <c r="W309" i="1"/>
  <c r="W310" i="1"/>
  <c r="W311" i="1"/>
  <c r="W312" i="1"/>
  <c r="W313" i="1"/>
  <c r="W314" i="1"/>
  <c r="W315" i="1"/>
  <c r="W316" i="1"/>
  <c r="W317" i="1"/>
  <c r="W318" i="1"/>
  <c r="W319" i="1"/>
  <c r="W320" i="1"/>
  <c r="W321" i="1"/>
  <c r="W322" i="1"/>
  <c r="W323" i="1"/>
  <c r="W324" i="1"/>
  <c r="W325" i="1"/>
  <c r="W326" i="1"/>
  <c r="W327" i="1"/>
  <c r="W328" i="1"/>
  <c r="W329" i="1"/>
  <c r="W330" i="1"/>
  <c r="W331" i="1"/>
  <c r="W332" i="1"/>
  <c r="W333" i="1"/>
  <c r="W334" i="1"/>
  <c r="W335" i="1"/>
  <c r="W336" i="1"/>
  <c r="W337" i="1"/>
  <c r="W338" i="1"/>
  <c r="W339" i="1"/>
  <c r="W340" i="1"/>
  <c r="W341" i="1"/>
  <c r="W342" i="1"/>
  <c r="W343" i="1"/>
  <c r="W344" i="1"/>
  <c r="W345" i="1"/>
  <c r="W346" i="1"/>
  <c r="W347" i="1"/>
  <c r="W348" i="1"/>
  <c r="W349" i="1"/>
  <c r="W350" i="1"/>
  <c r="W351" i="1"/>
  <c r="W352" i="1"/>
  <c r="W353" i="1"/>
  <c r="W354" i="1"/>
  <c r="W355" i="1"/>
  <c r="W356" i="1"/>
  <c r="W357" i="1"/>
  <c r="W358" i="1"/>
  <c r="W359" i="1"/>
  <c r="W360" i="1"/>
  <c r="W361" i="1"/>
  <c r="W362" i="1"/>
  <c r="W363" i="1"/>
  <c r="W364" i="1"/>
  <c r="W365" i="1"/>
  <c r="W366" i="1"/>
  <c r="W367" i="1"/>
  <c r="W368" i="1"/>
  <c r="W369" i="1"/>
  <c r="W370" i="1"/>
  <c r="W371" i="1"/>
  <c r="W372" i="1"/>
  <c r="W373" i="1"/>
  <c r="W374" i="1"/>
  <c r="W375" i="1"/>
  <c r="W376" i="1"/>
  <c r="W377" i="1"/>
  <c r="W378" i="1"/>
  <c r="W379" i="1"/>
  <c r="W380" i="1"/>
  <c r="W381" i="1"/>
  <c r="W382" i="1"/>
  <c r="W383" i="1"/>
  <c r="W384" i="1"/>
  <c r="W385" i="1"/>
  <c r="W386" i="1"/>
  <c r="W387" i="1"/>
  <c r="W388" i="1"/>
  <c r="W389" i="1"/>
  <c r="W390" i="1"/>
  <c r="W391" i="1"/>
  <c r="W392" i="1"/>
  <c r="W393" i="1"/>
  <c r="W394" i="1"/>
  <c r="W395" i="1"/>
  <c r="W396" i="1"/>
  <c r="W397" i="1"/>
  <c r="W398" i="1"/>
  <c r="W399" i="1"/>
  <c r="W400" i="1"/>
  <c r="W401" i="1"/>
  <c r="W402" i="1"/>
  <c r="W403" i="1"/>
  <c r="W404" i="1"/>
  <c r="W405" i="1"/>
  <c r="W406" i="1"/>
  <c r="W407" i="1"/>
  <c r="W408" i="1"/>
  <c r="W409" i="1"/>
  <c r="W410" i="1"/>
  <c r="W411" i="1"/>
  <c r="W412" i="1"/>
  <c r="W413" i="1"/>
  <c r="W414" i="1"/>
  <c r="W415" i="1"/>
  <c r="W416" i="1"/>
  <c r="W417" i="1"/>
  <c r="W418" i="1"/>
  <c r="W419" i="1"/>
  <c r="W420" i="1"/>
  <c r="W421" i="1"/>
  <c r="W422" i="1"/>
  <c r="W423" i="1"/>
  <c r="W424" i="1"/>
  <c r="W425" i="1"/>
  <c r="W426" i="1"/>
  <c r="W427" i="1"/>
  <c r="W428" i="1"/>
  <c r="W429" i="1"/>
  <c r="W430" i="1"/>
  <c r="W431" i="1"/>
  <c r="W432" i="1"/>
  <c r="W433" i="1"/>
  <c r="W434" i="1"/>
  <c r="W435" i="1"/>
  <c r="W436" i="1"/>
  <c r="W437" i="1"/>
  <c r="W438" i="1"/>
  <c r="W439" i="1"/>
  <c r="W440" i="1"/>
  <c r="W441" i="1"/>
  <c r="W442" i="1"/>
  <c r="W443" i="1"/>
  <c r="W444" i="1"/>
  <c r="W445" i="1"/>
  <c r="W446" i="1"/>
  <c r="W447" i="1"/>
  <c r="W448" i="1"/>
  <c r="W449" i="1"/>
  <c r="W450" i="1"/>
  <c r="W451" i="1"/>
  <c r="W452" i="1"/>
  <c r="W453" i="1"/>
  <c r="W454" i="1"/>
  <c r="W455" i="1"/>
  <c r="W456" i="1"/>
  <c r="W457" i="1"/>
  <c r="W458" i="1"/>
  <c r="W459" i="1"/>
  <c r="W460" i="1"/>
  <c r="W461" i="1"/>
  <c r="W462" i="1"/>
  <c r="W463" i="1"/>
  <c r="W464" i="1"/>
  <c r="W465" i="1"/>
  <c r="W466" i="1"/>
  <c r="W467" i="1"/>
  <c r="W468" i="1"/>
  <c r="W469" i="1"/>
  <c r="W470" i="1"/>
  <c r="W471" i="1"/>
  <c r="W2" i="1"/>
  <c r="S225" i="34" l="1"/>
  <c r="U225" i="34" s="1"/>
  <c r="S161" i="34"/>
  <c r="U161" i="34" s="1"/>
  <c r="S220" i="34"/>
  <c r="U220" i="34" s="1"/>
  <c r="S125" i="34"/>
  <c r="U125" i="34" s="1"/>
  <c r="S337" i="34"/>
  <c r="U337" i="34" s="1"/>
  <c r="S164" i="34"/>
  <c r="U164" i="34" s="1"/>
  <c r="S362" i="34"/>
  <c r="U362" i="34" s="1"/>
  <c r="S174" i="34"/>
  <c r="U174" i="34" s="1"/>
  <c r="S277" i="34"/>
  <c r="U277" i="34" s="1"/>
  <c r="S367" i="34"/>
  <c r="U367" i="34" s="1"/>
  <c r="S207" i="34"/>
  <c r="U207" i="34" s="1"/>
  <c r="S347" i="34"/>
  <c r="U347" i="34" s="1"/>
  <c r="S99" i="34"/>
  <c r="U99" i="34" s="1"/>
  <c r="S318" i="34"/>
  <c r="U318" i="34" s="1"/>
  <c r="S291" i="34"/>
  <c r="U291" i="34" s="1"/>
  <c r="S63" i="34"/>
  <c r="U63" i="34" s="1"/>
  <c r="S262" i="34"/>
  <c r="U262" i="34" s="1"/>
  <c r="S168" i="34"/>
  <c r="U168" i="34" s="1"/>
  <c r="S216" i="34"/>
  <c r="U216" i="34" s="1"/>
  <c r="S208" i="34"/>
  <c r="U208" i="34" s="1"/>
  <c r="S176" i="34"/>
  <c r="U176" i="34" s="1"/>
  <c r="S80" i="34"/>
  <c r="U80" i="34" s="1"/>
  <c r="S58" i="34"/>
  <c r="U58" i="34" s="1"/>
  <c r="S36" i="34"/>
  <c r="U36" i="34" s="1"/>
  <c r="S330" i="34"/>
  <c r="U330" i="34" s="1"/>
  <c r="S89" i="34"/>
  <c r="U89" i="34" s="1"/>
  <c r="S109" i="34"/>
  <c r="U109" i="34" s="1"/>
  <c r="S14" i="34"/>
  <c r="U14" i="34" s="1"/>
  <c r="P14" i="34" s="1"/>
  <c r="S244" i="34"/>
  <c r="U244" i="34" s="1"/>
  <c r="S102" i="34"/>
  <c r="U102" i="34" s="1"/>
  <c r="S378" i="34"/>
  <c r="U378" i="34" s="1"/>
  <c r="S239" i="34"/>
  <c r="U239" i="34" s="1"/>
  <c r="S105" i="34"/>
  <c r="U105" i="34" s="1"/>
  <c r="S235" i="34"/>
  <c r="U235" i="34" s="1"/>
  <c r="S30" i="34"/>
  <c r="U30" i="34" s="1"/>
  <c r="S173" i="34"/>
  <c r="U173" i="34" s="1"/>
  <c r="S172" i="34"/>
  <c r="U172" i="34" s="1"/>
  <c r="S319" i="34"/>
  <c r="U319" i="34" s="1"/>
  <c r="S359" i="34"/>
  <c r="U359" i="34" s="1"/>
  <c r="S292" i="34"/>
  <c r="U292" i="34" s="1"/>
  <c r="S197" i="34"/>
  <c r="U197" i="34" s="1"/>
  <c r="S170" i="34"/>
  <c r="U170" i="34" s="1"/>
  <c r="S134" i="34"/>
  <c r="U134" i="34" s="1"/>
  <c r="S120" i="34"/>
  <c r="U120" i="34" s="1"/>
  <c r="S375" i="34"/>
  <c r="U375" i="34" s="1"/>
  <c r="S182" i="34"/>
  <c r="U182" i="34" s="1"/>
  <c r="S302" i="34"/>
  <c r="U302" i="34" s="1"/>
  <c r="S283" i="34"/>
  <c r="U283" i="34" s="1"/>
  <c r="S139" i="34"/>
  <c r="U139" i="34" s="1"/>
  <c r="S72" i="34"/>
  <c r="U72" i="34" s="1"/>
  <c r="S322" i="34"/>
  <c r="U322" i="34" s="1"/>
  <c r="S266" i="34"/>
  <c r="U266" i="34" s="1"/>
  <c r="S338" i="34"/>
  <c r="U338" i="34" s="1"/>
  <c r="S259" i="34"/>
  <c r="U259" i="34" s="1"/>
  <c r="S324" i="34"/>
  <c r="U324" i="34" s="1"/>
  <c r="S127" i="34"/>
  <c r="U127" i="34" s="1"/>
  <c r="S183" i="34"/>
  <c r="U183" i="34" s="1"/>
  <c r="S326" i="34"/>
  <c r="U326" i="34" s="1"/>
  <c r="S366" i="34"/>
  <c r="U366" i="34" s="1"/>
  <c r="S236" i="34"/>
  <c r="U236" i="34" s="1"/>
  <c r="S67" i="34"/>
  <c r="U67" i="34" s="1"/>
  <c r="S364" i="34"/>
  <c r="U364" i="34" s="1"/>
  <c r="S41" i="34"/>
  <c r="U41" i="34" s="1"/>
  <c r="S158" i="34"/>
  <c r="U158" i="34" s="1"/>
  <c r="S186" i="34"/>
  <c r="U186" i="34" s="1"/>
  <c r="S147" i="34"/>
  <c r="U147" i="34" s="1"/>
  <c r="S308" i="34"/>
  <c r="U308" i="34" s="1"/>
  <c r="S288" i="34"/>
  <c r="U288" i="34" s="1"/>
  <c r="S192" i="34"/>
  <c r="U192" i="34" s="1"/>
  <c r="S25" i="34"/>
  <c r="U25" i="34" s="1"/>
  <c r="S219" i="34"/>
  <c r="U219" i="34" s="1"/>
  <c r="S379" i="34"/>
  <c r="U379" i="34" s="1"/>
  <c r="S343" i="34"/>
  <c r="U343" i="34" s="1"/>
  <c r="S86" i="34"/>
  <c r="U86" i="34" s="1"/>
  <c r="S177" i="34"/>
  <c r="U177" i="34" s="1"/>
  <c r="S189" i="34"/>
  <c r="U189" i="34" s="1"/>
  <c r="S54" i="34"/>
  <c r="U54" i="34" s="1"/>
  <c r="S55" i="34"/>
  <c r="U55" i="34" s="1"/>
  <c r="S293" i="34"/>
  <c r="U293" i="34" s="1"/>
  <c r="S39" i="34"/>
  <c r="U39" i="34" s="1"/>
  <c r="S269" i="34"/>
  <c r="U269" i="34" s="1"/>
  <c r="S178" i="34"/>
  <c r="U178" i="34" s="1"/>
  <c r="S79" i="34"/>
  <c r="U79" i="34" s="1"/>
  <c r="S278" i="34"/>
  <c r="U278" i="34" s="1"/>
  <c r="S260" i="34"/>
  <c r="U260" i="34" s="1"/>
  <c r="S144" i="34"/>
  <c r="U144" i="34" s="1"/>
  <c r="S264" i="34"/>
  <c r="U264" i="34" s="1"/>
  <c r="S71" i="34"/>
  <c r="U71" i="34" s="1"/>
  <c r="S38" i="34"/>
  <c r="U38" i="34" s="1"/>
  <c r="S75" i="34"/>
  <c r="U75" i="34" s="1"/>
  <c r="S93" i="34"/>
  <c r="U93" i="34" s="1"/>
  <c r="S121" i="34"/>
  <c r="U121" i="34" s="1"/>
  <c r="S332" i="34"/>
  <c r="U332" i="34" s="1"/>
  <c r="S40" i="34"/>
  <c r="U40" i="34" s="1"/>
  <c r="S374" i="34"/>
  <c r="U374" i="34" s="1"/>
  <c r="S187" i="34"/>
  <c r="U187" i="34" s="1"/>
  <c r="S221" i="34"/>
  <c r="U221" i="34" s="1"/>
  <c r="S313" i="34"/>
  <c r="U313" i="34" s="1"/>
  <c r="S193" i="34"/>
  <c r="U193" i="34" s="1"/>
  <c r="S261" i="34"/>
  <c r="U261" i="34" s="1"/>
  <c r="S195" i="34"/>
  <c r="U195" i="34" s="1"/>
  <c r="S68" i="34"/>
  <c r="U68" i="34" s="1"/>
  <c r="S232" i="34"/>
  <c r="U232" i="34" s="1"/>
  <c r="S81" i="34"/>
  <c r="U81" i="34" s="1"/>
  <c r="S281" i="34"/>
  <c r="U281" i="34" s="1"/>
  <c r="S85" i="34"/>
  <c r="U85" i="34" s="1"/>
  <c r="S142" i="34"/>
  <c r="U142" i="34" s="1"/>
  <c r="S119" i="34"/>
  <c r="U119" i="34" s="1"/>
  <c r="S315" i="34"/>
  <c r="U315" i="34" s="1"/>
  <c r="S223" i="34"/>
  <c r="U223" i="34" s="1"/>
  <c r="S24" i="34"/>
  <c r="U24" i="34" s="1"/>
  <c r="S251" i="34"/>
  <c r="U251" i="34" s="1"/>
  <c r="S311" i="34"/>
  <c r="U311" i="34" s="1"/>
  <c r="S141" i="34"/>
  <c r="U141" i="34" s="1"/>
  <c r="S296" i="34"/>
  <c r="U296" i="34" s="1"/>
  <c r="S116" i="34"/>
  <c r="U116" i="34" s="1"/>
  <c r="S353" i="34"/>
  <c r="U353" i="34" s="1"/>
  <c r="S245" i="34"/>
  <c r="U245" i="34" s="1"/>
  <c r="S104" i="34"/>
  <c r="U104" i="34" s="1"/>
  <c r="S128" i="34"/>
  <c r="U128" i="34" s="1"/>
  <c r="S133" i="34"/>
  <c r="U133" i="34" s="1"/>
  <c r="S150" i="34"/>
  <c r="U150" i="34" s="1"/>
  <c r="S180" i="34"/>
  <c r="U180" i="34" s="1"/>
  <c r="S122" i="34"/>
  <c r="U122" i="34" s="1"/>
  <c r="S74" i="34"/>
  <c r="U74" i="34" s="1"/>
  <c r="S111" i="34"/>
  <c r="U111" i="34" s="1"/>
  <c r="S78" i="34"/>
  <c r="U78" i="34" s="1"/>
  <c r="S37" i="34"/>
  <c r="U37" i="34" s="1"/>
  <c r="S237" i="34"/>
  <c r="U237" i="34" s="1"/>
  <c r="S247" i="34"/>
  <c r="U247" i="34" s="1"/>
  <c r="S48" i="34"/>
  <c r="U48" i="34" s="1"/>
  <c r="S92" i="34"/>
  <c r="U92" i="34" s="1"/>
  <c r="S350" i="34"/>
  <c r="U350" i="34" s="1"/>
  <c r="S224" i="34"/>
  <c r="U224" i="34" s="1"/>
  <c r="S238" i="34"/>
  <c r="U238" i="34" s="1"/>
  <c r="S242" i="34"/>
  <c r="U242" i="34" s="1"/>
  <c r="S148" i="34"/>
  <c r="U148" i="34" s="1"/>
  <c r="S335" i="34"/>
  <c r="U335" i="34" s="1"/>
  <c r="S151" i="34"/>
  <c r="U151" i="34" s="1"/>
  <c r="S33" i="34"/>
  <c r="U33" i="34" s="1"/>
  <c r="S265" i="34"/>
  <c r="U265" i="34" s="1"/>
  <c r="S336" i="34"/>
  <c r="U336" i="34" s="1"/>
  <c r="S157" i="34"/>
  <c r="U157" i="34" s="1"/>
  <c r="S349" i="34"/>
  <c r="U349" i="34" s="1"/>
  <c r="S132" i="34"/>
  <c r="U132" i="34" s="1"/>
  <c r="S138" i="34"/>
  <c r="U138" i="34" s="1"/>
  <c r="S257" i="34"/>
  <c r="U257" i="34" s="1"/>
  <c r="S371" i="34"/>
  <c r="U371" i="34" s="1"/>
  <c r="S163" i="34"/>
  <c r="U163" i="34" s="1"/>
  <c r="S95" i="34"/>
  <c r="U95" i="34" s="1"/>
  <c r="S329" i="34"/>
  <c r="U329" i="34" s="1"/>
  <c r="S274" i="34"/>
  <c r="U274" i="34" s="1"/>
  <c r="S206" i="34"/>
  <c r="U206" i="34" s="1"/>
  <c r="S69" i="34"/>
  <c r="U69" i="34" s="1"/>
  <c r="S325" i="34"/>
  <c r="U325" i="34" s="1"/>
  <c r="S344" i="34"/>
  <c r="U344" i="34" s="1"/>
  <c r="S299" i="34"/>
  <c r="U299" i="34" s="1"/>
  <c r="S179" i="34"/>
  <c r="U179" i="34" s="1"/>
  <c r="S131" i="34"/>
  <c r="U131" i="34" s="1"/>
  <c r="S199" i="34"/>
  <c r="U199" i="34" s="1"/>
  <c r="S114" i="34"/>
  <c r="U114" i="34" s="1"/>
  <c r="S98" i="34"/>
  <c r="U98" i="34" s="1"/>
  <c r="S90" i="34"/>
  <c r="U90" i="34" s="1"/>
  <c r="S35" i="34"/>
  <c r="U35" i="34" s="1"/>
  <c r="S175" i="34"/>
  <c r="U175" i="34" s="1"/>
  <c r="S363" i="34"/>
  <c r="U363" i="34" s="1"/>
  <c r="S320" i="34"/>
  <c r="U320" i="34" s="1"/>
  <c r="S129" i="34"/>
  <c r="U129" i="34" s="1"/>
  <c r="S276" i="34"/>
  <c r="U276" i="34" s="1"/>
  <c r="S246" i="34"/>
  <c r="U246" i="34" s="1"/>
  <c r="S117" i="34"/>
  <c r="U117" i="34" s="1"/>
  <c r="S21" i="34"/>
  <c r="U21" i="34" s="1"/>
  <c r="S210" i="34"/>
  <c r="U210" i="34" s="1"/>
  <c r="S290" i="34"/>
  <c r="U290" i="34" s="1"/>
  <c r="S66" i="34"/>
  <c r="U66" i="34" s="1"/>
  <c r="S107" i="34"/>
  <c r="U107" i="34" s="1"/>
  <c r="S240" i="34"/>
  <c r="U240" i="34" s="1"/>
  <c r="S252" i="34"/>
  <c r="U252" i="34" s="1"/>
  <c r="S57" i="34"/>
  <c r="U57" i="34" s="1"/>
  <c r="S202" i="34"/>
  <c r="U202" i="34" s="1"/>
  <c r="S61" i="34"/>
  <c r="U61" i="34" s="1"/>
  <c r="S368" i="34"/>
  <c r="U368" i="34" s="1"/>
  <c r="S45" i="34"/>
  <c r="U45" i="34" s="1"/>
  <c r="S20" i="34"/>
  <c r="U20" i="34" s="1"/>
  <c r="S44" i="34"/>
  <c r="U44" i="34" s="1"/>
  <c r="S100" i="34"/>
  <c r="U100" i="34" s="1"/>
  <c r="S51" i="34"/>
  <c r="U51" i="34" s="1"/>
  <c r="S287" i="34"/>
  <c r="U287" i="34" s="1"/>
  <c r="S188" i="34"/>
  <c r="U188" i="34" s="1"/>
  <c r="S352" i="34"/>
  <c r="U352" i="34" s="1"/>
  <c r="S267" i="34"/>
  <c r="U267" i="34" s="1"/>
  <c r="S217" i="34"/>
  <c r="U217" i="34" s="1"/>
  <c r="S62" i="34"/>
  <c r="U62" i="34" s="1"/>
  <c r="S31" i="34"/>
  <c r="U31" i="34" s="1"/>
  <c r="S355" i="34"/>
  <c r="U355" i="34" s="1"/>
  <c r="S323" i="34"/>
  <c r="U323" i="34" s="1"/>
  <c r="S345" i="34"/>
  <c r="U345" i="34" s="1"/>
  <c r="S226" i="34"/>
  <c r="U226" i="34" s="1"/>
  <c r="S159" i="34"/>
  <c r="U159" i="34" s="1"/>
  <c r="S203" i="34"/>
  <c r="U203" i="34" s="1"/>
  <c r="S184" i="34"/>
  <c r="U184" i="34" s="1"/>
  <c r="S214" i="34"/>
  <c r="U214" i="34" s="1"/>
  <c r="S303" i="34"/>
  <c r="U303" i="34" s="1"/>
  <c r="S124" i="34"/>
  <c r="U124" i="34" s="1"/>
  <c r="S64" i="34"/>
  <c r="U64" i="34" s="1"/>
  <c r="S317" i="34"/>
  <c r="U317" i="34" s="1"/>
  <c r="S94" i="34"/>
  <c r="U94" i="34" s="1"/>
  <c r="S331" i="34"/>
  <c r="U331" i="34" s="1"/>
  <c r="S297" i="34"/>
  <c r="U297" i="34" s="1"/>
  <c r="S328" i="34"/>
  <c r="U328" i="34" s="1"/>
  <c r="S284" i="34"/>
  <c r="U284" i="34" s="1"/>
  <c r="S108" i="34"/>
  <c r="U108" i="34" s="1"/>
  <c r="S155" i="34"/>
  <c r="U155" i="34" s="1"/>
  <c r="S123" i="34"/>
  <c r="U123" i="34" s="1"/>
  <c r="S84" i="34"/>
  <c r="U84" i="34" s="1"/>
  <c r="S112" i="34"/>
  <c r="U112" i="34" s="1"/>
  <c r="S191" i="34"/>
  <c r="U191" i="34" s="1"/>
  <c r="S365" i="34"/>
  <c r="U365" i="34" s="1"/>
  <c r="S275" i="34"/>
  <c r="U275" i="34" s="1"/>
  <c r="S156" i="34"/>
  <c r="U156" i="34" s="1"/>
  <c r="S357" i="34"/>
  <c r="U357" i="34" s="1"/>
  <c r="S334" i="34"/>
  <c r="U334" i="34" s="1"/>
  <c r="S228" i="34"/>
  <c r="U228" i="34" s="1"/>
  <c r="S314" i="34"/>
  <c r="U314" i="34" s="1"/>
  <c r="S243" i="34"/>
  <c r="U243" i="34" s="1"/>
  <c r="S333" i="34"/>
  <c r="U333" i="34" s="1"/>
  <c r="S295" i="34"/>
  <c r="U295" i="34" s="1"/>
  <c r="S50" i="34"/>
  <c r="U50" i="34" s="1"/>
  <c r="S294" i="34"/>
  <c r="U294" i="34" s="1"/>
  <c r="S140" i="34"/>
  <c r="U140" i="34" s="1"/>
  <c r="S23" i="34"/>
  <c r="U23" i="34" s="1"/>
  <c r="S279" i="34"/>
  <c r="U279" i="34" s="1"/>
  <c r="S169" i="34"/>
  <c r="U169" i="34" s="1"/>
  <c r="S360" i="34"/>
  <c r="U360" i="34" s="1"/>
  <c r="S271" i="34"/>
  <c r="U271" i="34" s="1"/>
  <c r="S286" i="34"/>
  <c r="U286" i="34" s="1"/>
  <c r="S126" i="34"/>
  <c r="U126" i="34" s="1"/>
  <c r="S373" i="34"/>
  <c r="U373" i="34" s="1"/>
  <c r="S361" i="34"/>
  <c r="U361" i="34" s="1"/>
  <c r="S372" i="34"/>
  <c r="U372" i="34" s="1"/>
  <c r="S29" i="34"/>
  <c r="U29" i="34" s="1"/>
  <c r="S56" i="34"/>
  <c r="U56" i="34" s="1"/>
  <c r="S306" i="34"/>
  <c r="U306" i="34" s="1"/>
  <c r="S200" i="34"/>
  <c r="U200" i="34" s="1"/>
  <c r="S70" i="34"/>
  <c r="U70" i="34" s="1"/>
  <c r="S162" i="34"/>
  <c r="U162" i="34" s="1"/>
  <c r="S254" i="34"/>
  <c r="U254" i="34" s="1"/>
  <c r="S135" i="34"/>
  <c r="U135" i="34" s="1"/>
  <c r="S60" i="34"/>
  <c r="U60" i="34" s="1"/>
  <c r="S145" i="34"/>
  <c r="U145" i="34" s="1"/>
  <c r="S205" i="34"/>
  <c r="U205" i="34" s="1"/>
  <c r="S115" i="34"/>
  <c r="U115" i="34" s="1"/>
  <c r="S97" i="34"/>
  <c r="U97" i="34" s="1"/>
  <c r="S171" i="34"/>
  <c r="U171" i="34" s="1"/>
  <c r="S339" i="34"/>
  <c r="U339" i="34" s="1"/>
  <c r="S130" i="34"/>
  <c r="U130" i="34" s="1"/>
  <c r="S229" i="34"/>
  <c r="U229" i="34" s="1"/>
  <c r="S136" i="34"/>
  <c r="U136" i="34" s="1"/>
  <c r="S43" i="34"/>
  <c r="U43" i="34" s="1"/>
  <c r="S181" i="34"/>
  <c r="U181" i="34" s="1"/>
  <c r="S42" i="34"/>
  <c r="U42" i="34" s="1"/>
  <c r="S300" i="34"/>
  <c r="U300" i="34" s="1"/>
  <c r="S165" i="34"/>
  <c r="U165" i="34" s="1"/>
  <c r="S110" i="34"/>
  <c r="U110" i="34" s="1"/>
  <c r="S201" i="34"/>
  <c r="U201" i="34" s="1"/>
  <c r="S310" i="34"/>
  <c r="U310" i="34" s="1"/>
  <c r="S194" i="34"/>
  <c r="U194" i="34" s="1"/>
  <c r="S103" i="34"/>
  <c r="U103" i="34" s="1"/>
  <c r="S211" i="34"/>
  <c r="U211" i="34" s="1"/>
  <c r="S19" i="34"/>
  <c r="U19" i="34" s="1"/>
  <c r="S17" i="34"/>
  <c r="U17" i="34" s="1"/>
  <c r="S49" i="34"/>
  <c r="U49" i="34" s="1"/>
  <c r="S88" i="34"/>
  <c r="U88" i="34" s="1"/>
  <c r="S59" i="34"/>
  <c r="U59" i="34" s="1"/>
  <c r="S351" i="34"/>
  <c r="U351" i="34" s="1"/>
  <c r="S198" i="34"/>
  <c r="U198" i="34" s="1"/>
  <c r="S87" i="34"/>
  <c r="U87" i="34" s="1"/>
  <c r="S166" i="34"/>
  <c r="U166" i="34" s="1"/>
  <c r="S234" i="34"/>
  <c r="U234" i="34" s="1"/>
  <c r="S185" i="34"/>
  <c r="U185" i="34" s="1"/>
  <c r="S230" i="34"/>
  <c r="U230" i="34" s="1"/>
  <c r="S301" i="34"/>
  <c r="U301" i="34" s="1"/>
  <c r="S22" i="34"/>
  <c r="U22" i="34" s="1"/>
  <c r="S255" i="34"/>
  <c r="U255" i="34" s="1"/>
  <c r="S27" i="34"/>
  <c r="U27" i="34" s="1"/>
  <c r="S380" i="34"/>
  <c r="U380" i="34" s="1"/>
  <c r="S370" i="34"/>
  <c r="U370" i="34" s="1"/>
  <c r="S118" i="34"/>
  <c r="U118" i="34" s="1"/>
  <c r="S312" i="34"/>
  <c r="U312" i="34" s="1"/>
  <c r="S196" i="34"/>
  <c r="U196" i="34" s="1"/>
  <c r="S348" i="34"/>
  <c r="U348" i="34" s="1"/>
  <c r="S376" i="34"/>
  <c r="U376" i="34" s="1"/>
  <c r="S369" i="34"/>
  <c r="U369" i="34" s="1"/>
  <c r="S154" i="34"/>
  <c r="U154" i="34" s="1"/>
  <c r="S152" i="34"/>
  <c r="U152" i="34" s="1"/>
  <c r="S209" i="34"/>
  <c r="U209" i="34" s="1"/>
  <c r="S106" i="34"/>
  <c r="U106" i="34" s="1"/>
  <c r="S270" i="34"/>
  <c r="U270" i="34" s="1"/>
  <c r="S341" i="34"/>
  <c r="U341" i="34" s="1"/>
  <c r="S285" i="34"/>
  <c r="U285" i="34" s="1"/>
  <c r="S32" i="34"/>
  <c r="U32" i="34" s="1"/>
  <c r="S307" i="34"/>
  <c r="U307" i="34" s="1"/>
  <c r="S73" i="34"/>
  <c r="U73" i="34" s="1"/>
  <c r="S356" i="34"/>
  <c r="U356" i="34" s="1"/>
  <c r="S263" i="34"/>
  <c r="U263" i="34" s="1"/>
  <c r="S160" i="34"/>
  <c r="U160" i="34" s="1"/>
  <c r="S18" i="34"/>
  <c r="U18" i="34" s="1"/>
  <c r="S218" i="34"/>
  <c r="U218" i="34" s="1"/>
  <c r="S82" i="34"/>
  <c r="U82" i="34" s="1"/>
  <c r="S113" i="34"/>
  <c r="U113" i="34" s="1"/>
  <c r="S213" i="34"/>
  <c r="U213" i="34" s="1"/>
  <c r="S282" i="34"/>
  <c r="U282" i="34" s="1"/>
  <c r="S143" i="34"/>
  <c r="U143" i="34" s="1"/>
  <c r="S304" i="34"/>
  <c r="U304" i="34" s="1"/>
  <c r="S101" i="34"/>
  <c r="U101" i="34" s="1"/>
  <c r="S250" i="34"/>
  <c r="U250" i="34" s="1"/>
  <c r="S215" i="34"/>
  <c r="U215" i="34" s="1"/>
  <c r="S289" i="34"/>
  <c r="U289" i="34" s="1"/>
  <c r="S253" i="34"/>
  <c r="U253" i="34" s="1"/>
  <c r="S190" i="34"/>
  <c r="U190" i="34" s="1"/>
  <c r="S268" i="34"/>
  <c r="U268" i="34" s="1"/>
  <c r="S52" i="34"/>
  <c r="U52" i="34" s="1"/>
  <c r="S340" i="34"/>
  <c r="U340" i="34" s="1"/>
  <c r="S76" i="34"/>
  <c r="U76" i="34" s="1"/>
  <c r="S305" i="34"/>
  <c r="U305" i="34" s="1"/>
  <c r="S358" i="34"/>
  <c r="U358" i="34" s="1"/>
  <c r="S212" i="34"/>
  <c r="U212" i="34" s="1"/>
  <c r="S316" i="34"/>
  <c r="U316" i="34" s="1"/>
  <c r="S342" i="34"/>
  <c r="U342" i="34" s="1"/>
  <c r="S47" i="34"/>
  <c r="U47" i="34" s="1"/>
  <c r="S233" i="34"/>
  <c r="U233" i="34" s="1"/>
  <c r="S65" i="34"/>
  <c r="U65" i="34" s="1"/>
  <c r="S91" i="34"/>
  <c r="U91" i="34" s="1"/>
  <c r="S83" i="34"/>
  <c r="U83" i="34" s="1"/>
  <c r="S204" i="34"/>
  <c r="U204" i="34" s="1"/>
  <c r="S321" i="34"/>
  <c r="U321" i="34" s="1"/>
  <c r="S241" i="34"/>
  <c r="U241" i="34" s="1"/>
  <c r="S96" i="34"/>
  <c r="U96" i="34" s="1"/>
  <c r="S149" i="34"/>
  <c r="U149" i="34" s="1"/>
  <c r="S377" i="34"/>
  <c r="U377" i="34" s="1"/>
  <c r="S46" i="34"/>
  <c r="U46" i="34" s="1"/>
  <c r="S248" i="34"/>
  <c r="U248" i="34" s="1"/>
  <c r="S256" i="34"/>
  <c r="U256" i="34" s="1"/>
  <c r="S231" i="34"/>
  <c r="U231" i="34" s="1"/>
  <c r="S222" i="34"/>
  <c r="U222" i="34" s="1"/>
  <c r="S298" i="34"/>
  <c r="U298" i="34" s="1"/>
  <c r="S280" i="34"/>
  <c r="U280" i="34" s="1"/>
  <c r="S272" i="34"/>
  <c r="U272" i="34" s="1"/>
  <c r="S354" i="34"/>
  <c r="U354" i="34" s="1"/>
  <c r="S273" i="34"/>
  <c r="U273" i="34" s="1"/>
  <c r="S16" i="34"/>
  <c r="U16" i="34" s="1"/>
  <c r="S15" i="34"/>
  <c r="U15" i="34" s="1"/>
  <c r="S346" i="34"/>
  <c r="U346" i="34" s="1"/>
  <c r="S34" i="34"/>
  <c r="U34" i="34" s="1"/>
  <c r="S153" i="34"/>
  <c r="U153" i="34" s="1"/>
  <c r="S26" i="34"/>
  <c r="U26" i="34" s="1"/>
  <c r="S167" i="34"/>
  <c r="U167" i="34" s="1"/>
  <c r="S258" i="34"/>
  <c r="U258" i="34" s="1"/>
  <c r="S227" i="34"/>
  <c r="U227" i="34" s="1"/>
  <c r="S146" i="34"/>
  <c r="U146" i="34" s="1"/>
  <c r="S137" i="34"/>
  <c r="U137" i="34" s="1"/>
  <c r="S249" i="34"/>
  <c r="U249" i="34" s="1"/>
  <c r="S53" i="34"/>
  <c r="U53" i="34" s="1"/>
  <c r="S309" i="34"/>
  <c r="U309" i="34" s="1"/>
  <c r="S77" i="34"/>
  <c r="U77" i="34" s="1"/>
  <c r="S28" i="34"/>
  <c r="U28" i="34" s="1"/>
  <c r="S327" i="34"/>
  <c r="U327" i="34" s="1"/>
  <c r="Q17" i="32"/>
  <c r="Q18" i="32"/>
  <c r="Q19" i="32"/>
  <c r="Q20" i="32"/>
  <c r="Q21" i="32"/>
  <c r="Q22" i="32"/>
  <c r="Q23" i="32"/>
  <c r="Q24" i="32"/>
  <c r="Q25" i="32"/>
  <c r="Q26" i="32"/>
  <c r="Q27" i="32"/>
  <c r="Q28" i="32"/>
  <c r="Q29" i="32"/>
  <c r="Q30" i="32"/>
  <c r="Q31" i="32"/>
  <c r="Q32" i="32"/>
  <c r="Q33" i="32"/>
  <c r="Q34" i="32"/>
  <c r="Q35" i="32"/>
  <c r="Q36" i="32"/>
  <c r="Q37" i="32"/>
  <c r="Q38" i="32"/>
  <c r="Q39" i="32"/>
  <c r="Q40" i="32"/>
  <c r="Q41" i="32"/>
  <c r="Q42" i="32"/>
  <c r="Q43" i="32"/>
  <c r="Q44" i="32"/>
  <c r="Q45" i="32"/>
  <c r="Q46" i="32"/>
  <c r="Q47" i="32"/>
  <c r="Q48" i="32"/>
  <c r="Q49" i="32"/>
  <c r="Q50" i="32"/>
  <c r="Q51" i="32"/>
  <c r="Q52" i="32"/>
  <c r="Q53" i="32"/>
  <c r="Q54" i="32"/>
  <c r="Q55" i="32"/>
  <c r="Q56" i="32"/>
  <c r="Q57" i="32"/>
  <c r="Q58" i="32"/>
  <c r="Q59" i="32"/>
  <c r="Q60" i="32"/>
  <c r="Q61" i="32"/>
  <c r="Q62" i="32"/>
  <c r="Q63" i="32"/>
  <c r="Q64" i="32"/>
  <c r="Q65" i="32"/>
  <c r="Q66" i="32"/>
  <c r="Q67" i="32"/>
  <c r="Q68" i="32"/>
  <c r="Q69" i="32"/>
  <c r="Q70" i="32"/>
  <c r="Q71" i="32"/>
  <c r="Q72" i="32"/>
  <c r="Q73" i="32"/>
  <c r="Q74" i="32"/>
  <c r="Q75" i="32"/>
  <c r="Q76" i="32"/>
  <c r="Q77" i="32"/>
  <c r="Q78" i="32"/>
  <c r="Q79" i="32"/>
  <c r="Q80" i="32"/>
  <c r="Q81" i="32"/>
  <c r="Q82" i="32"/>
  <c r="Q83" i="32"/>
  <c r="Q84" i="32"/>
  <c r="Q85" i="32"/>
  <c r="Q86" i="32"/>
  <c r="Q87" i="32"/>
  <c r="Q88" i="32"/>
  <c r="Q89" i="32"/>
  <c r="Q90" i="32"/>
  <c r="Q91" i="32"/>
  <c r="Q92" i="32"/>
  <c r="Q93" i="32"/>
  <c r="Q94" i="32"/>
  <c r="Q95" i="32"/>
  <c r="Q96" i="32"/>
  <c r="Q97" i="32"/>
  <c r="Q98" i="32"/>
  <c r="Q99" i="32"/>
  <c r="Q100" i="32"/>
  <c r="Q101" i="32"/>
  <c r="Q102" i="32"/>
  <c r="Q103" i="32"/>
  <c r="Q104" i="32"/>
  <c r="Q105" i="32"/>
  <c r="Q106" i="32"/>
  <c r="Q107" i="32"/>
  <c r="Q108" i="32"/>
  <c r="Q109" i="32"/>
  <c r="Q110" i="32"/>
  <c r="Q111" i="32"/>
  <c r="Q112" i="32"/>
  <c r="Q113" i="32"/>
  <c r="Q114" i="32"/>
  <c r="Q115" i="32"/>
  <c r="Q116" i="32"/>
  <c r="Q117" i="32"/>
  <c r="Q118" i="32"/>
  <c r="Q119" i="32"/>
  <c r="Q120" i="32"/>
  <c r="Q121" i="32"/>
  <c r="Q122" i="32"/>
  <c r="Q123" i="32"/>
  <c r="Q124" i="32"/>
  <c r="Q125" i="32"/>
  <c r="Q126" i="32"/>
  <c r="Q127" i="32"/>
  <c r="Q128" i="32"/>
  <c r="Q129" i="32"/>
  <c r="Q130" i="32"/>
  <c r="Q131" i="32"/>
  <c r="Q132" i="32"/>
  <c r="Q133" i="32"/>
  <c r="Q134" i="32"/>
  <c r="Q135" i="32"/>
  <c r="Q136" i="32"/>
  <c r="Q137" i="32"/>
  <c r="Q138" i="32"/>
  <c r="Q139" i="32"/>
  <c r="Q140" i="32"/>
  <c r="Q141" i="32"/>
  <c r="Q142" i="32"/>
  <c r="Q143" i="32"/>
  <c r="Q144" i="32"/>
  <c r="Q145" i="32"/>
  <c r="Q146" i="32"/>
  <c r="Q147" i="32"/>
  <c r="Q148" i="32"/>
  <c r="Q149" i="32"/>
  <c r="Q150" i="32"/>
  <c r="Q151" i="32"/>
  <c r="Q152" i="32"/>
  <c r="Q153" i="32"/>
  <c r="Q154" i="32"/>
  <c r="Q155" i="32"/>
  <c r="Q156" i="32"/>
  <c r="Q157" i="32"/>
  <c r="Q158" i="32"/>
  <c r="Q159" i="32"/>
  <c r="Q160" i="32"/>
  <c r="Q161" i="32"/>
  <c r="Q162" i="32"/>
  <c r="Q163" i="32"/>
  <c r="Q164" i="32"/>
  <c r="Q165" i="32"/>
  <c r="Q166" i="32"/>
  <c r="Q167" i="32"/>
  <c r="Q168" i="32"/>
  <c r="Q169" i="32"/>
  <c r="Q170" i="32"/>
  <c r="Q171" i="32"/>
  <c r="Q172" i="32"/>
  <c r="Q173" i="32"/>
  <c r="Q174" i="32"/>
  <c r="Q175" i="32"/>
  <c r="Q176" i="32"/>
  <c r="Q177" i="32"/>
  <c r="Q178" i="32"/>
  <c r="Q179" i="32"/>
  <c r="Q180" i="32"/>
  <c r="Q181" i="32"/>
  <c r="Q182" i="32"/>
  <c r="Q183" i="32"/>
  <c r="Q184" i="32"/>
  <c r="Q185" i="32"/>
  <c r="Q186" i="32"/>
  <c r="Q187" i="32"/>
  <c r="Q188" i="32"/>
  <c r="Q189" i="32"/>
  <c r="Q190" i="32"/>
  <c r="Q191" i="32"/>
  <c r="Q192" i="32"/>
  <c r="Q193" i="32"/>
  <c r="Q194" i="32"/>
  <c r="Q195" i="32"/>
  <c r="Q196" i="32"/>
  <c r="Q197" i="32"/>
  <c r="Q198" i="32"/>
  <c r="Q199" i="32"/>
  <c r="Q200" i="32"/>
  <c r="Q201" i="32"/>
  <c r="Q202" i="32"/>
  <c r="Q203" i="32"/>
  <c r="Q204" i="32"/>
  <c r="Q205" i="32"/>
  <c r="Q206" i="32"/>
  <c r="Q207" i="32"/>
  <c r="Q208" i="32"/>
  <c r="Q209" i="32"/>
  <c r="Q210" i="32"/>
  <c r="Q211" i="32"/>
  <c r="Q212" i="32"/>
  <c r="Q213" i="32"/>
  <c r="Q214" i="32"/>
  <c r="Q215" i="32"/>
  <c r="Q216" i="32"/>
  <c r="Q217" i="32"/>
  <c r="Q218" i="32"/>
  <c r="Q219" i="32"/>
  <c r="Q220" i="32"/>
  <c r="Q221" i="32"/>
  <c r="Q222" i="32"/>
  <c r="Q223" i="32"/>
  <c r="Q224" i="32"/>
  <c r="Q225" i="32"/>
  <c r="Q226" i="32"/>
  <c r="Q227" i="32"/>
  <c r="Q228" i="32"/>
  <c r="Q229" i="32"/>
  <c r="Q230" i="32"/>
  <c r="Q231" i="32"/>
  <c r="Q232" i="32"/>
  <c r="Q233" i="32"/>
  <c r="Q234" i="32"/>
  <c r="Q235" i="32"/>
  <c r="Q236" i="32"/>
  <c r="Q237" i="32"/>
  <c r="Q238" i="32"/>
  <c r="Q239" i="32"/>
  <c r="Q240" i="32"/>
  <c r="Q241" i="32"/>
  <c r="Q242" i="32"/>
  <c r="Q243" i="32"/>
  <c r="Q244" i="32"/>
  <c r="Q245" i="32"/>
  <c r="Q246" i="32"/>
  <c r="Q247" i="32"/>
  <c r="Q248" i="32"/>
  <c r="U14" i="32"/>
  <c r="Q249" i="32"/>
  <c r="Q250" i="32"/>
  <c r="Q251" i="32"/>
  <c r="Q252" i="32"/>
  <c r="Q253" i="32"/>
  <c r="Q254" i="32"/>
  <c r="Q255" i="32"/>
  <c r="Q256" i="32"/>
  <c r="Q257" i="32"/>
  <c r="Q258" i="32"/>
  <c r="Q259" i="32"/>
  <c r="Q260" i="32"/>
  <c r="Q261" i="32"/>
  <c r="Q262" i="32"/>
  <c r="Q263" i="32"/>
  <c r="Q264" i="32"/>
  <c r="Q265" i="32"/>
  <c r="Q266" i="32"/>
  <c r="Q267" i="32"/>
  <c r="Q268" i="32"/>
  <c r="Q269" i="32"/>
  <c r="Q270" i="32"/>
  <c r="Q271" i="32"/>
  <c r="Q272" i="32"/>
  <c r="Q273" i="32"/>
  <c r="Q274" i="32"/>
  <c r="Q275" i="32"/>
  <c r="Q276" i="32"/>
  <c r="Q277" i="32"/>
  <c r="Q278" i="32"/>
  <c r="Q279" i="32"/>
  <c r="Q280" i="32"/>
  <c r="Q281" i="32"/>
  <c r="Q282" i="32"/>
  <c r="Q283" i="32"/>
  <c r="Q284" i="32"/>
  <c r="Q285" i="32"/>
  <c r="Q286" i="32"/>
  <c r="Q287" i="32"/>
  <c r="Q288" i="32"/>
  <c r="Q289" i="32"/>
  <c r="Q290" i="32"/>
  <c r="Q291" i="32"/>
  <c r="Q292" i="32"/>
  <c r="Q293" i="32"/>
  <c r="Q294" i="32"/>
  <c r="Q295" i="32"/>
  <c r="Q296" i="32"/>
  <c r="Q297" i="32"/>
  <c r="Q298" i="32"/>
  <c r="Q299" i="32"/>
  <c r="Q300" i="32"/>
  <c r="Q301" i="32"/>
  <c r="Q302" i="32"/>
  <c r="Q303" i="32"/>
  <c r="Q304" i="32"/>
  <c r="Q305" i="32"/>
  <c r="Q306" i="32"/>
  <c r="Q307" i="32"/>
  <c r="Q308" i="32"/>
  <c r="Q309" i="32"/>
  <c r="Q310" i="32"/>
  <c r="Q311" i="32"/>
  <c r="Q312" i="32"/>
  <c r="Q313" i="32"/>
  <c r="Q314" i="32"/>
  <c r="Q315" i="32"/>
  <c r="Q316" i="32"/>
  <c r="Q317" i="32"/>
  <c r="Q318" i="32"/>
  <c r="Q319" i="32"/>
  <c r="Q320" i="32"/>
  <c r="Q321" i="32"/>
  <c r="Q322" i="32"/>
  <c r="Q323" i="32"/>
  <c r="Q324" i="32"/>
  <c r="Q325" i="32"/>
  <c r="Q326" i="32"/>
  <c r="Q327" i="32"/>
  <c r="Q328" i="32"/>
  <c r="Q329" i="32"/>
  <c r="Q330" i="32"/>
  <c r="Q331" i="32"/>
  <c r="Q332" i="32"/>
  <c r="Q333" i="32"/>
  <c r="Q334" i="32"/>
  <c r="Q335" i="32"/>
  <c r="Q336" i="32"/>
  <c r="Q337" i="32"/>
  <c r="Q338" i="32"/>
  <c r="Q339" i="32"/>
  <c r="Q340" i="32"/>
  <c r="Q341" i="32"/>
  <c r="Q342" i="32"/>
  <c r="Q343" i="32"/>
  <c r="Q344" i="32"/>
  <c r="Q345" i="32"/>
  <c r="Q346" i="32"/>
  <c r="Q347" i="32"/>
  <c r="Q348" i="32"/>
  <c r="Q349" i="32"/>
  <c r="Q350" i="32"/>
  <c r="Q351" i="32"/>
  <c r="Q352" i="32"/>
  <c r="Q353" i="32"/>
  <c r="Q354" i="32"/>
  <c r="Q355" i="32"/>
  <c r="Q356" i="32"/>
  <c r="Q357" i="32"/>
  <c r="Q358" i="32"/>
  <c r="Q359" i="32"/>
  <c r="Q360" i="32"/>
  <c r="Q361" i="32"/>
  <c r="Q362" i="32"/>
  <c r="Q363" i="32"/>
  <c r="Q364" i="32"/>
  <c r="Q365" i="32"/>
  <c r="Q366" i="32"/>
  <c r="Q367" i="32"/>
  <c r="Q368" i="32"/>
  <c r="Q369" i="32"/>
  <c r="Q370" i="32"/>
  <c r="Q371" i="32"/>
  <c r="Q372" i="32"/>
  <c r="Q373" i="32"/>
  <c r="Q374" i="32"/>
  <c r="Q375" i="32"/>
  <c r="Q376" i="32"/>
  <c r="Q377" i="32"/>
  <c r="Q378" i="32"/>
  <c r="Q379" i="32"/>
  <c r="Q380" i="32"/>
  <c r="Q381" i="32"/>
  <c r="Q382" i="32"/>
  <c r="Q383" i="32"/>
  <c r="Q384" i="32"/>
  <c r="Q385" i="32"/>
  <c r="Q386" i="32"/>
  <c r="Q387" i="32"/>
  <c r="Q388" i="32"/>
  <c r="Q389" i="32"/>
  <c r="Q390" i="32"/>
  <c r="Q391" i="32"/>
  <c r="Q392" i="32"/>
  <c r="Q393" i="32"/>
  <c r="Q394" i="32"/>
  <c r="Q395" i="32"/>
  <c r="Q396" i="32"/>
  <c r="Q397" i="32"/>
  <c r="Q398" i="32"/>
  <c r="Q399" i="32"/>
  <c r="Q400" i="32"/>
  <c r="Q401" i="32"/>
  <c r="Q402" i="32"/>
  <c r="Q403" i="32"/>
  <c r="Q404" i="32"/>
  <c r="Q405" i="32"/>
  <c r="Q406" i="32"/>
  <c r="Q407" i="32"/>
  <c r="Q408" i="32"/>
  <c r="Q409" i="32"/>
  <c r="Q410" i="32"/>
  <c r="Q411" i="32"/>
  <c r="Q412" i="32"/>
  <c r="Q413" i="32"/>
  <c r="Q414" i="32"/>
  <c r="Q415" i="32"/>
  <c r="Q416" i="32"/>
  <c r="Q417" i="32"/>
  <c r="Q418" i="32"/>
  <c r="Q419" i="32"/>
  <c r="Q420" i="32"/>
  <c r="Q421" i="32"/>
  <c r="Q422" i="32"/>
  <c r="Q423" i="32"/>
  <c r="Q424" i="32"/>
  <c r="Q425" i="32"/>
  <c r="Q426" i="32"/>
  <c r="Q427" i="32"/>
  <c r="Q428" i="32"/>
  <c r="Q429" i="32"/>
  <c r="Q430" i="32"/>
  <c r="Q431" i="32"/>
  <c r="Q432" i="32"/>
  <c r="Q433" i="32"/>
  <c r="Q434" i="32"/>
  <c r="Q435" i="32"/>
  <c r="Q436" i="32"/>
  <c r="Q437" i="32"/>
  <c r="Q438" i="32"/>
  <c r="Q439" i="32"/>
  <c r="Q440" i="32"/>
  <c r="Q441" i="32"/>
  <c r="Q442" i="32"/>
  <c r="Q443" i="32"/>
  <c r="Q444" i="32"/>
  <c r="Q445" i="32"/>
  <c r="Q446" i="32"/>
  <c r="Q447" i="32"/>
  <c r="Q448" i="32"/>
  <c r="Q449" i="32"/>
  <c r="Q450" i="32"/>
  <c r="Q451" i="32"/>
  <c r="Q452" i="32"/>
  <c r="Q453" i="32"/>
  <c r="Q454" i="32"/>
  <c r="Q455" i="32"/>
  <c r="Q456" i="32"/>
  <c r="Q457" i="32"/>
  <c r="Q458" i="32"/>
  <c r="Q459" i="32"/>
  <c r="Q460" i="32"/>
  <c r="Q461" i="32"/>
  <c r="Q462" i="32"/>
  <c r="Q463" i="32"/>
  <c r="Q464" i="32"/>
  <c r="Q465" i="32"/>
  <c r="Q466" i="32"/>
  <c r="Q467" i="32"/>
  <c r="Q468" i="32"/>
  <c r="Q469" i="32"/>
  <c r="Q470" i="32"/>
  <c r="Q471" i="32"/>
  <c r="Q472" i="32"/>
  <c r="Q473" i="32"/>
  <c r="Q474" i="32"/>
  <c r="Q475" i="32"/>
  <c r="Q476" i="32"/>
  <c r="Q477" i="32"/>
  <c r="Q478" i="32"/>
  <c r="Q479" i="32"/>
  <c r="Q480" i="32"/>
  <c r="Q481" i="32"/>
  <c r="Q482" i="32"/>
  <c r="Q483" i="32"/>
  <c r="Q484" i="32"/>
  <c r="Q485" i="32"/>
  <c r="Q486" i="32"/>
  <c r="Q487" i="32"/>
  <c r="Q488" i="32"/>
  <c r="Q489" i="32"/>
  <c r="Q490" i="32"/>
  <c r="Q491" i="32"/>
  <c r="Q492" i="32"/>
  <c r="Q493" i="32"/>
  <c r="Q494" i="32"/>
  <c r="Q495" i="32"/>
  <c r="Q496" i="32"/>
  <c r="Q497" i="32"/>
  <c r="Q498" i="32"/>
  <c r="Q499" i="32"/>
  <c r="Q500" i="32"/>
  <c r="Q14" i="32"/>
  <c r="P17" i="32"/>
  <c r="P18" i="32"/>
  <c r="P19" i="32"/>
  <c r="P20" i="32"/>
  <c r="P21" i="32"/>
  <c r="P22" i="32"/>
  <c r="P23" i="32"/>
  <c r="P24" i="32"/>
  <c r="P25" i="32"/>
  <c r="P26" i="32"/>
  <c r="P27" i="32"/>
  <c r="P28" i="32"/>
  <c r="P29" i="32"/>
  <c r="P30" i="32"/>
  <c r="P31" i="32"/>
  <c r="P32" i="32"/>
  <c r="P33" i="32"/>
  <c r="P34" i="32"/>
  <c r="P35" i="32"/>
  <c r="P36" i="32"/>
  <c r="P37" i="32"/>
  <c r="P38" i="32"/>
  <c r="P39" i="32"/>
  <c r="P40" i="32"/>
  <c r="P41" i="32"/>
  <c r="P42" i="32"/>
  <c r="P43" i="32"/>
  <c r="P44" i="32"/>
  <c r="P45" i="32"/>
  <c r="P46" i="32"/>
  <c r="P47" i="32"/>
  <c r="P48" i="32"/>
  <c r="P49" i="32"/>
  <c r="P50" i="32"/>
  <c r="P51" i="32"/>
  <c r="P52" i="32"/>
  <c r="P53" i="32"/>
  <c r="P54" i="32"/>
  <c r="P55" i="32"/>
  <c r="P56" i="32"/>
  <c r="P57" i="32"/>
  <c r="P58" i="32"/>
  <c r="P59" i="32"/>
  <c r="P60" i="32"/>
  <c r="P61" i="32"/>
  <c r="P62" i="32"/>
  <c r="P63" i="32"/>
  <c r="P64" i="32"/>
  <c r="P65" i="32"/>
  <c r="P66" i="32"/>
  <c r="P67" i="32"/>
  <c r="P68" i="32"/>
  <c r="P69" i="32"/>
  <c r="P70" i="32"/>
  <c r="P71" i="32"/>
  <c r="P72" i="32"/>
  <c r="P73" i="32"/>
  <c r="P74" i="32"/>
  <c r="P75" i="32"/>
  <c r="P76" i="32"/>
  <c r="P77" i="32"/>
  <c r="P78" i="32"/>
  <c r="P79" i="32"/>
  <c r="P80" i="32"/>
  <c r="P81" i="32"/>
  <c r="P82" i="32"/>
  <c r="P83" i="32"/>
  <c r="P84" i="32"/>
  <c r="P85" i="32"/>
  <c r="P86" i="32"/>
  <c r="P87" i="32"/>
  <c r="P88" i="32"/>
  <c r="P89" i="32"/>
  <c r="P90" i="32"/>
  <c r="P91" i="32"/>
  <c r="P92" i="32"/>
  <c r="P93" i="32"/>
  <c r="P94" i="32"/>
  <c r="P95" i="32"/>
  <c r="P96" i="32"/>
  <c r="P97" i="32"/>
  <c r="P98" i="32"/>
  <c r="P99" i="32"/>
  <c r="P100" i="32"/>
  <c r="P101" i="32"/>
  <c r="P102" i="32"/>
  <c r="P103" i="32"/>
  <c r="P104" i="32"/>
  <c r="P105" i="32"/>
  <c r="P106" i="32"/>
  <c r="P107" i="32"/>
  <c r="P108" i="32"/>
  <c r="P109" i="32"/>
  <c r="P110" i="32"/>
  <c r="P111" i="32"/>
  <c r="P112" i="32"/>
  <c r="P113" i="32"/>
  <c r="P114" i="32"/>
  <c r="P115" i="32"/>
  <c r="P116" i="32"/>
  <c r="P117" i="32"/>
  <c r="P118" i="32"/>
  <c r="P119" i="32"/>
  <c r="P120" i="32"/>
  <c r="P121" i="32"/>
  <c r="P122" i="32"/>
  <c r="P123" i="32"/>
  <c r="P124" i="32"/>
  <c r="P125" i="32"/>
  <c r="P126" i="32"/>
  <c r="P127" i="32"/>
  <c r="P128" i="32"/>
  <c r="P129" i="32"/>
  <c r="P130" i="32"/>
  <c r="P131" i="32"/>
  <c r="P132" i="32"/>
  <c r="P133" i="32"/>
  <c r="P134" i="32"/>
  <c r="P135" i="32"/>
  <c r="P136" i="32"/>
  <c r="P137" i="32"/>
  <c r="P138" i="32"/>
  <c r="P139" i="32"/>
  <c r="P140" i="32"/>
  <c r="P141" i="32"/>
  <c r="P142" i="32"/>
  <c r="P143" i="32"/>
  <c r="P144" i="32"/>
  <c r="P145" i="32"/>
  <c r="P146" i="32"/>
  <c r="P147" i="32"/>
  <c r="P148" i="32"/>
  <c r="P149" i="32"/>
  <c r="P150" i="32"/>
  <c r="P151" i="32"/>
  <c r="P152" i="32"/>
  <c r="P153" i="32"/>
  <c r="P154" i="32"/>
  <c r="P155" i="32"/>
  <c r="P156" i="32"/>
  <c r="P157" i="32"/>
  <c r="P158" i="32"/>
  <c r="P159" i="32"/>
  <c r="P160" i="32"/>
  <c r="P161" i="32"/>
  <c r="P162" i="32"/>
  <c r="P163" i="32"/>
  <c r="P164" i="32"/>
  <c r="P165" i="32"/>
  <c r="P166" i="32"/>
  <c r="P167" i="32"/>
  <c r="P168" i="32"/>
  <c r="P169" i="32"/>
  <c r="P170" i="32"/>
  <c r="P171" i="32"/>
  <c r="P172" i="32"/>
  <c r="P173" i="32"/>
  <c r="P174" i="32"/>
  <c r="P175" i="32"/>
  <c r="P176" i="32"/>
  <c r="P177" i="32"/>
  <c r="P178" i="32"/>
  <c r="P179" i="32"/>
  <c r="P180" i="32"/>
  <c r="P181" i="32"/>
  <c r="P182" i="32"/>
  <c r="P183" i="32"/>
  <c r="P184" i="32"/>
  <c r="P185" i="32"/>
  <c r="P186" i="32"/>
  <c r="P187" i="32"/>
  <c r="P188" i="32"/>
  <c r="P189" i="32"/>
  <c r="P190" i="32"/>
  <c r="P191" i="32"/>
  <c r="P192" i="32"/>
  <c r="P193" i="32"/>
  <c r="P194" i="32"/>
  <c r="P195" i="32"/>
  <c r="P196" i="32"/>
  <c r="P197" i="32"/>
  <c r="P198" i="32"/>
  <c r="P199" i="32"/>
  <c r="P200" i="32"/>
  <c r="P201" i="32"/>
  <c r="P202" i="32"/>
  <c r="P203" i="32"/>
  <c r="P204" i="32"/>
  <c r="P205" i="32"/>
  <c r="P206" i="32"/>
  <c r="P207" i="32"/>
  <c r="P208" i="32"/>
  <c r="P209" i="32"/>
  <c r="P210" i="32"/>
  <c r="P211" i="32"/>
  <c r="P212" i="32"/>
  <c r="P213" i="32"/>
  <c r="P214" i="32"/>
  <c r="P215" i="32"/>
  <c r="P216" i="32"/>
  <c r="P217" i="32"/>
  <c r="P218" i="32"/>
  <c r="P219" i="32"/>
  <c r="P220" i="32"/>
  <c r="P221" i="32"/>
  <c r="P222" i="32"/>
  <c r="P223" i="32"/>
  <c r="P224" i="32"/>
  <c r="P225" i="32"/>
  <c r="P226" i="32"/>
  <c r="P227" i="32"/>
  <c r="P228" i="32"/>
  <c r="P229" i="32"/>
  <c r="P230" i="32"/>
  <c r="P231" i="32"/>
  <c r="P232" i="32"/>
  <c r="P233" i="32"/>
  <c r="P234" i="32"/>
  <c r="P235" i="32"/>
  <c r="P236" i="32"/>
  <c r="P237" i="32"/>
  <c r="P238" i="32"/>
  <c r="P239" i="32"/>
  <c r="P240" i="32"/>
  <c r="P241" i="32"/>
  <c r="P242" i="32"/>
  <c r="P243" i="32"/>
  <c r="P244" i="32"/>
  <c r="P245" i="32"/>
  <c r="P246" i="32"/>
  <c r="P247" i="32"/>
  <c r="P248" i="32"/>
  <c r="P249" i="32"/>
  <c r="P250" i="32"/>
  <c r="P251" i="32"/>
  <c r="P252" i="32"/>
  <c r="P253" i="32"/>
  <c r="P254" i="32"/>
  <c r="P255" i="32"/>
  <c r="P256" i="32"/>
  <c r="P257" i="32"/>
  <c r="P258" i="32"/>
  <c r="P259" i="32"/>
  <c r="P260" i="32"/>
  <c r="P261" i="32"/>
  <c r="P262" i="32"/>
  <c r="P263" i="32"/>
  <c r="P264" i="32"/>
  <c r="P265" i="32"/>
  <c r="P266" i="32"/>
  <c r="P267" i="32"/>
  <c r="P268" i="32"/>
  <c r="P269" i="32"/>
  <c r="P270" i="32"/>
  <c r="P271" i="32"/>
  <c r="P272" i="32"/>
  <c r="P273" i="32"/>
  <c r="P274" i="32"/>
  <c r="P275" i="32"/>
  <c r="P276" i="32"/>
  <c r="P277" i="32"/>
  <c r="P278" i="32"/>
  <c r="P279" i="32"/>
  <c r="P280" i="32"/>
  <c r="P281" i="32"/>
  <c r="P282" i="32"/>
  <c r="P283" i="32"/>
  <c r="P284" i="32"/>
  <c r="P285" i="32"/>
  <c r="P286" i="32"/>
  <c r="P287" i="32"/>
  <c r="P288" i="32"/>
  <c r="P289" i="32"/>
  <c r="P290" i="32"/>
  <c r="P291" i="32"/>
  <c r="P292" i="32"/>
  <c r="P293" i="32"/>
  <c r="P294" i="32"/>
  <c r="P295" i="32"/>
  <c r="P296" i="32"/>
  <c r="P297" i="32"/>
  <c r="P298" i="32"/>
  <c r="P299" i="32"/>
  <c r="P300" i="32"/>
  <c r="P301" i="32"/>
  <c r="P302" i="32"/>
  <c r="P303" i="32"/>
  <c r="P304" i="32"/>
  <c r="P305" i="32"/>
  <c r="P306" i="32"/>
  <c r="P307" i="32"/>
  <c r="P308" i="32"/>
  <c r="P309" i="32"/>
  <c r="P310" i="32"/>
  <c r="P311" i="32"/>
  <c r="P312" i="32"/>
  <c r="P313" i="32"/>
  <c r="P314" i="32"/>
  <c r="P315" i="32"/>
  <c r="P316" i="32"/>
  <c r="P317" i="32"/>
  <c r="P318" i="32"/>
  <c r="P319" i="32"/>
  <c r="P320" i="32"/>
  <c r="P321" i="32"/>
  <c r="P322" i="32"/>
  <c r="P323" i="32"/>
  <c r="P324" i="32"/>
  <c r="P325" i="32"/>
  <c r="P326" i="32"/>
  <c r="P327" i="32"/>
  <c r="P328" i="32"/>
  <c r="P329" i="32"/>
  <c r="P330" i="32"/>
  <c r="P331" i="32"/>
  <c r="P332" i="32"/>
  <c r="P333" i="32"/>
  <c r="P334" i="32"/>
  <c r="P335" i="32"/>
  <c r="P336" i="32"/>
  <c r="P337" i="32"/>
  <c r="P338" i="32"/>
  <c r="P339" i="32"/>
  <c r="P340" i="32"/>
  <c r="P341" i="32"/>
  <c r="P342" i="32"/>
  <c r="P343" i="32"/>
  <c r="P344" i="32"/>
  <c r="P345" i="32"/>
  <c r="P346" i="32"/>
  <c r="P347" i="32"/>
  <c r="P348" i="32"/>
  <c r="P349" i="32"/>
  <c r="P350" i="32"/>
  <c r="P351" i="32"/>
  <c r="P352" i="32"/>
  <c r="P353" i="32"/>
  <c r="P354" i="32"/>
  <c r="P355" i="32"/>
  <c r="P356" i="32"/>
  <c r="P357" i="32"/>
  <c r="P358" i="32"/>
  <c r="P359" i="32"/>
  <c r="P360" i="32"/>
  <c r="P361" i="32"/>
  <c r="P362" i="32"/>
  <c r="P363" i="32"/>
  <c r="P364" i="32"/>
  <c r="P365" i="32"/>
  <c r="P366" i="32"/>
  <c r="P367" i="32"/>
  <c r="P368" i="32"/>
  <c r="P369" i="32"/>
  <c r="P370" i="32"/>
  <c r="P371" i="32"/>
  <c r="P372" i="32"/>
  <c r="P373" i="32"/>
  <c r="P374" i="32"/>
  <c r="P375" i="32"/>
  <c r="P376" i="32"/>
  <c r="P377" i="32"/>
  <c r="P378" i="32"/>
  <c r="P379" i="32"/>
  <c r="P380" i="32"/>
  <c r="P381" i="32"/>
  <c r="P382" i="32"/>
  <c r="P383" i="32"/>
  <c r="P384" i="32"/>
  <c r="P385" i="32"/>
  <c r="P386" i="32"/>
  <c r="P387" i="32"/>
  <c r="P388" i="32"/>
  <c r="P389" i="32"/>
  <c r="P390" i="32"/>
  <c r="P391" i="32"/>
  <c r="P392" i="32"/>
  <c r="P393" i="32"/>
  <c r="P394" i="32"/>
  <c r="P395" i="32"/>
  <c r="P396" i="32"/>
  <c r="P397" i="32"/>
  <c r="P398" i="32"/>
  <c r="P399" i="32"/>
  <c r="P400" i="32"/>
  <c r="P401" i="32"/>
  <c r="P402" i="32"/>
  <c r="P403" i="32"/>
  <c r="P404" i="32"/>
  <c r="P405" i="32"/>
  <c r="P406" i="32"/>
  <c r="P407" i="32"/>
  <c r="P408" i="32"/>
  <c r="P409" i="32"/>
  <c r="P410" i="32"/>
  <c r="P411" i="32"/>
  <c r="P412" i="32"/>
  <c r="P413" i="32"/>
  <c r="P414" i="32"/>
  <c r="P415" i="32"/>
  <c r="P416" i="32"/>
  <c r="P417" i="32"/>
  <c r="P418" i="32"/>
  <c r="P419" i="32"/>
  <c r="P420" i="32"/>
  <c r="P421" i="32"/>
  <c r="P422" i="32"/>
  <c r="P423" i="32"/>
  <c r="P424" i="32"/>
  <c r="P425" i="32"/>
  <c r="P426" i="32"/>
  <c r="P427" i="32"/>
  <c r="P428" i="32"/>
  <c r="P429" i="32"/>
  <c r="P430" i="32"/>
  <c r="P431" i="32"/>
  <c r="P432" i="32"/>
  <c r="P433" i="32"/>
  <c r="P434" i="32"/>
  <c r="P435" i="32"/>
  <c r="P436" i="32"/>
  <c r="P437" i="32"/>
  <c r="P438" i="32"/>
  <c r="P439" i="32"/>
  <c r="P440" i="32"/>
  <c r="P441" i="32"/>
  <c r="P442" i="32"/>
  <c r="P443" i="32"/>
  <c r="P444" i="32"/>
  <c r="P445" i="32"/>
  <c r="P446" i="32"/>
  <c r="P447" i="32"/>
  <c r="P448" i="32"/>
  <c r="P449" i="32"/>
  <c r="P450" i="32"/>
  <c r="P451" i="32"/>
  <c r="P452" i="32"/>
  <c r="P453" i="32"/>
  <c r="P454" i="32"/>
  <c r="P455" i="32"/>
  <c r="P456" i="32"/>
  <c r="P457" i="32"/>
  <c r="P458" i="32"/>
  <c r="P459" i="32"/>
  <c r="P460" i="32"/>
  <c r="P461" i="32"/>
  <c r="P462" i="32"/>
  <c r="P463" i="32"/>
  <c r="P464" i="32"/>
  <c r="P465" i="32"/>
  <c r="P466" i="32"/>
  <c r="P467" i="32"/>
  <c r="P468" i="32"/>
  <c r="P469" i="32"/>
  <c r="P470" i="32"/>
  <c r="P471" i="32"/>
  <c r="P472" i="32"/>
  <c r="P473" i="32"/>
  <c r="P474" i="32"/>
  <c r="P475" i="32"/>
  <c r="P476" i="32"/>
  <c r="P477" i="32"/>
  <c r="P478" i="32"/>
  <c r="P479" i="32"/>
  <c r="P480" i="32"/>
  <c r="P481" i="32"/>
  <c r="P482" i="32"/>
  <c r="P483" i="32"/>
  <c r="P484" i="32"/>
  <c r="P485" i="32"/>
  <c r="P486" i="32"/>
  <c r="P487" i="32"/>
  <c r="P488" i="32"/>
  <c r="P489" i="32"/>
  <c r="P490" i="32"/>
  <c r="P491" i="32"/>
  <c r="P492" i="32"/>
  <c r="P493" i="32"/>
  <c r="P494" i="32"/>
  <c r="P495" i="32"/>
  <c r="P496" i="32"/>
  <c r="P497" i="32"/>
  <c r="P498" i="32"/>
  <c r="P499" i="32"/>
  <c r="P500" i="32"/>
  <c r="P14" i="32"/>
  <c r="P132" i="34" l="1"/>
  <c r="Q132" i="34" s="1"/>
  <c r="P37" i="34"/>
  <c r="Q37" i="34" s="1"/>
  <c r="P116" i="34"/>
  <c r="Q116" i="34" s="1"/>
  <c r="P85" i="34"/>
  <c r="Q85" i="34" s="1"/>
  <c r="P192" i="34"/>
  <c r="Q192" i="34" s="1"/>
  <c r="P232" i="34"/>
  <c r="Q232" i="34" s="1"/>
  <c r="P72" i="34"/>
  <c r="Q72" i="34" s="1"/>
  <c r="P197" i="34"/>
  <c r="Q197" i="34" s="1"/>
  <c r="P58" i="34"/>
  <c r="Q58" i="34" s="1"/>
  <c r="P63" i="34"/>
  <c r="Q63" i="34" s="1"/>
  <c r="P174" i="34"/>
  <c r="Q174" i="34" s="1"/>
  <c r="P324" i="34"/>
  <c r="Q324" i="34" s="1"/>
  <c r="P47" i="34"/>
  <c r="Q47" i="34" s="1"/>
  <c r="P82" i="34"/>
  <c r="Q82" i="34" s="1"/>
  <c r="P118" i="34"/>
  <c r="Q118" i="34" s="1"/>
  <c r="P166" i="34"/>
  <c r="Q166" i="34" s="1"/>
  <c r="P211" i="34"/>
  <c r="Q211" i="34" s="1"/>
  <c r="P136" i="34"/>
  <c r="Q136" i="34" s="1"/>
  <c r="P60" i="34"/>
  <c r="Q60" i="34" s="1"/>
  <c r="P327" i="34"/>
  <c r="Q327" i="34" s="1"/>
  <c r="P270" i="34"/>
  <c r="Q270" i="34" s="1"/>
  <c r="P184" i="34"/>
  <c r="Q184" i="34" s="1"/>
  <c r="P62" i="34"/>
  <c r="Q62" i="34" s="1"/>
  <c r="P45" i="34"/>
  <c r="Q45" i="34" s="1"/>
  <c r="P98" i="34"/>
  <c r="Q98" i="34" s="1"/>
  <c r="P69" i="34"/>
  <c r="Q69" i="34" s="1"/>
  <c r="P321" i="34"/>
  <c r="Q321" i="34" s="1"/>
  <c r="P148" i="34"/>
  <c r="Q148" i="34" s="1"/>
  <c r="P78" i="34"/>
  <c r="Q78" i="34" s="1"/>
  <c r="P280" i="34"/>
  <c r="Q280" i="34" s="1"/>
  <c r="P267" i="34"/>
  <c r="Q267" i="34" s="1"/>
  <c r="P340" i="34"/>
  <c r="Q340" i="34" s="1"/>
  <c r="P144" i="34"/>
  <c r="Q144" i="34" s="1"/>
  <c r="P55" i="34"/>
  <c r="Q55" i="34" s="1"/>
  <c r="P334" i="34"/>
  <c r="Q334" i="34" s="1"/>
  <c r="P276" i="34"/>
  <c r="Q276" i="34" s="1"/>
  <c r="P102" i="34"/>
  <c r="Q102" i="34" s="1"/>
  <c r="P330" i="34"/>
  <c r="Q330" i="34" s="1"/>
  <c r="P225" i="34"/>
  <c r="Q225" i="34" s="1"/>
  <c r="P260" i="34"/>
  <c r="Q260" i="34" s="1"/>
  <c r="P149" i="34"/>
  <c r="Q149" i="34" s="1"/>
  <c r="P218" i="34"/>
  <c r="Q218" i="34" s="1"/>
  <c r="P106" i="34"/>
  <c r="Q106" i="34" s="1"/>
  <c r="P87" i="34"/>
  <c r="Q87" i="34" s="1"/>
  <c r="P103" i="34"/>
  <c r="Q103" i="34" s="1"/>
  <c r="P227" i="34"/>
  <c r="Q227" i="34" s="1"/>
  <c r="P135" i="34"/>
  <c r="Q135" i="34" s="1"/>
  <c r="P339" i="34"/>
  <c r="Q339" i="34" s="1"/>
  <c r="P140" i="34"/>
  <c r="Q140" i="34" s="1"/>
  <c r="P156" i="34"/>
  <c r="Q156" i="34" s="1"/>
  <c r="P304" i="34"/>
  <c r="Q304" i="34" s="1"/>
  <c r="P217" i="34"/>
  <c r="Q217" i="34" s="1"/>
  <c r="P336" i="34"/>
  <c r="Q336" i="34" s="1"/>
  <c r="P117" i="34"/>
  <c r="Q117" i="34" s="1"/>
  <c r="P206" i="34"/>
  <c r="Q206" i="34" s="1"/>
  <c r="P238" i="34"/>
  <c r="Q238" i="34" s="1"/>
  <c r="P111" i="34"/>
  <c r="Q111" i="34" s="1"/>
  <c r="P81" i="34"/>
  <c r="Q81" i="34" s="1"/>
  <c r="P40" i="34"/>
  <c r="Q40" i="34" s="1"/>
  <c r="P252" i="34"/>
  <c r="Q252" i="34" s="1"/>
  <c r="P54" i="34"/>
  <c r="Q54" i="34" s="1"/>
  <c r="P302" i="34"/>
  <c r="Q302" i="34" s="1"/>
  <c r="P139" i="34"/>
  <c r="Q139" i="34" s="1"/>
  <c r="P329" i="34"/>
  <c r="Q329" i="34" s="1"/>
  <c r="P80" i="34"/>
  <c r="Q80" i="34" s="1"/>
  <c r="P164" i="34"/>
  <c r="Q164" i="34" s="1"/>
  <c r="P74" i="34"/>
  <c r="Q74" i="34" s="1"/>
  <c r="P141" i="34"/>
  <c r="Q141" i="34" s="1"/>
  <c r="P230" i="34"/>
  <c r="Q230" i="34" s="1"/>
  <c r="P308" i="34"/>
  <c r="Q308" i="34" s="1"/>
  <c r="P189" i="34"/>
  <c r="Q189" i="34" s="1"/>
  <c r="P288" i="34"/>
  <c r="Q288" i="34" s="1"/>
  <c r="P183" i="34"/>
  <c r="Q183" i="34" s="1"/>
  <c r="P269" i="34"/>
  <c r="Q269" i="34" s="1"/>
  <c r="P297" i="34"/>
  <c r="Q297" i="34" s="1"/>
  <c r="P176" i="34"/>
  <c r="Q176" i="34" s="1"/>
  <c r="P303" i="34"/>
  <c r="Q303" i="34" s="1"/>
  <c r="P237" i="34"/>
  <c r="Q237" i="34" s="1"/>
  <c r="P212" i="34"/>
  <c r="Q212" i="34" s="1"/>
  <c r="P244" i="34"/>
  <c r="Q244" i="34" s="1"/>
  <c r="P18" i="34"/>
  <c r="Q18" i="34" s="1"/>
  <c r="P152" i="34"/>
  <c r="Q152" i="34" s="1"/>
  <c r="P27" i="34"/>
  <c r="Q27" i="34" s="1"/>
  <c r="P194" i="34"/>
  <c r="Q194" i="34" s="1"/>
  <c r="P130" i="34"/>
  <c r="Q130" i="34" s="1"/>
  <c r="P162" i="34"/>
  <c r="Q162" i="34" s="1"/>
  <c r="P272" i="34"/>
  <c r="Q272" i="34" s="1"/>
  <c r="P50" i="34"/>
  <c r="Q50" i="34" s="1"/>
  <c r="P333" i="34"/>
  <c r="Q333" i="34" s="1"/>
  <c r="P202" i="34"/>
  <c r="Q202" i="34" s="1"/>
  <c r="P264" i="34"/>
  <c r="Q264" i="34" s="1"/>
  <c r="P305" i="34"/>
  <c r="Q305" i="34" s="1"/>
  <c r="P157" i="34"/>
  <c r="Q157" i="34" s="1"/>
  <c r="P234" i="34"/>
  <c r="Q234" i="34" s="1"/>
  <c r="P122" i="34"/>
  <c r="Q122" i="34" s="1"/>
  <c r="P291" i="34"/>
  <c r="Q291" i="34" s="1"/>
  <c r="P68" i="34"/>
  <c r="Q68" i="34" s="1"/>
  <c r="P121" i="34"/>
  <c r="Q121" i="34" s="1"/>
  <c r="P266" i="34"/>
  <c r="Q266" i="34" s="1"/>
  <c r="P177" i="34"/>
  <c r="Q177" i="34" s="1"/>
  <c r="P147" i="34"/>
  <c r="Q147" i="34" s="1"/>
  <c r="P127" i="34"/>
  <c r="Q127" i="34" s="1"/>
  <c r="P284" i="34"/>
  <c r="Q284" i="34" s="1"/>
  <c r="P172" i="34"/>
  <c r="Q172" i="34" s="1"/>
  <c r="P109" i="34"/>
  <c r="Q109" i="34" s="1"/>
  <c r="P275" i="34"/>
  <c r="Q275" i="34" s="1"/>
  <c r="P311" i="34"/>
  <c r="Q311" i="34" s="1"/>
  <c r="P28" i="34"/>
  <c r="Q28" i="34" s="1"/>
  <c r="P167" i="34"/>
  <c r="Q167" i="34" s="1"/>
  <c r="P222" i="34"/>
  <c r="Q222" i="34" s="1"/>
  <c r="P299" i="34"/>
  <c r="Q299" i="34" s="1"/>
  <c r="P328" i="34"/>
  <c r="Q328" i="34" s="1"/>
  <c r="P101" i="34"/>
  <c r="Q101" i="34" s="1"/>
  <c r="P160" i="34"/>
  <c r="Q160" i="34" s="1"/>
  <c r="P59" i="34"/>
  <c r="Q59" i="34" s="1"/>
  <c r="P290" i="34"/>
  <c r="Q290" i="34" s="1"/>
  <c r="P313" i="34"/>
  <c r="Q313" i="34" s="1"/>
  <c r="P70" i="34"/>
  <c r="Q70" i="34" s="1"/>
  <c r="P279" i="34"/>
  <c r="Q279" i="34" s="1"/>
  <c r="P307" i="34"/>
  <c r="Q307" i="34" s="1"/>
  <c r="P57" i="34"/>
  <c r="Q57" i="34" s="1"/>
  <c r="P199" i="34"/>
  <c r="Q199" i="34" s="1"/>
  <c r="P310" i="34"/>
  <c r="Q310" i="34" s="1"/>
  <c r="P224" i="34"/>
  <c r="Q224" i="34" s="1"/>
  <c r="P180" i="34"/>
  <c r="Q180" i="34" s="1"/>
  <c r="P245" i="34"/>
  <c r="Q245" i="34" s="1"/>
  <c r="P195" i="34"/>
  <c r="Q195" i="34" s="1"/>
  <c r="P86" i="34"/>
  <c r="Q86" i="34" s="1"/>
  <c r="P186" i="34"/>
  <c r="Q186" i="34" s="1"/>
  <c r="P182" i="34"/>
  <c r="Q182" i="34" s="1"/>
  <c r="P137" i="34"/>
  <c r="Q137" i="34" s="1"/>
  <c r="P16" i="34"/>
  <c r="Q16" i="34" s="1"/>
  <c r="P46" i="34"/>
  <c r="Q46" i="34" s="1"/>
  <c r="P65" i="34"/>
  <c r="Q65" i="34" s="1"/>
  <c r="P190" i="34"/>
  <c r="Q190" i="34" s="1"/>
  <c r="P213" i="34"/>
  <c r="Q213" i="34" s="1"/>
  <c r="P271" i="34"/>
  <c r="Q271" i="34" s="1"/>
  <c r="P196" i="34"/>
  <c r="Q196" i="34" s="1"/>
  <c r="P185" i="34"/>
  <c r="Q185" i="34" s="1"/>
  <c r="P17" i="34"/>
  <c r="Q17" i="34" s="1"/>
  <c r="P181" i="34"/>
  <c r="Q181" i="34" s="1"/>
  <c r="P205" i="34"/>
  <c r="Q205" i="34" s="1"/>
  <c r="P155" i="34"/>
  <c r="Q155" i="34" s="1"/>
  <c r="P285" i="34"/>
  <c r="Q285" i="34" s="1"/>
  <c r="P325" i="34"/>
  <c r="Q325" i="34" s="1"/>
  <c r="P210" i="34"/>
  <c r="Q210" i="34" s="1"/>
  <c r="P35" i="34"/>
  <c r="Q35" i="34" s="1"/>
  <c r="P316" i="34"/>
  <c r="Q316" i="34" s="1"/>
  <c r="P138" i="34"/>
  <c r="Q138" i="34" s="1"/>
  <c r="P309" i="34"/>
  <c r="Q309" i="34" s="1"/>
  <c r="P233" i="34"/>
  <c r="Q233" i="34" s="1"/>
  <c r="P323" i="34"/>
  <c r="Q323" i="34" s="1"/>
  <c r="P142" i="34"/>
  <c r="Q142" i="34" s="1"/>
  <c r="P254" i="34"/>
  <c r="Q254" i="34" s="1"/>
  <c r="P277" i="34"/>
  <c r="Q277" i="34" s="1"/>
  <c r="P300" i="34"/>
  <c r="Q300" i="34" s="1"/>
  <c r="P170" i="34"/>
  <c r="Q170" i="34" s="1"/>
  <c r="P235" i="34"/>
  <c r="Q235" i="34" s="1"/>
  <c r="P265" i="34"/>
  <c r="Q265" i="34" s="1"/>
  <c r="P146" i="34"/>
  <c r="Q146" i="34" s="1"/>
  <c r="P261" i="34"/>
  <c r="Q261" i="34" s="1"/>
  <c r="P343" i="34"/>
  <c r="Q343" i="34" s="1"/>
  <c r="P231" i="34"/>
  <c r="Q231" i="34" s="1"/>
  <c r="P113" i="34"/>
  <c r="Q113" i="34" s="1"/>
  <c r="P315" i="34"/>
  <c r="Q315" i="34" s="1"/>
  <c r="P292" i="34"/>
  <c r="Q292" i="34" s="1"/>
  <c r="P19" i="34"/>
  <c r="Q19" i="34" s="1"/>
  <c r="P43" i="34"/>
  <c r="Q43" i="34" s="1"/>
  <c r="P145" i="34"/>
  <c r="Q145" i="34" s="1"/>
  <c r="P338" i="34"/>
  <c r="Q338" i="34" s="1"/>
  <c r="P23" i="34"/>
  <c r="Q23" i="34" s="1"/>
  <c r="P108" i="34"/>
  <c r="Q108" i="34" s="1"/>
  <c r="P214" i="34"/>
  <c r="Q214" i="34" s="1"/>
  <c r="P31" i="34"/>
  <c r="Q31" i="34" s="1"/>
  <c r="P20" i="34"/>
  <c r="Q20" i="34" s="1"/>
  <c r="P21" i="34"/>
  <c r="Q21" i="34" s="1"/>
  <c r="P90" i="34"/>
  <c r="Q90" i="34" s="1"/>
  <c r="P250" i="34"/>
  <c r="Q250" i="34" s="1"/>
  <c r="P96" i="34"/>
  <c r="Q96" i="34" s="1"/>
  <c r="P215" i="34"/>
  <c r="Q215" i="34" s="1"/>
  <c r="P209" i="34"/>
  <c r="Q209" i="34" s="1"/>
  <c r="P344" i="34"/>
  <c r="Q344" i="34" s="1"/>
  <c r="P198" i="34"/>
  <c r="Q198" i="34" s="1"/>
  <c r="P246" i="34"/>
  <c r="Q246" i="34" s="1"/>
  <c r="P126" i="34"/>
  <c r="Q126" i="34" s="1"/>
  <c r="P278" i="34"/>
  <c r="Q278" i="34" s="1"/>
  <c r="P263" i="34"/>
  <c r="Q263" i="34" s="1"/>
  <c r="P203" i="34"/>
  <c r="Q203" i="34" s="1"/>
  <c r="P257" i="34"/>
  <c r="Q257" i="34" s="1"/>
  <c r="P61" i="34"/>
  <c r="Q61" i="34" s="1"/>
  <c r="P240" i="34"/>
  <c r="Q240" i="34" s="1"/>
  <c r="P114" i="34"/>
  <c r="Q114" i="34" s="1"/>
  <c r="P262" i="34"/>
  <c r="Q262" i="34" s="1"/>
  <c r="P77" i="34"/>
  <c r="Q77" i="34" s="1"/>
  <c r="P26" i="34"/>
  <c r="Q26" i="34" s="1"/>
  <c r="P229" i="34"/>
  <c r="Q229" i="34" s="1"/>
  <c r="P287" i="34"/>
  <c r="Q287" i="34" s="1"/>
  <c r="P286" i="34"/>
  <c r="Q286" i="34" s="1"/>
  <c r="P253" i="34"/>
  <c r="Q253" i="34" s="1"/>
  <c r="P154" i="34"/>
  <c r="Q154" i="34" s="1"/>
  <c r="P247" i="34"/>
  <c r="Q247" i="34" s="1"/>
  <c r="P88" i="34"/>
  <c r="Q88" i="34" s="1"/>
  <c r="P201" i="34"/>
  <c r="Q201" i="34" s="1"/>
  <c r="P200" i="34"/>
  <c r="Q200" i="34" s="1"/>
  <c r="P191" i="34"/>
  <c r="Q191" i="34" s="1"/>
  <c r="P159" i="34"/>
  <c r="Q159" i="34" s="1"/>
  <c r="P188" i="34"/>
  <c r="Q188" i="34" s="1"/>
  <c r="P129" i="34"/>
  <c r="Q129" i="34" s="1"/>
  <c r="P131" i="34"/>
  <c r="Q131" i="34" s="1"/>
  <c r="P255" i="34"/>
  <c r="Q255" i="34" s="1"/>
  <c r="P322" i="34"/>
  <c r="Q322" i="34" s="1"/>
  <c r="P150" i="34"/>
  <c r="Q150" i="34" s="1"/>
  <c r="P24" i="34"/>
  <c r="Q24" i="34" s="1"/>
  <c r="P93" i="34"/>
  <c r="Q93" i="34" s="1"/>
  <c r="P79" i="34"/>
  <c r="Q79" i="34" s="1"/>
  <c r="P158" i="34"/>
  <c r="Q158" i="34" s="1"/>
  <c r="P251" i="34"/>
  <c r="Q251" i="34" s="1"/>
  <c r="P208" i="34"/>
  <c r="Q208" i="34" s="1"/>
  <c r="P296" i="34"/>
  <c r="Q296" i="34" s="1"/>
  <c r="P125" i="34"/>
  <c r="Q125" i="34" s="1"/>
  <c r="P153" i="34"/>
  <c r="Q153" i="34" s="1"/>
  <c r="P76" i="34"/>
  <c r="Q76" i="34" s="1"/>
  <c r="P143" i="34"/>
  <c r="Q143" i="34" s="1"/>
  <c r="P326" i="34"/>
  <c r="Q326" i="34" s="1"/>
  <c r="P110" i="34"/>
  <c r="Q110" i="34" s="1"/>
  <c r="P171" i="34"/>
  <c r="Q171" i="34" s="1"/>
  <c r="P112" i="34"/>
  <c r="Q112" i="34" s="1"/>
  <c r="P94" i="34"/>
  <c r="Q94" i="34" s="1"/>
  <c r="P273" i="34"/>
  <c r="Q273" i="34" s="1"/>
  <c r="P236" i="34"/>
  <c r="Q236" i="34" s="1"/>
  <c r="P298" i="34"/>
  <c r="Q298" i="34" s="1"/>
  <c r="P179" i="34"/>
  <c r="Q179" i="34" s="1"/>
  <c r="P95" i="34"/>
  <c r="Q95" i="34" s="1"/>
  <c r="P92" i="34"/>
  <c r="Q92" i="34" s="1"/>
  <c r="P133" i="34"/>
  <c r="Q133" i="34" s="1"/>
  <c r="P193" i="34"/>
  <c r="Q193" i="34" s="1"/>
  <c r="P75" i="34"/>
  <c r="Q75" i="34" s="1"/>
  <c r="P178" i="34"/>
  <c r="Q178" i="34" s="1"/>
  <c r="P41" i="34"/>
  <c r="Q41" i="34" s="1"/>
  <c r="P312" i="34"/>
  <c r="Q312" i="34" s="1"/>
  <c r="P341" i="34"/>
  <c r="Q341" i="34" s="1"/>
  <c r="P173" i="34"/>
  <c r="Q173" i="34" s="1"/>
  <c r="P89" i="34"/>
  <c r="Q89" i="34" s="1"/>
  <c r="P99" i="34"/>
  <c r="Q99" i="34" s="1"/>
  <c r="P220" i="34"/>
  <c r="Q220" i="34" s="1"/>
  <c r="P289" i="34"/>
  <c r="Q289" i="34" s="1"/>
  <c r="P34" i="34"/>
  <c r="Q34" i="34" s="1"/>
  <c r="P248" i="34"/>
  <c r="Q248" i="34" s="1"/>
  <c r="P204" i="34"/>
  <c r="Q204" i="34" s="1"/>
  <c r="P314" i="34"/>
  <c r="Q314" i="34" s="1"/>
  <c r="P73" i="34"/>
  <c r="Q73" i="34" s="1"/>
  <c r="P22" i="34"/>
  <c r="Q22" i="34" s="1"/>
  <c r="P165" i="34"/>
  <c r="Q165" i="34" s="1"/>
  <c r="P97" i="34"/>
  <c r="Q97" i="34" s="1"/>
  <c r="P84" i="34"/>
  <c r="Q84" i="34" s="1"/>
  <c r="P295" i="34"/>
  <c r="Q295" i="34" s="1"/>
  <c r="P51" i="34"/>
  <c r="Q51" i="34" s="1"/>
  <c r="P107" i="34"/>
  <c r="Q107" i="34" s="1"/>
  <c r="P331" i="34"/>
  <c r="Q331" i="34" s="1"/>
  <c r="P163" i="34"/>
  <c r="Q163" i="34" s="1"/>
  <c r="P33" i="34"/>
  <c r="Q33" i="34" s="1"/>
  <c r="P128" i="34"/>
  <c r="Q128" i="34" s="1"/>
  <c r="P223" i="34"/>
  <c r="Q223" i="34" s="1"/>
  <c r="P293" i="34"/>
  <c r="Q293" i="34" s="1"/>
  <c r="P332" i="34"/>
  <c r="Q332" i="34" s="1"/>
  <c r="P256" i="34"/>
  <c r="Q256" i="34" s="1"/>
  <c r="P120" i="34"/>
  <c r="Q120" i="34" s="1"/>
  <c r="P30" i="34"/>
  <c r="Q30" i="34" s="1"/>
  <c r="P306" i="34"/>
  <c r="Q306" i="34" s="1"/>
  <c r="P216" i="34"/>
  <c r="Q216" i="34" s="1"/>
  <c r="P319" i="34"/>
  <c r="Q319" i="34" s="1"/>
  <c r="P53" i="34"/>
  <c r="Q53" i="34" s="1"/>
  <c r="P318" i="34"/>
  <c r="Q318" i="34" s="1"/>
  <c r="P242" i="34"/>
  <c r="Q242" i="34" s="1"/>
  <c r="P83" i="34"/>
  <c r="Q83" i="34" s="1"/>
  <c r="P52" i="34"/>
  <c r="Q52" i="34" s="1"/>
  <c r="P342" i="34"/>
  <c r="Q342" i="34" s="1"/>
  <c r="P283" i="34"/>
  <c r="Q283" i="34" s="1"/>
  <c r="P282" i="34"/>
  <c r="Q282" i="34" s="1"/>
  <c r="P56" i="34"/>
  <c r="Q56" i="34" s="1"/>
  <c r="P294" i="34"/>
  <c r="Q294" i="34" s="1"/>
  <c r="P123" i="34"/>
  <c r="Q123" i="34" s="1"/>
  <c r="P64" i="34"/>
  <c r="Q64" i="34" s="1"/>
  <c r="P317" i="34"/>
  <c r="Q317" i="34" s="1"/>
  <c r="P100" i="34"/>
  <c r="Q100" i="34" s="1"/>
  <c r="P66" i="34"/>
  <c r="Q66" i="34" s="1"/>
  <c r="P337" i="34"/>
  <c r="Q337" i="34" s="1"/>
  <c r="P48" i="34"/>
  <c r="Q48" i="34" s="1"/>
  <c r="P104" i="34"/>
  <c r="Q104" i="34" s="1"/>
  <c r="P221" i="34"/>
  <c r="Q221" i="34" s="1"/>
  <c r="P38" i="34"/>
  <c r="Q38" i="34" s="1"/>
  <c r="P259" i="34"/>
  <c r="Q259" i="34" s="1"/>
  <c r="P219" i="34"/>
  <c r="Q219" i="34" s="1"/>
  <c r="P67" i="34"/>
  <c r="Q67" i="34" s="1"/>
  <c r="P134" i="34"/>
  <c r="Q134" i="34" s="1"/>
  <c r="P168" i="34"/>
  <c r="Q168" i="34" s="1"/>
  <c r="P207" i="34"/>
  <c r="Q207" i="34" s="1"/>
  <c r="P161" i="34"/>
  <c r="Q161" i="34" s="1"/>
  <c r="P243" i="34"/>
  <c r="Q243" i="34" s="1"/>
  <c r="P15" i="34"/>
  <c r="Q15" i="34" s="1"/>
  <c r="P91" i="34"/>
  <c r="Q91" i="34" s="1"/>
  <c r="P258" i="34"/>
  <c r="Q258" i="34" s="1"/>
  <c r="P268" i="34"/>
  <c r="Q268" i="34" s="1"/>
  <c r="P32" i="34"/>
  <c r="Q32" i="34" s="1"/>
  <c r="P320" i="34"/>
  <c r="Q320" i="34" s="1"/>
  <c r="P228" i="34"/>
  <c r="Q228" i="34" s="1"/>
  <c r="P49" i="34"/>
  <c r="Q49" i="34" s="1"/>
  <c r="P42" i="34"/>
  <c r="Q42" i="34" s="1"/>
  <c r="P115" i="34"/>
  <c r="Q115" i="34" s="1"/>
  <c r="P29" i="34"/>
  <c r="Q29" i="34" s="1"/>
  <c r="P169" i="34"/>
  <c r="Q169" i="34" s="1"/>
  <c r="P226" i="34"/>
  <c r="Q226" i="34" s="1"/>
  <c r="P124" i="34"/>
  <c r="Q124" i="34" s="1"/>
  <c r="P301" i="34"/>
  <c r="Q301" i="34" s="1"/>
  <c r="P44" i="34"/>
  <c r="Q44" i="34" s="1"/>
  <c r="P274" i="34"/>
  <c r="Q274" i="34" s="1"/>
  <c r="P175" i="34"/>
  <c r="Q175" i="34" s="1"/>
  <c r="P281" i="34"/>
  <c r="Q281" i="34" s="1"/>
  <c r="P249" i="34"/>
  <c r="Q249" i="34" s="1"/>
  <c r="P151" i="34"/>
  <c r="Q151" i="34" s="1"/>
  <c r="P241" i="34"/>
  <c r="Q241" i="34" s="1"/>
  <c r="P239" i="34"/>
  <c r="Q239" i="34" s="1"/>
  <c r="P119" i="34"/>
  <c r="Q119" i="34" s="1"/>
  <c r="P187" i="34"/>
  <c r="Q187" i="34" s="1"/>
  <c r="P71" i="34"/>
  <c r="Q71" i="34" s="1"/>
  <c r="P39" i="34"/>
  <c r="Q39" i="34" s="1"/>
  <c r="P25" i="34"/>
  <c r="Q25" i="34" s="1"/>
  <c r="P105" i="34"/>
  <c r="Q105" i="34" s="1"/>
  <c r="P36" i="34"/>
  <c r="Q36" i="34" s="1"/>
  <c r="P335" i="34"/>
  <c r="Q335" i="34" s="1"/>
  <c r="Q14" i="34"/>
  <c r="U502" i="32"/>
  <c r="U503" i="32"/>
  <c r="U504" i="32"/>
  <c r="U505" i="32"/>
  <c r="U506" i="32"/>
  <c r="U507" i="32"/>
  <c r="U508" i="32"/>
  <c r="U509" i="32"/>
  <c r="U510" i="32"/>
  <c r="U511" i="32"/>
  <c r="U512" i="32"/>
  <c r="U513" i="32"/>
  <c r="U514" i="32"/>
  <c r="U515" i="32"/>
  <c r="U516" i="32"/>
  <c r="U517" i="32"/>
  <c r="U518" i="32"/>
  <c r="U519" i="32"/>
  <c r="U520" i="32"/>
  <c r="U521" i="32"/>
  <c r="U522" i="32"/>
  <c r="U523" i="32"/>
  <c r="U524" i="32"/>
  <c r="U525" i="32"/>
  <c r="U526" i="32"/>
  <c r="U527" i="32"/>
  <c r="U528" i="32"/>
  <c r="U529" i="32"/>
  <c r="U530" i="32"/>
  <c r="U531" i="32"/>
  <c r="U532" i="32"/>
  <c r="U533" i="32"/>
  <c r="U534" i="32"/>
  <c r="U535" i="32"/>
  <c r="U536" i="32"/>
  <c r="U537" i="32"/>
  <c r="U538" i="32"/>
  <c r="U539" i="32"/>
  <c r="U540" i="32"/>
  <c r="U541" i="32"/>
  <c r="U542" i="32"/>
  <c r="U543" i="32"/>
  <c r="U544" i="32"/>
  <c r="U545" i="32"/>
  <c r="U546" i="32"/>
  <c r="U547" i="32"/>
  <c r="U548" i="32"/>
  <c r="U549" i="32"/>
  <c r="U550" i="32"/>
  <c r="U551" i="32"/>
  <c r="U552" i="32"/>
  <c r="U553" i="32"/>
  <c r="U554" i="32"/>
  <c r="U555" i="32"/>
  <c r="U556" i="32"/>
  <c r="U557" i="32"/>
  <c r="U558" i="32"/>
  <c r="U559" i="32"/>
  <c r="U560" i="32"/>
  <c r="U561" i="32"/>
  <c r="U562" i="32"/>
  <c r="U563" i="32"/>
  <c r="U564" i="32"/>
  <c r="U565" i="32"/>
  <c r="U566" i="32"/>
  <c r="U567" i="32"/>
  <c r="U568" i="32"/>
  <c r="U569" i="32"/>
  <c r="U570" i="32"/>
  <c r="U571" i="32"/>
  <c r="U572" i="32"/>
  <c r="U573" i="32"/>
  <c r="U574" i="32"/>
  <c r="U575" i="32"/>
  <c r="U576" i="32"/>
  <c r="U577" i="32"/>
  <c r="U578" i="32"/>
  <c r="U579" i="32"/>
  <c r="U580" i="32"/>
  <c r="U581" i="32"/>
  <c r="U582" i="32"/>
  <c r="U583" i="32"/>
  <c r="U584" i="32"/>
  <c r="U585" i="32"/>
  <c r="U586" i="32"/>
  <c r="U587" i="32"/>
  <c r="U588" i="32"/>
  <c r="U589" i="32"/>
  <c r="U590" i="32"/>
  <c r="U591" i="32"/>
  <c r="U592" i="32"/>
  <c r="U593" i="32"/>
  <c r="U594" i="32"/>
  <c r="U595" i="32"/>
  <c r="U596" i="32"/>
  <c r="U597" i="32"/>
  <c r="U598" i="32"/>
  <c r="U599" i="32"/>
  <c r="U600" i="32"/>
  <c r="U601" i="32"/>
  <c r="U602" i="32"/>
  <c r="U603" i="32"/>
  <c r="U604" i="32"/>
  <c r="U605" i="32"/>
  <c r="U606" i="32"/>
  <c r="U607" i="32"/>
  <c r="U608" i="32"/>
  <c r="U609" i="32"/>
  <c r="U610" i="32"/>
  <c r="U611" i="32"/>
  <c r="U612" i="32"/>
  <c r="U613" i="32"/>
  <c r="U614" i="32"/>
  <c r="U615" i="32"/>
  <c r="U616" i="32"/>
  <c r="U617" i="32"/>
  <c r="U618" i="32"/>
  <c r="U619" i="32"/>
  <c r="U620" i="32"/>
  <c r="U621" i="32"/>
  <c r="U622" i="32"/>
  <c r="U623" i="32"/>
  <c r="U624" i="32"/>
  <c r="U625" i="32"/>
  <c r="U626" i="32"/>
  <c r="U627" i="32"/>
  <c r="U628" i="32"/>
  <c r="U629" i="32"/>
  <c r="U630" i="32"/>
  <c r="U631" i="32"/>
  <c r="U632" i="32"/>
  <c r="U633" i="32"/>
  <c r="U634" i="32"/>
  <c r="U635" i="32"/>
  <c r="U636" i="32"/>
  <c r="U637" i="32"/>
  <c r="U638" i="32"/>
  <c r="U639" i="32"/>
  <c r="U640" i="32"/>
  <c r="U641" i="32"/>
  <c r="U642" i="32"/>
  <c r="U643" i="32"/>
  <c r="U644" i="32"/>
  <c r="U645" i="32"/>
  <c r="U646" i="32"/>
  <c r="U647" i="32"/>
  <c r="U648" i="32"/>
  <c r="U649" i="32"/>
  <c r="U650" i="32"/>
  <c r="U651" i="32"/>
  <c r="U652" i="32"/>
  <c r="U653" i="32"/>
  <c r="U654" i="32"/>
  <c r="U655" i="32"/>
  <c r="U656" i="32"/>
  <c r="U657" i="32"/>
  <c r="U658" i="32"/>
  <c r="U659" i="32"/>
  <c r="U660" i="32"/>
  <c r="U661" i="32"/>
  <c r="U662" i="32"/>
  <c r="U663" i="32"/>
  <c r="U664" i="32"/>
  <c r="U665" i="32"/>
  <c r="U666" i="32"/>
  <c r="U667" i="32"/>
  <c r="U668" i="32"/>
  <c r="U669" i="32"/>
  <c r="U670" i="32"/>
  <c r="U671" i="32"/>
  <c r="U672" i="32"/>
  <c r="U673" i="32"/>
  <c r="U674" i="32"/>
  <c r="U675" i="32"/>
  <c r="U676" i="32"/>
  <c r="U677" i="32"/>
  <c r="U678" i="32"/>
  <c r="U679" i="32"/>
  <c r="U680" i="32"/>
  <c r="U681" i="32"/>
  <c r="U682" i="32"/>
  <c r="U683" i="32"/>
  <c r="U684" i="32"/>
  <c r="U685" i="32"/>
  <c r="U686" i="32"/>
  <c r="U687" i="32"/>
  <c r="U688" i="32"/>
  <c r="U689" i="32"/>
  <c r="U690" i="32"/>
  <c r="U691" i="32"/>
  <c r="U692" i="32"/>
  <c r="U693" i="32"/>
  <c r="U694" i="32"/>
  <c r="U695" i="32"/>
  <c r="U696" i="32"/>
  <c r="U697" i="32"/>
  <c r="U698" i="32"/>
  <c r="U699" i="32"/>
  <c r="U700" i="32"/>
  <c r="U701" i="32"/>
  <c r="U702" i="32"/>
  <c r="U703" i="32"/>
  <c r="U704" i="32"/>
  <c r="U705" i="32"/>
  <c r="U706" i="32"/>
  <c r="U707" i="32"/>
  <c r="U708" i="32"/>
  <c r="U709" i="32"/>
  <c r="U710" i="32"/>
  <c r="U711" i="32"/>
  <c r="U712" i="32"/>
  <c r="U713" i="32"/>
  <c r="U714" i="32"/>
  <c r="U715" i="32"/>
  <c r="U716" i="32"/>
  <c r="U717" i="32"/>
  <c r="U718" i="32"/>
  <c r="U719" i="32"/>
  <c r="U720" i="32"/>
  <c r="U721" i="32"/>
  <c r="U722" i="32"/>
  <c r="U723" i="32"/>
  <c r="U724" i="32"/>
  <c r="U725" i="32"/>
  <c r="U726" i="32"/>
  <c r="U727" i="32"/>
  <c r="U728" i="32"/>
  <c r="U729" i="32"/>
  <c r="U730" i="32"/>
  <c r="U731" i="32"/>
  <c r="U732" i="32"/>
  <c r="U733" i="32"/>
  <c r="U734" i="32"/>
  <c r="U735" i="32"/>
  <c r="U736" i="32"/>
  <c r="U737" i="32"/>
  <c r="U738" i="32"/>
  <c r="U739" i="32"/>
  <c r="U740" i="32"/>
  <c r="U741" i="32"/>
  <c r="U742" i="32"/>
  <c r="U743" i="32"/>
  <c r="U744" i="32"/>
  <c r="U745" i="32"/>
  <c r="U746" i="32"/>
  <c r="U747" i="32"/>
  <c r="U748" i="32"/>
  <c r="U749" i="32"/>
  <c r="U750" i="32"/>
  <c r="U751" i="32"/>
  <c r="U752" i="32"/>
  <c r="U753" i="32"/>
  <c r="U754" i="32"/>
  <c r="U755" i="32"/>
  <c r="U756" i="32"/>
  <c r="U757" i="32"/>
  <c r="U758" i="32"/>
  <c r="U759" i="32"/>
  <c r="U760" i="32"/>
  <c r="U761" i="32"/>
  <c r="U762" i="32"/>
  <c r="U763" i="32"/>
  <c r="U764" i="32"/>
  <c r="U765" i="32"/>
  <c r="U766" i="32"/>
  <c r="U767" i="32"/>
  <c r="U768" i="32"/>
  <c r="U769" i="32"/>
  <c r="U770" i="32"/>
  <c r="U771" i="32"/>
  <c r="U772" i="32"/>
  <c r="U773" i="32"/>
  <c r="U774" i="32"/>
  <c r="U775" i="32"/>
  <c r="U776" i="32"/>
  <c r="U777" i="32"/>
  <c r="U778" i="32"/>
  <c r="U779" i="32"/>
  <c r="U780" i="32"/>
  <c r="U781" i="32"/>
  <c r="U782" i="32"/>
  <c r="U783" i="32"/>
  <c r="U784" i="32"/>
  <c r="U785" i="32"/>
  <c r="U786" i="32"/>
  <c r="U787" i="32"/>
  <c r="U788" i="32"/>
  <c r="U789" i="32"/>
  <c r="U790" i="32"/>
  <c r="U791" i="32"/>
  <c r="U792" i="32"/>
  <c r="U793" i="32"/>
  <c r="U794" i="32"/>
  <c r="U795" i="32"/>
  <c r="U796" i="32"/>
  <c r="U797" i="32"/>
  <c r="U798" i="32"/>
  <c r="U799" i="32"/>
  <c r="U800" i="32"/>
  <c r="U801" i="32"/>
  <c r="U802" i="32"/>
  <c r="U803" i="32"/>
  <c r="U804" i="32"/>
  <c r="U805" i="32"/>
  <c r="U806" i="32"/>
  <c r="U807" i="32"/>
  <c r="U808" i="32"/>
  <c r="U809" i="32"/>
  <c r="U810" i="32"/>
  <c r="U811" i="32"/>
  <c r="U812" i="32"/>
  <c r="U813" i="32"/>
  <c r="U814" i="32"/>
  <c r="U815" i="32"/>
  <c r="U816" i="32"/>
  <c r="U817" i="32"/>
  <c r="U818" i="32"/>
  <c r="U819" i="32"/>
  <c r="U820" i="32"/>
  <c r="U821" i="32"/>
  <c r="U822" i="32"/>
  <c r="U823" i="32"/>
  <c r="U824" i="32"/>
  <c r="U825" i="32"/>
  <c r="U826" i="32"/>
  <c r="U827" i="32"/>
  <c r="U828" i="32"/>
  <c r="U829" i="32"/>
  <c r="U830" i="32"/>
  <c r="U831" i="32"/>
  <c r="U832" i="32"/>
  <c r="U833" i="32"/>
  <c r="U834" i="32"/>
  <c r="U835" i="32"/>
  <c r="U836" i="32"/>
  <c r="U837" i="32"/>
  <c r="U838" i="32"/>
  <c r="U839" i="32"/>
  <c r="U840" i="32"/>
  <c r="U841" i="32"/>
  <c r="U842" i="32"/>
  <c r="U843" i="32"/>
  <c r="U844" i="32"/>
  <c r="U845" i="32"/>
  <c r="U846" i="32"/>
  <c r="U847" i="32"/>
  <c r="U848" i="32"/>
  <c r="U849" i="32"/>
  <c r="U850" i="32"/>
  <c r="U851" i="32"/>
  <c r="U852" i="32"/>
  <c r="U853" i="32"/>
  <c r="U854" i="32"/>
  <c r="U855" i="32"/>
  <c r="U856" i="32"/>
  <c r="U857" i="32"/>
  <c r="U858" i="32"/>
  <c r="U859" i="32"/>
  <c r="U860" i="32"/>
  <c r="U861" i="32"/>
  <c r="U862" i="32"/>
  <c r="U863" i="32"/>
  <c r="U864" i="32"/>
  <c r="U865" i="32"/>
  <c r="U866" i="32"/>
  <c r="U867" i="32"/>
  <c r="U868" i="32"/>
  <c r="U869" i="32"/>
  <c r="U870" i="32"/>
  <c r="U871" i="32"/>
  <c r="U872" i="32"/>
  <c r="U873" i="32"/>
  <c r="U874" i="32"/>
  <c r="U875" i="32"/>
  <c r="U876" i="32"/>
  <c r="U877" i="32"/>
  <c r="U878" i="32"/>
  <c r="U879" i="32"/>
  <c r="U880" i="32"/>
  <c r="U881" i="32"/>
  <c r="U882" i="32"/>
  <c r="U883" i="32"/>
  <c r="U884" i="32"/>
  <c r="U885" i="32"/>
  <c r="U886" i="32"/>
  <c r="U887" i="32"/>
  <c r="U888" i="32"/>
  <c r="U889" i="32"/>
  <c r="U890" i="32"/>
  <c r="U891" i="32"/>
  <c r="U892" i="32"/>
  <c r="U893" i="32"/>
  <c r="U894" i="32"/>
  <c r="U895" i="32"/>
  <c r="U896" i="32"/>
  <c r="U897" i="32"/>
  <c r="U898" i="32"/>
  <c r="U899" i="32"/>
  <c r="U900" i="32"/>
  <c r="U901" i="32"/>
  <c r="U902" i="32"/>
  <c r="U903" i="32"/>
  <c r="U904" i="32"/>
  <c r="U905" i="32"/>
  <c r="U906" i="32"/>
  <c r="U907" i="32"/>
  <c r="U908" i="32"/>
  <c r="U909" i="32"/>
  <c r="U910" i="32"/>
  <c r="U911" i="32"/>
  <c r="U912" i="32"/>
  <c r="U913" i="32"/>
  <c r="U914" i="32"/>
  <c r="U915" i="32"/>
  <c r="U916" i="32"/>
  <c r="U917" i="32"/>
  <c r="U918" i="32"/>
  <c r="U919" i="32"/>
  <c r="U920" i="32"/>
  <c r="U921" i="32"/>
  <c r="U922" i="32"/>
  <c r="U923" i="32"/>
  <c r="U924" i="32"/>
  <c r="U925" i="32"/>
  <c r="U926" i="32"/>
  <c r="U927" i="32"/>
  <c r="U928" i="32"/>
  <c r="U929" i="32"/>
  <c r="U930" i="32"/>
  <c r="U931" i="32"/>
  <c r="U932" i="32"/>
  <c r="U933" i="32"/>
  <c r="U934" i="32"/>
  <c r="U935" i="32"/>
  <c r="U936" i="32"/>
  <c r="U937" i="32"/>
  <c r="U938" i="32"/>
  <c r="U939" i="32"/>
  <c r="U940" i="32"/>
  <c r="U941" i="32"/>
  <c r="U942" i="32"/>
  <c r="U943" i="32"/>
  <c r="U944" i="32"/>
  <c r="U945" i="32"/>
  <c r="U946" i="32"/>
  <c r="U947" i="32"/>
  <c r="U948" i="32"/>
  <c r="U949" i="32"/>
  <c r="U950" i="32"/>
  <c r="U951" i="32"/>
  <c r="U952" i="32"/>
  <c r="U953" i="32"/>
  <c r="U954" i="32"/>
  <c r="U955" i="32"/>
  <c r="U956" i="32"/>
  <c r="U957" i="32"/>
  <c r="U958" i="32"/>
  <c r="U959" i="32"/>
  <c r="U960" i="32"/>
  <c r="U961" i="32"/>
  <c r="U962" i="32"/>
  <c r="U963" i="32"/>
  <c r="U964" i="32"/>
  <c r="U965" i="32"/>
  <c r="U966" i="32"/>
  <c r="U967" i="32"/>
  <c r="U968" i="32"/>
  <c r="U969" i="32"/>
  <c r="U970" i="32"/>
  <c r="U971" i="32"/>
  <c r="U972" i="32"/>
  <c r="U973" i="32"/>
  <c r="U974" i="32"/>
  <c r="U975" i="32"/>
  <c r="U976" i="32"/>
  <c r="U977" i="32"/>
  <c r="U978" i="32"/>
  <c r="U979" i="32"/>
  <c r="U980" i="32"/>
  <c r="U981" i="32"/>
  <c r="U982" i="32"/>
  <c r="U983" i="32"/>
  <c r="U984" i="32"/>
  <c r="U985" i="32"/>
  <c r="U986" i="32"/>
  <c r="U987" i="32"/>
  <c r="U988" i="32"/>
  <c r="U989" i="32"/>
  <c r="U990" i="32"/>
  <c r="U991" i="32"/>
  <c r="U992" i="32"/>
  <c r="U993" i="32"/>
  <c r="U994" i="32"/>
  <c r="U995" i="32"/>
  <c r="U996" i="32"/>
  <c r="Q508" i="32"/>
  <c r="Q509" i="32"/>
  <c r="Q510" i="32"/>
  <c r="Q511" i="32"/>
  <c r="Q512" i="32"/>
  <c r="Q513" i="32"/>
  <c r="Q514" i="32"/>
  <c r="Q515" i="32"/>
  <c r="Q516" i="32"/>
  <c r="Q517" i="32"/>
  <c r="Q518" i="32"/>
  <c r="Q519" i="32"/>
  <c r="Q520" i="32"/>
  <c r="Q521" i="32"/>
  <c r="Q522" i="32"/>
  <c r="Q523" i="32"/>
  <c r="Q524" i="32"/>
  <c r="Q525" i="32"/>
  <c r="Q526" i="32"/>
  <c r="Q527" i="32"/>
  <c r="Q528" i="32"/>
  <c r="Q529" i="32"/>
  <c r="Q530" i="32"/>
  <c r="Q531" i="32"/>
  <c r="Q532" i="32"/>
  <c r="Q533" i="32"/>
  <c r="Q534" i="32"/>
  <c r="Q535" i="32"/>
  <c r="Q536" i="32"/>
  <c r="Q537" i="32"/>
  <c r="Q538" i="32"/>
  <c r="Q539" i="32"/>
  <c r="Q540" i="32"/>
  <c r="Q541" i="32"/>
  <c r="Q542" i="32"/>
  <c r="Q543" i="32"/>
  <c r="Q544" i="32"/>
  <c r="Q545" i="32"/>
  <c r="Q546" i="32"/>
  <c r="Q547" i="32"/>
  <c r="Q548" i="32"/>
  <c r="Q549" i="32"/>
  <c r="Q550" i="32"/>
  <c r="Q551" i="32"/>
  <c r="Q552" i="32"/>
  <c r="Q553" i="32"/>
  <c r="Q554" i="32"/>
  <c r="Q555" i="32"/>
  <c r="Q556" i="32"/>
  <c r="Q557" i="32"/>
  <c r="Q558" i="32"/>
  <c r="Q559" i="32"/>
  <c r="Q560" i="32"/>
  <c r="Q561" i="32"/>
  <c r="Q562" i="32"/>
  <c r="Q563" i="32"/>
  <c r="Q564" i="32"/>
  <c r="Q565" i="32"/>
  <c r="Q566" i="32"/>
  <c r="Q567" i="32"/>
  <c r="Q568" i="32"/>
  <c r="Q569" i="32"/>
  <c r="Q570" i="32"/>
  <c r="Q571" i="32"/>
  <c r="Q572" i="32"/>
  <c r="Q573" i="32"/>
  <c r="Q574" i="32"/>
  <c r="Q575" i="32"/>
  <c r="Q576" i="32"/>
  <c r="Q577" i="32"/>
  <c r="Q578" i="32"/>
  <c r="Q579" i="32"/>
  <c r="Q580" i="32"/>
  <c r="Q581" i="32"/>
  <c r="Q582" i="32"/>
  <c r="Q583" i="32"/>
  <c r="Q584" i="32"/>
  <c r="Q585" i="32"/>
  <c r="Q586" i="32"/>
  <c r="Q587" i="32"/>
  <c r="Q588" i="32"/>
  <c r="Q589" i="32"/>
  <c r="Q590" i="32"/>
  <c r="Q591" i="32"/>
  <c r="Q592" i="32"/>
  <c r="Q593" i="32"/>
  <c r="Q594" i="32"/>
  <c r="Q595" i="32"/>
  <c r="Q596" i="32"/>
  <c r="Q597" i="32"/>
  <c r="Q598" i="32"/>
  <c r="Q599" i="32"/>
  <c r="Q600" i="32"/>
  <c r="Q601" i="32"/>
  <c r="Q602" i="32"/>
  <c r="Q603" i="32"/>
  <c r="Q604" i="32"/>
  <c r="Q605" i="32"/>
  <c r="Q606" i="32"/>
  <c r="Q607" i="32"/>
  <c r="Q608" i="32"/>
  <c r="Q609" i="32"/>
  <c r="Q610" i="32"/>
  <c r="Q611" i="32"/>
  <c r="Q612" i="32"/>
  <c r="Q613" i="32"/>
  <c r="Q614" i="32"/>
  <c r="Q615" i="32"/>
  <c r="Q616" i="32"/>
  <c r="Q617" i="32"/>
  <c r="Q618" i="32"/>
  <c r="Q619" i="32"/>
  <c r="Q620" i="32"/>
  <c r="Q621" i="32"/>
  <c r="Q622" i="32"/>
  <c r="Q623" i="32"/>
  <c r="Q624" i="32"/>
  <c r="Q625" i="32"/>
  <c r="Q626" i="32"/>
  <c r="Q627" i="32"/>
  <c r="Q628" i="32"/>
  <c r="Q629" i="32"/>
  <c r="Q630" i="32"/>
  <c r="Q631" i="32"/>
  <c r="Q632" i="32"/>
  <c r="Q633" i="32"/>
  <c r="Q634" i="32"/>
  <c r="Q635" i="32"/>
  <c r="Q636" i="32"/>
  <c r="Q637" i="32"/>
  <c r="Q638" i="32"/>
  <c r="Q639" i="32"/>
  <c r="Q640" i="32"/>
  <c r="Q641" i="32"/>
  <c r="Q642" i="32"/>
  <c r="Q643" i="32"/>
  <c r="Q644" i="32"/>
  <c r="Q645" i="32"/>
  <c r="Q646" i="32"/>
  <c r="Q647" i="32"/>
  <c r="Q648" i="32"/>
  <c r="Q649" i="32"/>
  <c r="Q650" i="32"/>
  <c r="Q651" i="32"/>
  <c r="Q652" i="32"/>
  <c r="Q653" i="32"/>
  <c r="Q654" i="32"/>
  <c r="Q655" i="32"/>
  <c r="Q656" i="32"/>
  <c r="Q657" i="32"/>
  <c r="Q658" i="32"/>
  <c r="Q659" i="32"/>
  <c r="Q660" i="32"/>
  <c r="Q661" i="32"/>
  <c r="Q662" i="32"/>
  <c r="Q663" i="32"/>
  <c r="Q664" i="32"/>
  <c r="Q665" i="32"/>
  <c r="Q666" i="32"/>
  <c r="Q667" i="32"/>
  <c r="Q668" i="32"/>
  <c r="Q669" i="32"/>
  <c r="Q670" i="32"/>
  <c r="Q671" i="32"/>
  <c r="Q672" i="32"/>
  <c r="Q673" i="32"/>
  <c r="Q674" i="32"/>
  <c r="Q675" i="32"/>
  <c r="Q676" i="32"/>
  <c r="Q677" i="32"/>
  <c r="Q678" i="32"/>
  <c r="Q679" i="32"/>
  <c r="Q680" i="32"/>
  <c r="Q681" i="32"/>
  <c r="Q682" i="32"/>
  <c r="Q683" i="32"/>
  <c r="Q684" i="32"/>
  <c r="Q685" i="32"/>
  <c r="Q686" i="32"/>
  <c r="Q687" i="32"/>
  <c r="Q688" i="32"/>
  <c r="Q689" i="32"/>
  <c r="Q690" i="32"/>
  <c r="Q691" i="32"/>
  <c r="Q692" i="32"/>
  <c r="Q693" i="32"/>
  <c r="Q694" i="32"/>
  <c r="Q695" i="32"/>
  <c r="Q696" i="32"/>
  <c r="Q697" i="32"/>
  <c r="Q698" i="32"/>
  <c r="Q699" i="32"/>
  <c r="Q700" i="32"/>
  <c r="Q701" i="32"/>
  <c r="Q702" i="32"/>
  <c r="Q703" i="32"/>
  <c r="Q704" i="32"/>
  <c r="Q705" i="32"/>
  <c r="Q706" i="32"/>
  <c r="Q707" i="32"/>
  <c r="Q708" i="32"/>
  <c r="Q709" i="32"/>
  <c r="Q710" i="32"/>
  <c r="Q711" i="32"/>
  <c r="Q712" i="32"/>
  <c r="Q713" i="32"/>
  <c r="Q714" i="32"/>
  <c r="Q715" i="32"/>
  <c r="Q716" i="32"/>
  <c r="Q717" i="32"/>
  <c r="Q718" i="32"/>
  <c r="Q719" i="32"/>
  <c r="Q720" i="32"/>
  <c r="Q721" i="32"/>
  <c r="Q722" i="32"/>
  <c r="Q723" i="32"/>
  <c r="Q724" i="32"/>
  <c r="Q725" i="32"/>
  <c r="Q726" i="32"/>
  <c r="Q727" i="32"/>
  <c r="Q728" i="32"/>
  <c r="Q729" i="32"/>
  <c r="Q730" i="32"/>
  <c r="Q731" i="32"/>
  <c r="Q732" i="32"/>
  <c r="Q733" i="32"/>
  <c r="Q734" i="32"/>
  <c r="Q735" i="32"/>
  <c r="Q736" i="32"/>
  <c r="Q737" i="32"/>
  <c r="Q738" i="32"/>
  <c r="Q739" i="32"/>
  <c r="Q740" i="32"/>
  <c r="Q741" i="32"/>
  <c r="Q742" i="32"/>
  <c r="Q743" i="32"/>
  <c r="Q744" i="32"/>
  <c r="Q745" i="32"/>
  <c r="Q746" i="32"/>
  <c r="Q747" i="32"/>
  <c r="Q748" i="32"/>
  <c r="Q749" i="32"/>
  <c r="Q750" i="32"/>
  <c r="Q751" i="32"/>
  <c r="Q752" i="32"/>
  <c r="Q753" i="32"/>
  <c r="Q754" i="32"/>
  <c r="Q755" i="32"/>
  <c r="Q756" i="32"/>
  <c r="Q757" i="32"/>
  <c r="Q758" i="32"/>
  <c r="Q759" i="32"/>
  <c r="Q760" i="32"/>
  <c r="Q761" i="32"/>
  <c r="Q762" i="32"/>
  <c r="Q763" i="32"/>
  <c r="Q764" i="32"/>
  <c r="Q765" i="32"/>
  <c r="Q766" i="32"/>
  <c r="Q767" i="32"/>
  <c r="Q768" i="32"/>
  <c r="Q769" i="32"/>
  <c r="Q770" i="32"/>
  <c r="Q771" i="32"/>
  <c r="Q772" i="32"/>
  <c r="Q773" i="32"/>
  <c r="Q774" i="32"/>
  <c r="Q775" i="32"/>
  <c r="Q776" i="32"/>
  <c r="Q777" i="32"/>
  <c r="Q778" i="32"/>
  <c r="Q779" i="32"/>
  <c r="Q780" i="32"/>
  <c r="Q781" i="32"/>
  <c r="Q782" i="32"/>
  <c r="Q783" i="32"/>
  <c r="Q784" i="32"/>
  <c r="Q785" i="32"/>
  <c r="Q786" i="32"/>
  <c r="Q787" i="32"/>
  <c r="Q788" i="32"/>
  <c r="Q789" i="32"/>
  <c r="Q790" i="32"/>
  <c r="Q791" i="32"/>
  <c r="Q792" i="32"/>
  <c r="Q793" i="32"/>
  <c r="Q794" i="32"/>
  <c r="Q795" i="32"/>
  <c r="Q796" i="32"/>
  <c r="Q797" i="32"/>
  <c r="Q798" i="32"/>
  <c r="Q799" i="32"/>
  <c r="Q800" i="32"/>
  <c r="Q801" i="32"/>
  <c r="Q802" i="32"/>
  <c r="Q803" i="32"/>
  <c r="Q804" i="32"/>
  <c r="Q805" i="32"/>
  <c r="Q806" i="32"/>
  <c r="Q807" i="32"/>
  <c r="Q808" i="32"/>
  <c r="Q809" i="32"/>
  <c r="Q810" i="32"/>
  <c r="Q811" i="32"/>
  <c r="Q812" i="32"/>
  <c r="Q813" i="32"/>
  <c r="Q814" i="32"/>
  <c r="Q815" i="32"/>
  <c r="Q816" i="32"/>
  <c r="Q817" i="32"/>
  <c r="Q818" i="32"/>
  <c r="Q819" i="32"/>
  <c r="Q820" i="32"/>
  <c r="Q821" i="32"/>
  <c r="Q822" i="32"/>
  <c r="Q823" i="32"/>
  <c r="Q824" i="32"/>
  <c r="Q825" i="32"/>
  <c r="Q826" i="32"/>
  <c r="Q827" i="32"/>
  <c r="Q828" i="32"/>
  <c r="Q829" i="32"/>
  <c r="Q830" i="32"/>
  <c r="Q831" i="32"/>
  <c r="Q832" i="32"/>
  <c r="Q833" i="32"/>
  <c r="Q834" i="32"/>
  <c r="Q835" i="32"/>
  <c r="Q836" i="32"/>
  <c r="Q837" i="32"/>
  <c r="Q838" i="32"/>
  <c r="Q839" i="32"/>
  <c r="Q840" i="32"/>
  <c r="Q841" i="32"/>
  <c r="Q842" i="32"/>
  <c r="Q843" i="32"/>
  <c r="Q844" i="32"/>
  <c r="Q845" i="32"/>
  <c r="Q846" i="32"/>
  <c r="Q847" i="32"/>
  <c r="Q848" i="32"/>
  <c r="Q849" i="32"/>
  <c r="Q850" i="32"/>
  <c r="Q851" i="32"/>
  <c r="Q852" i="32"/>
  <c r="Q853" i="32"/>
  <c r="Q854" i="32"/>
  <c r="Q855" i="32"/>
  <c r="Q856" i="32"/>
  <c r="Q857" i="32"/>
  <c r="Q858" i="32"/>
  <c r="Q859" i="32"/>
  <c r="Q860" i="32"/>
  <c r="Q861" i="32"/>
  <c r="Q862" i="32"/>
  <c r="Q863" i="32"/>
  <c r="Q864" i="32"/>
  <c r="Q865" i="32"/>
  <c r="Q866" i="32"/>
  <c r="Q867" i="32"/>
  <c r="Q868" i="32"/>
  <c r="Q869" i="32"/>
  <c r="Q870" i="32"/>
  <c r="Q871" i="32"/>
  <c r="Q872" i="32"/>
  <c r="Q873" i="32"/>
  <c r="Q874" i="32"/>
  <c r="Q875" i="32"/>
  <c r="Q876" i="32"/>
  <c r="Q877" i="32"/>
  <c r="Q878" i="32"/>
  <c r="Q879" i="32"/>
  <c r="Q880" i="32"/>
  <c r="Q881" i="32"/>
  <c r="Q882" i="32"/>
  <c r="Q883" i="32"/>
  <c r="Q884" i="32"/>
  <c r="Q885" i="32"/>
  <c r="Q886" i="32"/>
  <c r="Q887" i="32"/>
  <c r="Q888" i="32"/>
  <c r="Q889" i="32"/>
  <c r="Q890" i="32"/>
  <c r="Q891" i="32"/>
  <c r="Q892" i="32"/>
  <c r="Q893" i="32"/>
  <c r="Q894" i="32"/>
  <c r="Q895" i="32"/>
  <c r="Q896" i="32"/>
  <c r="Q897" i="32"/>
  <c r="Q898" i="32"/>
  <c r="Q899" i="32"/>
  <c r="Q900" i="32"/>
  <c r="Q901" i="32"/>
  <c r="Q902" i="32"/>
  <c r="Q903" i="32"/>
  <c r="Q904" i="32"/>
  <c r="Q905" i="32"/>
  <c r="Q906" i="32"/>
  <c r="Q907" i="32"/>
  <c r="Q908" i="32"/>
  <c r="Q909" i="32"/>
  <c r="Q910" i="32"/>
  <c r="Q911" i="32"/>
  <c r="Q912" i="32"/>
  <c r="Q913" i="32"/>
  <c r="Q914" i="32"/>
  <c r="Q915" i="32"/>
  <c r="Q916" i="32"/>
  <c r="Q917" i="32"/>
  <c r="Q918" i="32"/>
  <c r="Q919" i="32"/>
  <c r="Q920" i="32"/>
  <c r="Q921" i="32"/>
  <c r="Q922" i="32"/>
  <c r="Q923" i="32"/>
  <c r="Q924" i="32"/>
  <c r="Q925" i="32"/>
  <c r="Q926" i="32"/>
  <c r="Q927" i="32"/>
  <c r="Q928" i="32"/>
  <c r="Q929" i="32"/>
  <c r="Q930" i="32"/>
  <c r="Q931" i="32"/>
  <c r="Q932" i="32"/>
  <c r="Q933" i="32"/>
  <c r="Q934" i="32"/>
  <c r="Q935" i="32"/>
  <c r="Q936" i="32"/>
  <c r="Q937" i="32"/>
  <c r="Q938" i="32"/>
  <c r="Q939" i="32"/>
  <c r="Q940" i="32"/>
  <c r="Q941" i="32"/>
  <c r="Q942" i="32"/>
  <c r="Q943" i="32"/>
  <c r="Q944" i="32"/>
  <c r="Q945" i="32"/>
  <c r="Q946" i="32"/>
  <c r="Q947" i="32"/>
  <c r="Q948" i="32"/>
  <c r="Q949" i="32"/>
  <c r="Q950" i="32"/>
  <c r="Q951" i="32"/>
  <c r="Q952" i="32"/>
  <c r="Q953" i="32"/>
  <c r="Q954" i="32"/>
  <c r="Q955" i="32"/>
  <c r="Q956" i="32"/>
  <c r="Q957" i="32"/>
  <c r="Q958" i="32"/>
  <c r="Q959" i="32"/>
  <c r="Q960" i="32"/>
  <c r="Q961" i="32"/>
  <c r="Q962" i="32"/>
  <c r="Q963" i="32"/>
  <c r="Q964" i="32"/>
  <c r="Q965" i="32"/>
  <c r="Q966" i="32"/>
  <c r="Q967" i="32"/>
  <c r="Q968" i="32"/>
  <c r="Q969" i="32"/>
  <c r="Q970" i="32"/>
  <c r="Q971" i="32"/>
  <c r="Q972" i="32"/>
  <c r="Q973" i="32"/>
  <c r="Q974" i="32"/>
  <c r="Q975" i="32"/>
  <c r="Q976" i="32"/>
  <c r="Q977" i="32"/>
  <c r="Q978" i="32"/>
  <c r="Q979" i="32"/>
  <c r="Q980" i="32"/>
  <c r="Q981" i="32"/>
  <c r="Q982" i="32"/>
  <c r="Q983" i="32"/>
  <c r="Q984" i="32"/>
  <c r="Q985" i="32"/>
  <c r="Q986" i="32"/>
  <c r="Q987" i="32"/>
  <c r="Q988" i="32"/>
  <c r="Q989" i="32"/>
  <c r="Q990" i="32"/>
  <c r="Q991" i="32"/>
  <c r="Q992" i="32"/>
  <c r="Q993" i="32"/>
  <c r="Q994" i="32"/>
  <c r="Q995" i="32"/>
  <c r="Q996" i="32"/>
  <c r="W4" i="4"/>
  <c r="P505" i="32"/>
  <c r="P506" i="32"/>
  <c r="P507" i="32"/>
  <c r="P508" i="32"/>
  <c r="P509" i="32"/>
  <c r="P510" i="32"/>
  <c r="P511" i="32"/>
  <c r="P512" i="32"/>
  <c r="P513" i="32"/>
  <c r="P514" i="32"/>
  <c r="P515" i="32"/>
  <c r="P516" i="32"/>
  <c r="P517" i="32"/>
  <c r="P518" i="32"/>
  <c r="P519" i="32"/>
  <c r="P520" i="32"/>
  <c r="P521" i="32"/>
  <c r="P522" i="32"/>
  <c r="P523" i="32"/>
  <c r="P524" i="32"/>
  <c r="P525" i="32"/>
  <c r="P526" i="32"/>
  <c r="P527" i="32"/>
  <c r="P528" i="32"/>
  <c r="P529" i="32"/>
  <c r="P530" i="32"/>
  <c r="P531" i="32"/>
  <c r="P532" i="32"/>
  <c r="P533" i="32"/>
  <c r="P534" i="32"/>
  <c r="P535" i="32"/>
  <c r="P536" i="32"/>
  <c r="P537" i="32"/>
  <c r="P538" i="32"/>
  <c r="P539" i="32"/>
  <c r="P540" i="32"/>
  <c r="P541" i="32"/>
  <c r="P542" i="32"/>
  <c r="P543" i="32"/>
  <c r="P544" i="32"/>
  <c r="P545" i="32"/>
  <c r="P546" i="32"/>
  <c r="P547" i="32"/>
  <c r="P548" i="32"/>
  <c r="P549" i="32"/>
  <c r="P550" i="32"/>
  <c r="P551" i="32"/>
  <c r="P552" i="32"/>
  <c r="P553" i="32"/>
  <c r="P554" i="32"/>
  <c r="P555" i="32"/>
  <c r="P556" i="32"/>
  <c r="P557" i="32"/>
  <c r="P558" i="32"/>
  <c r="P559" i="32"/>
  <c r="P560" i="32"/>
  <c r="P561" i="32"/>
  <c r="P562" i="32"/>
  <c r="P563" i="32"/>
  <c r="P564" i="32"/>
  <c r="P565" i="32"/>
  <c r="P566" i="32"/>
  <c r="P567" i="32"/>
  <c r="P568" i="32"/>
  <c r="P569" i="32"/>
  <c r="P570" i="32"/>
  <c r="P571" i="32"/>
  <c r="P572" i="32"/>
  <c r="P573" i="32"/>
  <c r="P574" i="32"/>
  <c r="P575" i="32"/>
  <c r="P576" i="32"/>
  <c r="P577" i="32"/>
  <c r="P578" i="32"/>
  <c r="P579" i="32"/>
  <c r="P580" i="32"/>
  <c r="P581" i="32"/>
  <c r="P582" i="32"/>
  <c r="P583" i="32"/>
  <c r="P584" i="32"/>
  <c r="P585" i="32"/>
  <c r="P586" i="32"/>
  <c r="P587" i="32"/>
  <c r="P588" i="32"/>
  <c r="P589" i="32"/>
  <c r="P590" i="32"/>
  <c r="P591" i="32"/>
  <c r="P592" i="32"/>
  <c r="P593" i="32"/>
  <c r="P594" i="32"/>
  <c r="P595" i="32"/>
  <c r="P596" i="32"/>
  <c r="P597" i="32"/>
  <c r="P598" i="32"/>
  <c r="P599" i="32"/>
  <c r="P600" i="32"/>
  <c r="P601" i="32"/>
  <c r="P602" i="32"/>
  <c r="P603" i="32"/>
  <c r="P604" i="32"/>
  <c r="P605" i="32"/>
  <c r="P606" i="32"/>
  <c r="P607" i="32"/>
  <c r="P608" i="32"/>
  <c r="P609" i="32"/>
  <c r="P610" i="32"/>
  <c r="P611" i="32"/>
  <c r="P612" i="32"/>
  <c r="P613" i="32"/>
  <c r="P614" i="32"/>
  <c r="P615" i="32"/>
  <c r="P616" i="32"/>
  <c r="P617" i="32"/>
  <c r="P618" i="32"/>
  <c r="P619" i="32"/>
  <c r="P620" i="32"/>
  <c r="P621" i="32"/>
  <c r="P622" i="32"/>
  <c r="P623" i="32"/>
  <c r="P624" i="32"/>
  <c r="P625" i="32"/>
  <c r="P626" i="32"/>
  <c r="P627" i="32"/>
  <c r="P628" i="32"/>
  <c r="P629" i="32"/>
  <c r="P630" i="32"/>
  <c r="P631" i="32"/>
  <c r="P632" i="32"/>
  <c r="P633" i="32"/>
  <c r="P634" i="32"/>
  <c r="P635" i="32"/>
  <c r="P636" i="32"/>
  <c r="P637" i="32"/>
  <c r="P638" i="32"/>
  <c r="P639" i="32"/>
  <c r="P640" i="32"/>
  <c r="P641" i="32"/>
  <c r="P642" i="32"/>
  <c r="P643" i="32"/>
  <c r="P644" i="32"/>
  <c r="P645" i="32"/>
  <c r="P646" i="32"/>
  <c r="P647" i="32"/>
  <c r="P648" i="32"/>
  <c r="P649" i="32"/>
  <c r="P650" i="32"/>
  <c r="P651" i="32"/>
  <c r="P652" i="32"/>
  <c r="P653" i="32"/>
  <c r="P654" i="32"/>
  <c r="P655" i="32"/>
  <c r="P656" i="32"/>
  <c r="P657" i="32"/>
  <c r="P658" i="32"/>
  <c r="P659" i="32"/>
  <c r="P660" i="32"/>
  <c r="P661" i="32"/>
  <c r="P662" i="32"/>
  <c r="P663" i="32"/>
  <c r="P664" i="32"/>
  <c r="P665" i="32"/>
  <c r="P666" i="32"/>
  <c r="P667" i="32"/>
  <c r="P668" i="32"/>
  <c r="P669" i="32"/>
  <c r="P670" i="32"/>
  <c r="P671" i="32"/>
  <c r="P672" i="32"/>
  <c r="P673" i="32"/>
  <c r="P674" i="32"/>
  <c r="P675" i="32"/>
  <c r="P676" i="32"/>
  <c r="P677" i="32"/>
  <c r="P678" i="32"/>
  <c r="P679" i="32"/>
  <c r="P680" i="32"/>
  <c r="P681" i="32"/>
  <c r="P682" i="32"/>
  <c r="P683" i="32"/>
  <c r="P684" i="32"/>
  <c r="P685" i="32"/>
  <c r="P686" i="32"/>
  <c r="P687" i="32"/>
  <c r="P688" i="32"/>
  <c r="P689" i="32"/>
  <c r="P690" i="32"/>
  <c r="P691" i="32"/>
  <c r="P692" i="32"/>
  <c r="P693" i="32"/>
  <c r="P694" i="32"/>
  <c r="P695" i="32"/>
  <c r="P696" i="32"/>
  <c r="P697" i="32"/>
  <c r="P698" i="32"/>
  <c r="P699" i="32"/>
  <c r="P700" i="32"/>
  <c r="P701" i="32"/>
  <c r="P702" i="32"/>
  <c r="P703" i="32"/>
  <c r="P704" i="32"/>
  <c r="P705" i="32"/>
  <c r="P706" i="32"/>
  <c r="P707" i="32"/>
  <c r="P708" i="32"/>
  <c r="P709" i="32"/>
  <c r="P710" i="32"/>
  <c r="P711" i="32"/>
  <c r="P712" i="32"/>
  <c r="P713" i="32"/>
  <c r="P714" i="32"/>
  <c r="P715" i="32"/>
  <c r="P716" i="32"/>
  <c r="P717" i="32"/>
  <c r="P718" i="32"/>
  <c r="P719" i="32"/>
  <c r="P720" i="32"/>
  <c r="P721" i="32"/>
  <c r="P722" i="32"/>
  <c r="P723" i="32"/>
  <c r="P724" i="32"/>
  <c r="P725" i="32"/>
  <c r="P726" i="32"/>
  <c r="P727" i="32"/>
  <c r="P728" i="32"/>
  <c r="P729" i="32"/>
  <c r="P730" i="32"/>
  <c r="P731" i="32"/>
  <c r="P732" i="32"/>
  <c r="P733" i="32"/>
  <c r="P734" i="32"/>
  <c r="P735" i="32"/>
  <c r="P736" i="32"/>
  <c r="P737" i="32"/>
  <c r="P738" i="32"/>
  <c r="P739" i="32"/>
  <c r="P740" i="32"/>
  <c r="P741" i="32"/>
  <c r="P742" i="32"/>
  <c r="P743" i="32"/>
  <c r="P744" i="32"/>
  <c r="P745" i="32"/>
  <c r="P746" i="32"/>
  <c r="P747" i="32"/>
  <c r="P748" i="32"/>
  <c r="P749" i="32"/>
  <c r="P750" i="32"/>
  <c r="P751" i="32"/>
  <c r="P752" i="32"/>
  <c r="P753" i="32"/>
  <c r="P754" i="32"/>
  <c r="P755" i="32"/>
  <c r="P756" i="32"/>
  <c r="P757" i="32"/>
  <c r="P758" i="32"/>
  <c r="P759" i="32"/>
  <c r="P760" i="32"/>
  <c r="P761" i="32"/>
  <c r="P762" i="32"/>
  <c r="P763" i="32"/>
  <c r="P764" i="32"/>
  <c r="P765" i="32"/>
  <c r="P766" i="32"/>
  <c r="P767" i="32"/>
  <c r="P768" i="32"/>
  <c r="P769" i="32"/>
  <c r="P770" i="32"/>
  <c r="P771" i="32"/>
  <c r="P772" i="32"/>
  <c r="P773" i="32"/>
  <c r="P774" i="32"/>
  <c r="P775" i="32"/>
  <c r="P776" i="32"/>
  <c r="P777" i="32"/>
  <c r="P778" i="32"/>
  <c r="P779" i="32"/>
  <c r="P780" i="32"/>
  <c r="P781" i="32"/>
  <c r="P782" i="32"/>
  <c r="P783" i="32"/>
  <c r="P784" i="32"/>
  <c r="P785" i="32"/>
  <c r="P786" i="32"/>
  <c r="P787" i="32"/>
  <c r="P788" i="32"/>
  <c r="P789" i="32"/>
  <c r="P790" i="32"/>
  <c r="P791" i="32"/>
  <c r="P792" i="32"/>
  <c r="P793" i="32"/>
  <c r="P794" i="32"/>
  <c r="P795" i="32"/>
  <c r="P796" i="32"/>
  <c r="P797" i="32"/>
  <c r="P798" i="32"/>
  <c r="P799" i="32"/>
  <c r="P800" i="32"/>
  <c r="P801" i="32"/>
  <c r="P802" i="32"/>
  <c r="P803" i="32"/>
  <c r="P804" i="32"/>
  <c r="P805" i="32"/>
  <c r="P806" i="32"/>
  <c r="P807" i="32"/>
  <c r="P808" i="32"/>
  <c r="P809" i="32"/>
  <c r="P810" i="32"/>
  <c r="P811" i="32"/>
  <c r="P812" i="32"/>
  <c r="P813" i="32"/>
  <c r="P814" i="32"/>
  <c r="P815" i="32"/>
  <c r="P816" i="32"/>
  <c r="P817" i="32"/>
  <c r="P818" i="32"/>
  <c r="P819" i="32"/>
  <c r="P820" i="32"/>
  <c r="P821" i="32"/>
  <c r="P822" i="32"/>
  <c r="P823" i="32"/>
  <c r="P824" i="32"/>
  <c r="P825" i="32"/>
  <c r="P826" i="32"/>
  <c r="P827" i="32"/>
  <c r="P828" i="32"/>
  <c r="P829" i="32"/>
  <c r="P830" i="32"/>
  <c r="P831" i="32"/>
  <c r="P832" i="32"/>
  <c r="P833" i="32"/>
  <c r="P834" i="32"/>
  <c r="P835" i="32"/>
  <c r="P836" i="32"/>
  <c r="P837" i="32"/>
  <c r="P838" i="32"/>
  <c r="P839" i="32"/>
  <c r="P840" i="32"/>
  <c r="P841" i="32"/>
  <c r="P842" i="32"/>
  <c r="P843" i="32"/>
  <c r="P844" i="32"/>
  <c r="P845" i="32"/>
  <c r="P846" i="32"/>
  <c r="P847" i="32"/>
  <c r="P848" i="32"/>
  <c r="P849" i="32"/>
  <c r="P850" i="32"/>
  <c r="P851" i="32"/>
  <c r="P852" i="32"/>
  <c r="P853" i="32"/>
  <c r="P854" i="32"/>
  <c r="P855" i="32"/>
  <c r="P856" i="32"/>
  <c r="P857" i="32"/>
  <c r="P858" i="32"/>
  <c r="P859" i="32"/>
  <c r="P860" i="32"/>
  <c r="P861" i="32"/>
  <c r="P862" i="32"/>
  <c r="P863" i="32"/>
  <c r="P864" i="32"/>
  <c r="P865" i="32"/>
  <c r="P866" i="32"/>
  <c r="P867" i="32"/>
  <c r="P868" i="32"/>
  <c r="P869" i="32"/>
  <c r="P870" i="32"/>
  <c r="P871" i="32"/>
  <c r="P872" i="32"/>
  <c r="P873" i="32"/>
  <c r="P874" i="32"/>
  <c r="P875" i="32"/>
  <c r="P876" i="32"/>
  <c r="P877" i="32"/>
  <c r="P878" i="32"/>
  <c r="P879" i="32"/>
  <c r="P880" i="32"/>
  <c r="P881" i="32"/>
  <c r="P882" i="32"/>
  <c r="P883" i="32"/>
  <c r="P884" i="32"/>
  <c r="P885" i="32"/>
  <c r="P886" i="32"/>
  <c r="P887" i="32"/>
  <c r="P888" i="32"/>
  <c r="P889" i="32"/>
  <c r="P890" i="32"/>
  <c r="P891" i="32"/>
  <c r="P892" i="32"/>
  <c r="P893" i="32"/>
  <c r="P894" i="32"/>
  <c r="P895" i="32"/>
  <c r="P896" i="32"/>
  <c r="P897" i="32"/>
  <c r="P898" i="32"/>
  <c r="P899" i="32"/>
  <c r="P900" i="32"/>
  <c r="P901" i="32"/>
  <c r="P902" i="32"/>
  <c r="P903" i="32"/>
  <c r="P904" i="32"/>
  <c r="P905" i="32"/>
  <c r="P906" i="32"/>
  <c r="P907" i="32"/>
  <c r="P908" i="32"/>
  <c r="P909" i="32"/>
  <c r="P910" i="32"/>
  <c r="P911" i="32"/>
  <c r="P912" i="32"/>
  <c r="P913" i="32"/>
  <c r="P914" i="32"/>
  <c r="P915" i="32"/>
  <c r="P916" i="32"/>
  <c r="P917" i="32"/>
  <c r="P918" i="32"/>
  <c r="P919" i="32"/>
  <c r="P920" i="32"/>
  <c r="P921" i="32"/>
  <c r="P922" i="32"/>
  <c r="P923" i="32"/>
  <c r="P924" i="32"/>
  <c r="P925" i="32"/>
  <c r="P926" i="32"/>
  <c r="P927" i="32"/>
  <c r="P928" i="32"/>
  <c r="P929" i="32"/>
  <c r="P930" i="32"/>
  <c r="P931" i="32"/>
  <c r="P932" i="32"/>
  <c r="P933" i="32"/>
  <c r="P934" i="32"/>
  <c r="P935" i="32"/>
  <c r="P936" i="32"/>
  <c r="P937" i="32"/>
  <c r="P938" i="32"/>
  <c r="P939" i="32"/>
  <c r="P940" i="32"/>
  <c r="P941" i="32"/>
  <c r="P942" i="32"/>
  <c r="P943" i="32"/>
  <c r="P944" i="32"/>
  <c r="P945" i="32"/>
  <c r="P946" i="32"/>
  <c r="P947" i="32"/>
  <c r="P948" i="32"/>
  <c r="P949" i="32"/>
  <c r="P950" i="32"/>
  <c r="P951" i="32"/>
  <c r="P952" i="32"/>
  <c r="P953" i="32"/>
  <c r="P954" i="32"/>
  <c r="P955" i="32"/>
  <c r="P956" i="32"/>
  <c r="P957" i="32"/>
  <c r="P958" i="32"/>
  <c r="P959" i="32"/>
  <c r="P960" i="32"/>
  <c r="P961" i="32"/>
  <c r="P962" i="32"/>
  <c r="P963" i="32"/>
  <c r="P964" i="32"/>
  <c r="P965" i="32"/>
  <c r="P966" i="32"/>
  <c r="P967" i="32"/>
  <c r="P968" i="32"/>
  <c r="P969" i="32"/>
  <c r="P970" i="32"/>
  <c r="P971" i="32"/>
  <c r="P972" i="32"/>
  <c r="P973" i="32"/>
  <c r="P974" i="32"/>
  <c r="P975" i="32"/>
  <c r="P976" i="32"/>
  <c r="P977" i="32"/>
  <c r="P978" i="32"/>
  <c r="P979" i="32"/>
  <c r="P980" i="32"/>
  <c r="P981" i="32"/>
  <c r="P982" i="32"/>
  <c r="P983" i="32"/>
  <c r="P984" i="32"/>
  <c r="P985" i="32"/>
  <c r="P986" i="32"/>
  <c r="P987" i="32"/>
  <c r="P988" i="32"/>
  <c r="P989" i="32"/>
  <c r="P990" i="32"/>
  <c r="P991" i="32"/>
  <c r="P992" i="32"/>
  <c r="P993" i="32"/>
  <c r="P994" i="32"/>
  <c r="P995" i="32"/>
  <c r="P996" i="32"/>
  <c r="W3" i="4"/>
  <c r="W5" i="4"/>
  <c r="W6" i="4"/>
  <c r="W7" i="4"/>
  <c r="W8" i="4"/>
  <c r="W9" i="4"/>
  <c r="W10" i="4"/>
  <c r="W11" i="4"/>
  <c r="W12" i="4"/>
  <c r="W13" i="4"/>
  <c r="W14" i="4"/>
  <c r="W15" i="4"/>
  <c r="W16" i="4"/>
  <c r="W17" i="4"/>
  <c r="W18" i="4"/>
  <c r="W19" i="4"/>
  <c r="W20" i="4"/>
  <c r="W21" i="4"/>
  <c r="W22" i="4"/>
  <c r="W23" i="4"/>
  <c r="W24" i="4"/>
  <c r="W25" i="4"/>
  <c r="W26" i="4"/>
  <c r="W27" i="4"/>
  <c r="W28" i="4"/>
  <c r="W29" i="4"/>
  <c r="W30" i="4"/>
  <c r="W31" i="4"/>
  <c r="W32" i="4"/>
  <c r="W33" i="4"/>
  <c r="W34" i="4"/>
  <c r="W35" i="4"/>
  <c r="W36" i="4"/>
  <c r="W37" i="4"/>
  <c r="W38" i="4"/>
  <c r="W39" i="4"/>
  <c r="W40" i="4"/>
  <c r="W41" i="4"/>
  <c r="W42" i="4"/>
  <c r="W43" i="4"/>
  <c r="W44" i="4"/>
  <c r="W45" i="4"/>
  <c r="W46" i="4"/>
  <c r="W47" i="4"/>
  <c r="W48" i="4"/>
  <c r="W49" i="4"/>
  <c r="W50" i="4"/>
  <c r="W51" i="4"/>
  <c r="W52" i="4"/>
  <c r="W53" i="4"/>
  <c r="W54" i="4"/>
  <c r="W55" i="4"/>
  <c r="W56" i="4"/>
  <c r="W57" i="4"/>
  <c r="W58" i="4"/>
  <c r="W59" i="4"/>
  <c r="W60" i="4"/>
  <c r="W61" i="4"/>
  <c r="W62" i="4"/>
  <c r="W63" i="4"/>
  <c r="W64" i="4"/>
  <c r="W65" i="4"/>
  <c r="W66" i="4"/>
  <c r="W67" i="4"/>
  <c r="W68" i="4"/>
  <c r="W69" i="4"/>
  <c r="W70" i="4"/>
  <c r="W71" i="4"/>
  <c r="W72" i="4"/>
  <c r="W73" i="4"/>
  <c r="W74" i="4"/>
  <c r="W75" i="4"/>
  <c r="W76" i="4"/>
  <c r="W77" i="4"/>
  <c r="W78" i="4"/>
  <c r="W79" i="4"/>
  <c r="W80" i="4"/>
  <c r="W81" i="4"/>
  <c r="W82" i="4"/>
  <c r="W83" i="4"/>
  <c r="W84" i="4"/>
  <c r="W85" i="4"/>
  <c r="W86" i="4"/>
  <c r="W87" i="4"/>
  <c r="W88" i="4"/>
  <c r="W89" i="4"/>
  <c r="W90" i="4"/>
  <c r="W91" i="4"/>
  <c r="W92" i="4"/>
  <c r="W93" i="4"/>
  <c r="W94" i="4"/>
  <c r="W95" i="4"/>
  <c r="W96" i="4"/>
  <c r="W97" i="4"/>
  <c r="W98" i="4"/>
  <c r="W99" i="4"/>
  <c r="W100" i="4"/>
  <c r="W101" i="4"/>
  <c r="W102" i="4"/>
  <c r="W103" i="4"/>
  <c r="W104" i="4"/>
  <c r="W105" i="4"/>
  <c r="W106" i="4"/>
  <c r="W107" i="4"/>
  <c r="W108" i="4"/>
  <c r="W109" i="4"/>
  <c r="W110" i="4"/>
  <c r="W111" i="4"/>
  <c r="W112" i="4"/>
  <c r="W113" i="4"/>
  <c r="W114" i="4"/>
  <c r="W115" i="4"/>
  <c r="W116" i="4"/>
  <c r="W117" i="4"/>
  <c r="W118" i="4"/>
  <c r="W119" i="4"/>
  <c r="W120" i="4"/>
  <c r="W121" i="4"/>
  <c r="W122" i="4"/>
  <c r="W123" i="4"/>
  <c r="W124" i="4"/>
  <c r="W125" i="4"/>
  <c r="W126" i="4"/>
  <c r="W127" i="4"/>
  <c r="W128" i="4"/>
  <c r="W129" i="4"/>
  <c r="W130" i="4"/>
  <c r="W131" i="4"/>
  <c r="W132" i="4"/>
  <c r="W133" i="4"/>
  <c r="W134" i="4"/>
  <c r="W135" i="4"/>
  <c r="W136" i="4"/>
  <c r="W137" i="4"/>
  <c r="W138" i="4"/>
  <c r="W139" i="4"/>
  <c r="W140" i="4"/>
  <c r="W141" i="4"/>
  <c r="W142" i="4"/>
  <c r="W143" i="4"/>
  <c r="W144" i="4"/>
  <c r="W145" i="4"/>
  <c r="W146" i="4"/>
  <c r="W147" i="4"/>
  <c r="W148" i="4"/>
  <c r="W149" i="4"/>
  <c r="W150" i="4"/>
  <c r="W151" i="4"/>
  <c r="W152" i="4"/>
  <c r="W153" i="4"/>
  <c r="W154" i="4"/>
  <c r="W155" i="4"/>
  <c r="W156" i="4"/>
  <c r="W157" i="4"/>
  <c r="W158" i="4"/>
  <c r="W159" i="4"/>
  <c r="W160" i="4"/>
  <c r="W161" i="4"/>
  <c r="W162" i="4"/>
  <c r="W163" i="4"/>
  <c r="W164" i="4"/>
  <c r="W165" i="4"/>
  <c r="W166" i="4"/>
  <c r="W167" i="4"/>
  <c r="W168" i="4"/>
  <c r="W169" i="4"/>
  <c r="W170" i="4"/>
  <c r="W171" i="4"/>
  <c r="W172" i="4"/>
  <c r="W173" i="4"/>
  <c r="W174" i="4"/>
  <c r="W175" i="4"/>
  <c r="W176" i="4"/>
  <c r="W177" i="4"/>
  <c r="W178" i="4"/>
  <c r="W179" i="4"/>
  <c r="W180" i="4"/>
  <c r="W181" i="4"/>
  <c r="W182" i="4"/>
  <c r="W183" i="4"/>
  <c r="W184" i="4"/>
  <c r="W185" i="4"/>
  <c r="W186" i="4"/>
  <c r="W187" i="4"/>
  <c r="W188" i="4"/>
  <c r="W189" i="4"/>
  <c r="W190" i="4"/>
  <c r="W191" i="4"/>
  <c r="W192" i="4"/>
  <c r="W193" i="4"/>
  <c r="W194" i="4"/>
  <c r="W195" i="4"/>
  <c r="W196" i="4"/>
  <c r="W197" i="4"/>
  <c r="W198" i="4"/>
  <c r="W199" i="4"/>
  <c r="W200" i="4"/>
  <c r="W201" i="4"/>
  <c r="W202" i="4"/>
  <c r="W203" i="4"/>
  <c r="W204" i="4"/>
  <c r="W205" i="4"/>
  <c r="W206" i="4"/>
  <c r="W207" i="4"/>
  <c r="W208" i="4"/>
  <c r="W209" i="4"/>
  <c r="W210" i="4"/>
  <c r="W211" i="4"/>
  <c r="W212" i="4"/>
  <c r="W213" i="4"/>
  <c r="W214" i="4"/>
  <c r="W215" i="4"/>
  <c r="W216" i="4"/>
  <c r="W217" i="4"/>
  <c r="W218" i="4"/>
  <c r="W219" i="4"/>
  <c r="W220" i="4"/>
  <c r="W221" i="4"/>
  <c r="W222" i="4"/>
  <c r="W223" i="4"/>
  <c r="W224" i="4"/>
  <c r="W225" i="4"/>
  <c r="W226" i="4"/>
  <c r="W227" i="4"/>
  <c r="W228" i="4"/>
  <c r="W229" i="4"/>
  <c r="W230" i="4"/>
  <c r="W231" i="4"/>
  <c r="W232" i="4"/>
  <c r="W233" i="4"/>
  <c r="W234" i="4"/>
  <c r="W235" i="4"/>
  <c r="W236" i="4"/>
  <c r="W237" i="4"/>
  <c r="W238" i="4"/>
  <c r="W239" i="4"/>
  <c r="W240" i="4"/>
  <c r="W241" i="4"/>
  <c r="W242" i="4"/>
  <c r="W243" i="4"/>
  <c r="W244" i="4"/>
  <c r="W245" i="4"/>
  <c r="W246" i="4"/>
  <c r="W247" i="4"/>
  <c r="W248" i="4"/>
  <c r="W249" i="4"/>
  <c r="W250" i="4"/>
  <c r="W251" i="4"/>
  <c r="W252" i="4"/>
  <c r="W253" i="4"/>
  <c r="W254" i="4"/>
  <c r="W255" i="4"/>
  <c r="W256" i="4"/>
  <c r="W257" i="4"/>
  <c r="W258" i="4"/>
  <c r="W259" i="4"/>
  <c r="W260" i="4"/>
  <c r="W261" i="4"/>
  <c r="W262" i="4"/>
  <c r="W263" i="4"/>
  <c r="W264" i="4"/>
  <c r="W265" i="4"/>
  <c r="W266" i="4"/>
  <c r="W267" i="4"/>
  <c r="W268" i="4"/>
  <c r="W269" i="4"/>
  <c r="W270" i="4"/>
  <c r="W271" i="4"/>
  <c r="W272" i="4"/>
  <c r="W273" i="4"/>
  <c r="W274" i="4"/>
  <c r="W275" i="4"/>
  <c r="W276" i="4"/>
  <c r="W277" i="4"/>
  <c r="W278" i="4"/>
  <c r="W279" i="4"/>
  <c r="W280" i="4"/>
  <c r="W281" i="4"/>
  <c r="W282" i="4"/>
  <c r="W283" i="4"/>
  <c r="W284" i="4"/>
  <c r="W285" i="4"/>
  <c r="W286" i="4"/>
  <c r="W287" i="4"/>
  <c r="W288" i="4"/>
  <c r="W289" i="4"/>
  <c r="W290" i="4"/>
  <c r="W291" i="4"/>
  <c r="W292" i="4"/>
  <c r="W293" i="4"/>
  <c r="W294" i="4"/>
  <c r="W295" i="4"/>
  <c r="W296" i="4"/>
  <c r="W297" i="4"/>
  <c r="W298" i="4"/>
  <c r="W299" i="4"/>
  <c r="W300" i="4"/>
  <c r="W301" i="4"/>
  <c r="W302" i="4"/>
  <c r="W303" i="4"/>
  <c r="W304" i="4"/>
  <c r="W305" i="4"/>
  <c r="W306" i="4"/>
  <c r="W307" i="4"/>
  <c r="W308" i="4"/>
  <c r="W309" i="4"/>
  <c r="W310" i="4"/>
  <c r="W311" i="4"/>
  <c r="W312" i="4"/>
  <c r="W313" i="4"/>
  <c r="W314" i="4"/>
  <c r="W315" i="4"/>
  <c r="W316" i="4"/>
  <c r="W317" i="4"/>
  <c r="W318" i="4"/>
  <c r="W319" i="4"/>
  <c r="W320" i="4"/>
  <c r="W321" i="4"/>
  <c r="W322" i="4"/>
  <c r="W323" i="4"/>
  <c r="W324" i="4"/>
  <c r="W325" i="4"/>
  <c r="W326" i="4"/>
  <c r="W327" i="4"/>
  <c r="W328" i="4"/>
  <c r="W329" i="4"/>
  <c r="W330" i="4"/>
  <c r="W331" i="4"/>
  <c r="W332" i="4"/>
  <c r="W333" i="4"/>
  <c r="W334" i="4"/>
  <c r="W335" i="4"/>
  <c r="W336" i="4"/>
  <c r="W337" i="4"/>
  <c r="W338" i="4"/>
  <c r="W339" i="4"/>
  <c r="W340" i="4"/>
  <c r="W341" i="4"/>
  <c r="W342" i="4"/>
  <c r="W343" i="4"/>
  <c r="W344" i="4"/>
  <c r="W345" i="4"/>
  <c r="W346" i="4"/>
  <c r="W347" i="4"/>
  <c r="W348" i="4"/>
  <c r="W349" i="4"/>
  <c r="W350" i="4"/>
  <c r="W351" i="4"/>
  <c r="W352" i="4"/>
  <c r="W353" i="4"/>
  <c r="W354" i="4"/>
  <c r="W355" i="4"/>
  <c r="W356" i="4"/>
  <c r="W357" i="4"/>
  <c r="W358" i="4"/>
  <c r="W359" i="4"/>
  <c r="W360" i="4"/>
  <c r="W361" i="4"/>
  <c r="W362" i="4"/>
  <c r="W363" i="4"/>
  <c r="W364" i="4"/>
  <c r="W365" i="4"/>
  <c r="W366" i="4"/>
  <c r="W367" i="4"/>
  <c r="W368" i="4"/>
  <c r="W369" i="4"/>
  <c r="W370" i="4"/>
  <c r="W371" i="4"/>
  <c r="W372" i="4"/>
  <c r="W373" i="4"/>
  <c r="W374" i="4"/>
  <c r="W375" i="4"/>
  <c r="W376" i="4"/>
  <c r="W377" i="4"/>
  <c r="W378" i="4"/>
  <c r="W379" i="4"/>
  <c r="W380" i="4"/>
  <c r="W381" i="4"/>
  <c r="W382" i="4"/>
  <c r="W383" i="4"/>
  <c r="W384" i="4"/>
  <c r="W385" i="4"/>
  <c r="W386" i="4"/>
  <c r="W387" i="4"/>
  <c r="W388" i="4"/>
  <c r="W389" i="4"/>
  <c r="W390" i="4"/>
  <c r="W391" i="4"/>
  <c r="W392" i="4"/>
  <c r="W393" i="4"/>
  <c r="W394" i="4"/>
  <c r="W395" i="4"/>
  <c r="W396" i="4"/>
  <c r="W397" i="4"/>
  <c r="W398" i="4"/>
  <c r="W399" i="4"/>
  <c r="W400" i="4"/>
  <c r="W401" i="4"/>
  <c r="W410" i="4"/>
  <c r="W411" i="4"/>
  <c r="W412" i="4"/>
  <c r="W413" i="4"/>
  <c r="W414" i="4"/>
  <c r="W415" i="4"/>
  <c r="W416" i="4"/>
  <c r="W417" i="4"/>
  <c r="W418" i="4"/>
  <c r="W419" i="4"/>
  <c r="W420" i="4"/>
  <c r="W421" i="4"/>
  <c r="W422" i="4"/>
  <c r="W423" i="4"/>
  <c r="W424" i="4"/>
  <c r="W425" i="4"/>
  <c r="W426" i="4"/>
  <c r="W427" i="4"/>
  <c r="W428" i="4"/>
  <c r="W429" i="4"/>
  <c r="W430" i="4"/>
  <c r="W431" i="4"/>
  <c r="W432" i="4"/>
  <c r="W433" i="4"/>
  <c r="W434" i="4"/>
  <c r="W2" i="4"/>
  <c r="B14" i="9"/>
  <c r="C14" i="9"/>
  <c r="D14" i="9"/>
  <c r="E14" i="9"/>
  <c r="F14" i="9"/>
  <c r="B15" i="9"/>
  <c r="C15" i="9"/>
  <c r="D15" i="9"/>
  <c r="E15" i="9"/>
  <c r="F15" i="9"/>
  <c r="K2" i="1"/>
  <c r="K3" i="1"/>
  <c r="M43" i="32" l="1"/>
  <c r="O43" i="32" s="1"/>
  <c r="M55" i="32"/>
  <c r="O55" i="32" s="1"/>
  <c r="M67" i="32"/>
  <c r="O67" i="32" s="1"/>
  <c r="M79" i="32"/>
  <c r="O79" i="32" s="1"/>
  <c r="M91" i="32"/>
  <c r="O91" i="32" s="1"/>
  <c r="M103" i="32"/>
  <c r="O103" i="32" s="1"/>
  <c r="M115" i="32"/>
  <c r="O115" i="32" s="1"/>
  <c r="M127" i="32"/>
  <c r="O127" i="32" s="1"/>
  <c r="M139" i="32"/>
  <c r="O139" i="32" s="1"/>
  <c r="M151" i="32"/>
  <c r="O151" i="32" s="1"/>
  <c r="M163" i="32"/>
  <c r="O163" i="32" s="1"/>
  <c r="M175" i="32"/>
  <c r="O175" i="32" s="1"/>
  <c r="M187" i="32"/>
  <c r="O187" i="32" s="1"/>
  <c r="M199" i="32"/>
  <c r="O199" i="32" s="1"/>
  <c r="M211" i="32"/>
  <c r="O211" i="32" s="1"/>
  <c r="M223" i="32"/>
  <c r="O223" i="32" s="1"/>
  <c r="M235" i="32"/>
  <c r="O235" i="32" s="1"/>
  <c r="M247" i="32"/>
  <c r="O247" i="32" s="1"/>
  <c r="M259" i="32"/>
  <c r="O259" i="32" s="1"/>
  <c r="M271" i="32"/>
  <c r="O271" i="32" s="1"/>
  <c r="M283" i="32"/>
  <c r="O283" i="32" s="1"/>
  <c r="M295" i="32"/>
  <c r="O295" i="32" s="1"/>
  <c r="M307" i="32"/>
  <c r="O307" i="32" s="1"/>
  <c r="M319" i="32"/>
  <c r="O319" i="32" s="1"/>
  <c r="M331" i="32"/>
  <c r="O331" i="32" s="1"/>
  <c r="M343" i="32"/>
  <c r="O343" i="32" s="1"/>
  <c r="M355" i="32"/>
  <c r="O355" i="32" s="1"/>
  <c r="M367" i="32"/>
  <c r="O367" i="32" s="1"/>
  <c r="M379" i="32"/>
  <c r="O379" i="32" s="1"/>
  <c r="M391" i="32"/>
  <c r="O391" i="32" s="1"/>
  <c r="M403" i="32"/>
  <c r="O403" i="32" s="1"/>
  <c r="M415" i="32"/>
  <c r="O415" i="32" s="1"/>
  <c r="M427" i="32"/>
  <c r="O427" i="32" s="1"/>
  <c r="M439" i="32"/>
  <c r="O439" i="32" s="1"/>
  <c r="M451" i="32"/>
  <c r="O451" i="32" s="1"/>
  <c r="M463" i="32"/>
  <c r="O463" i="32" s="1"/>
  <c r="M475" i="32"/>
  <c r="O475" i="32" s="1"/>
  <c r="M487" i="32"/>
  <c r="O487" i="32" s="1"/>
  <c r="M499" i="32"/>
  <c r="O499" i="32" s="1"/>
  <c r="M25" i="32"/>
  <c r="O25" i="32" s="1"/>
  <c r="M46" i="32"/>
  <c r="O46" i="32" s="1"/>
  <c r="M59" i="32"/>
  <c r="O59" i="32" s="1"/>
  <c r="M72" i="32"/>
  <c r="O72" i="32" s="1"/>
  <c r="M85" i="32"/>
  <c r="O85" i="32" s="1"/>
  <c r="M98" i="32"/>
  <c r="O98" i="32" s="1"/>
  <c r="M111" i="32"/>
  <c r="O111" i="32" s="1"/>
  <c r="M124" i="32"/>
  <c r="O124" i="32" s="1"/>
  <c r="M137" i="32"/>
  <c r="O137" i="32" s="1"/>
  <c r="M150" i="32"/>
  <c r="O150" i="32" s="1"/>
  <c r="M164" i="32"/>
  <c r="O164" i="32" s="1"/>
  <c r="M177" i="32"/>
  <c r="O177" i="32" s="1"/>
  <c r="M190" i="32"/>
  <c r="O190" i="32" s="1"/>
  <c r="M203" i="32"/>
  <c r="O203" i="32" s="1"/>
  <c r="M216" i="32"/>
  <c r="O216" i="32" s="1"/>
  <c r="M229" i="32"/>
  <c r="O229" i="32" s="1"/>
  <c r="M242" i="32"/>
  <c r="O242" i="32" s="1"/>
  <c r="M255" i="32"/>
  <c r="O255" i="32" s="1"/>
  <c r="M268" i="32"/>
  <c r="O268" i="32" s="1"/>
  <c r="M281" i="32"/>
  <c r="O281" i="32" s="1"/>
  <c r="M294" i="32"/>
  <c r="O294" i="32" s="1"/>
  <c r="M308" i="32"/>
  <c r="O308" i="32" s="1"/>
  <c r="M321" i="32"/>
  <c r="O321" i="32" s="1"/>
  <c r="M334" i="32"/>
  <c r="O334" i="32" s="1"/>
  <c r="M347" i="32"/>
  <c r="O347" i="32" s="1"/>
  <c r="M360" i="32"/>
  <c r="O360" i="32" s="1"/>
  <c r="M373" i="32"/>
  <c r="O373" i="32" s="1"/>
  <c r="M386" i="32"/>
  <c r="O386" i="32" s="1"/>
  <c r="M399" i="32"/>
  <c r="O399" i="32" s="1"/>
  <c r="M412" i="32"/>
  <c r="O412" i="32" s="1"/>
  <c r="M425" i="32"/>
  <c r="O425" i="32" s="1"/>
  <c r="M438" i="32"/>
  <c r="O438" i="32" s="1"/>
  <c r="M452" i="32"/>
  <c r="O452" i="32" s="1"/>
  <c r="M465" i="32"/>
  <c r="O465" i="32" s="1"/>
  <c r="M478" i="32"/>
  <c r="O478" i="32" s="1"/>
  <c r="M491" i="32"/>
  <c r="O491" i="32" s="1"/>
  <c r="M18" i="32"/>
  <c r="O18" i="32" s="1"/>
  <c r="M31" i="32"/>
  <c r="O31" i="32" s="1"/>
  <c r="M60" i="32"/>
  <c r="O60" i="32" s="1"/>
  <c r="M73" i="32"/>
  <c r="O73" i="32" s="1"/>
  <c r="M86" i="32"/>
  <c r="O86" i="32" s="1"/>
  <c r="M99" i="32"/>
  <c r="O99" i="32" s="1"/>
  <c r="M112" i="32"/>
  <c r="O112" i="32" s="1"/>
  <c r="M125" i="32"/>
  <c r="O125" i="32" s="1"/>
  <c r="M138" i="32"/>
  <c r="O138" i="32" s="1"/>
  <c r="M152" i="32"/>
  <c r="O152" i="32" s="1"/>
  <c r="M178" i="32"/>
  <c r="O178" i="32" s="1"/>
  <c r="M191" i="32"/>
  <c r="O191" i="32" s="1"/>
  <c r="M204" i="32"/>
  <c r="O204" i="32" s="1"/>
  <c r="M217" i="32"/>
  <c r="O217" i="32" s="1"/>
  <c r="M243" i="32"/>
  <c r="O243" i="32" s="1"/>
  <c r="M256" i="32"/>
  <c r="O256" i="32" s="1"/>
  <c r="M269" i="32"/>
  <c r="O269" i="32" s="1"/>
  <c r="M282" i="32"/>
  <c r="O282" i="32" s="1"/>
  <c r="M296" i="32"/>
  <c r="O296" i="32" s="1"/>
  <c r="M322" i="32"/>
  <c r="O322" i="32" s="1"/>
  <c r="M47" i="32"/>
  <c r="O47" i="32" s="1"/>
  <c r="M165" i="32"/>
  <c r="O165" i="32" s="1"/>
  <c r="M230" i="32"/>
  <c r="O230" i="32" s="1"/>
  <c r="M309" i="32"/>
  <c r="O309" i="32" s="1"/>
  <c r="M50" i="32"/>
  <c r="O50" i="32" s="1"/>
  <c r="M65" i="32"/>
  <c r="O65" i="32" s="1"/>
  <c r="M81" i="32"/>
  <c r="O81" i="32" s="1"/>
  <c r="M96" i="32"/>
  <c r="O96" i="32" s="1"/>
  <c r="M113" i="32"/>
  <c r="O113" i="32" s="1"/>
  <c r="M129" i="32"/>
  <c r="O129" i="32" s="1"/>
  <c r="M144" i="32"/>
  <c r="O144" i="32" s="1"/>
  <c r="M159" i="32"/>
  <c r="O159" i="32" s="1"/>
  <c r="M174" i="32"/>
  <c r="O174" i="32" s="1"/>
  <c r="M192" i="32"/>
  <c r="O192" i="32" s="1"/>
  <c r="M207" i="32"/>
  <c r="O207" i="32" s="1"/>
  <c r="M222" i="32"/>
  <c r="O222" i="32" s="1"/>
  <c r="M238" i="32"/>
  <c r="O238" i="32" s="1"/>
  <c r="M253" i="32"/>
  <c r="O253" i="32" s="1"/>
  <c r="M270" i="32"/>
  <c r="O270" i="32" s="1"/>
  <c r="M286" i="32"/>
  <c r="O286" i="32" s="1"/>
  <c r="M301" i="32"/>
  <c r="O301" i="32" s="1"/>
  <c r="M316" i="32"/>
  <c r="O316" i="32" s="1"/>
  <c r="M332" i="32"/>
  <c r="O332" i="32" s="1"/>
  <c r="M346" i="32"/>
  <c r="O346" i="32" s="1"/>
  <c r="M361" i="32"/>
  <c r="O361" i="32" s="1"/>
  <c r="M375" i="32"/>
  <c r="O375" i="32" s="1"/>
  <c r="M389" i="32"/>
  <c r="O389" i="32" s="1"/>
  <c r="M404" i="32"/>
  <c r="O404" i="32" s="1"/>
  <c r="M418" i="32"/>
  <c r="O418" i="32" s="1"/>
  <c r="M432" i="32"/>
  <c r="O432" i="32" s="1"/>
  <c r="M446" i="32"/>
  <c r="O446" i="32" s="1"/>
  <c r="M460" i="32"/>
  <c r="O460" i="32" s="1"/>
  <c r="M474" i="32"/>
  <c r="O474" i="32" s="1"/>
  <c r="M489" i="32"/>
  <c r="O489" i="32" s="1"/>
  <c r="M17" i="32"/>
  <c r="O17" i="32" s="1"/>
  <c r="M32" i="32"/>
  <c r="O32" i="32" s="1"/>
  <c r="M254" i="32"/>
  <c r="O254" i="32" s="1"/>
  <c r="M287" i="32"/>
  <c r="O287" i="32" s="1"/>
  <c r="M317" i="32"/>
  <c r="O317" i="32" s="1"/>
  <c r="M333" i="32"/>
  <c r="O333" i="32" s="1"/>
  <c r="M362" i="32"/>
  <c r="O362" i="32" s="1"/>
  <c r="M376" i="32"/>
  <c r="O376" i="32" s="1"/>
  <c r="M390" i="32"/>
  <c r="O390" i="32" s="1"/>
  <c r="M419" i="32"/>
  <c r="O419" i="32" s="1"/>
  <c r="M433" i="32"/>
  <c r="O433" i="32" s="1"/>
  <c r="M461" i="32"/>
  <c r="O461" i="32" s="1"/>
  <c r="M476" i="32"/>
  <c r="O476" i="32" s="1"/>
  <c r="M490" i="32"/>
  <c r="O490" i="32" s="1"/>
  <c r="M33" i="32"/>
  <c r="O33" i="32" s="1"/>
  <c r="M363" i="32"/>
  <c r="O363" i="32" s="1"/>
  <c r="M406" i="32"/>
  <c r="O406" i="32" s="1"/>
  <c r="M434" i="32"/>
  <c r="O434" i="32" s="1"/>
  <c r="M462" i="32"/>
  <c r="O462" i="32" s="1"/>
  <c r="M20" i="32"/>
  <c r="O20" i="32" s="1"/>
  <c r="M69" i="32"/>
  <c r="O69" i="32" s="1"/>
  <c r="M84" i="32"/>
  <c r="O84" i="32" s="1"/>
  <c r="M117" i="32"/>
  <c r="O117" i="32" s="1"/>
  <c r="M147" i="32"/>
  <c r="O147" i="32" s="1"/>
  <c r="M180" i="32"/>
  <c r="O180" i="32" s="1"/>
  <c r="M210" i="32"/>
  <c r="O210" i="32" s="1"/>
  <c r="M241" i="32"/>
  <c r="O241" i="32" s="1"/>
  <c r="M274" i="32"/>
  <c r="O274" i="32" s="1"/>
  <c r="M304" i="32"/>
  <c r="O304" i="32" s="1"/>
  <c r="M336" i="32"/>
  <c r="O336" i="32" s="1"/>
  <c r="M364" i="32"/>
  <c r="O364" i="32" s="1"/>
  <c r="M393" i="32"/>
  <c r="O393" i="32" s="1"/>
  <c r="M421" i="32"/>
  <c r="O421" i="32" s="1"/>
  <c r="M464" i="32"/>
  <c r="O464" i="32" s="1"/>
  <c r="M493" i="32"/>
  <c r="O493" i="32" s="1"/>
  <c r="M35" i="32"/>
  <c r="O35" i="32" s="1"/>
  <c r="M70" i="32"/>
  <c r="O70" i="32" s="1"/>
  <c r="M87" i="32"/>
  <c r="O87" i="32" s="1"/>
  <c r="M102" i="32"/>
  <c r="O102" i="32" s="1"/>
  <c r="M148" i="32"/>
  <c r="O148" i="32" s="1"/>
  <c r="M166" i="32"/>
  <c r="O166" i="32" s="1"/>
  <c r="M212" i="32"/>
  <c r="O212" i="32" s="1"/>
  <c r="M227" i="32"/>
  <c r="O227" i="32" s="1"/>
  <c r="M260" i="32"/>
  <c r="O260" i="32" s="1"/>
  <c r="M290" i="32"/>
  <c r="O290" i="32" s="1"/>
  <c r="M323" i="32"/>
  <c r="O323" i="32" s="1"/>
  <c r="M351" i="32"/>
  <c r="O351" i="32" s="1"/>
  <c r="M380" i="32"/>
  <c r="O380" i="32" s="1"/>
  <c r="M408" i="32"/>
  <c r="O408" i="32" s="1"/>
  <c r="M436" i="32"/>
  <c r="O436" i="32" s="1"/>
  <c r="M466" i="32"/>
  <c r="O466" i="32" s="1"/>
  <c r="M494" i="32"/>
  <c r="O494" i="32" s="1"/>
  <c r="M93" i="32"/>
  <c r="O93" i="32" s="1"/>
  <c r="M186" i="32"/>
  <c r="O186" i="32" s="1"/>
  <c r="M202" i="32"/>
  <c r="O202" i="32" s="1"/>
  <c r="M298" i="32"/>
  <c r="O298" i="32" s="1"/>
  <c r="M313" i="32"/>
  <c r="O313" i="32" s="1"/>
  <c r="M385" i="32"/>
  <c r="O385" i="32" s="1"/>
  <c r="M414" i="32"/>
  <c r="O414" i="32" s="1"/>
  <c r="M457" i="32"/>
  <c r="O457" i="32" s="1"/>
  <c r="M28" i="32"/>
  <c r="O28" i="32" s="1"/>
  <c r="M48" i="32"/>
  <c r="O48" i="32" s="1"/>
  <c r="M142" i="32"/>
  <c r="O142" i="32" s="1"/>
  <c r="M157" i="32"/>
  <c r="O157" i="32" s="1"/>
  <c r="M172" i="32"/>
  <c r="O172" i="32" s="1"/>
  <c r="M266" i="32"/>
  <c r="O266" i="32" s="1"/>
  <c r="M284" i="32"/>
  <c r="O284" i="32" s="1"/>
  <c r="M314" i="32"/>
  <c r="O314" i="32" s="1"/>
  <c r="M372" i="32"/>
  <c r="O372" i="32" s="1"/>
  <c r="M401" i="32"/>
  <c r="O401" i="32" s="1"/>
  <c r="M430" i="32"/>
  <c r="O430" i="32" s="1"/>
  <c r="M458" i="32"/>
  <c r="O458" i="32" s="1"/>
  <c r="M29" i="32"/>
  <c r="O29" i="32" s="1"/>
  <c r="M36" i="32"/>
  <c r="O36" i="32" s="1"/>
  <c r="M51" i="32"/>
  <c r="O51" i="32" s="1"/>
  <c r="M66" i="32"/>
  <c r="O66" i="32" s="1"/>
  <c r="M82" i="32"/>
  <c r="O82" i="32" s="1"/>
  <c r="M97" i="32"/>
  <c r="O97" i="32" s="1"/>
  <c r="M114" i="32"/>
  <c r="O114" i="32" s="1"/>
  <c r="M130" i="32"/>
  <c r="O130" i="32" s="1"/>
  <c r="M145" i="32"/>
  <c r="O145" i="32" s="1"/>
  <c r="M160" i="32"/>
  <c r="O160" i="32" s="1"/>
  <c r="M176" i="32"/>
  <c r="O176" i="32" s="1"/>
  <c r="M193" i="32"/>
  <c r="O193" i="32" s="1"/>
  <c r="M208" i="32"/>
  <c r="O208" i="32" s="1"/>
  <c r="M224" i="32"/>
  <c r="O224" i="32" s="1"/>
  <c r="M239" i="32"/>
  <c r="O239" i="32" s="1"/>
  <c r="M272" i="32"/>
  <c r="O272" i="32" s="1"/>
  <c r="M302" i="32"/>
  <c r="O302" i="32" s="1"/>
  <c r="M348" i="32"/>
  <c r="O348" i="32" s="1"/>
  <c r="M405" i="32"/>
  <c r="O405" i="32" s="1"/>
  <c r="M447" i="32"/>
  <c r="O447" i="32" s="1"/>
  <c r="M19" i="32"/>
  <c r="O19" i="32" s="1"/>
  <c r="M392" i="32"/>
  <c r="O392" i="32" s="1"/>
  <c r="M448" i="32"/>
  <c r="O448" i="32" s="1"/>
  <c r="M492" i="32"/>
  <c r="O492" i="32" s="1"/>
  <c r="M34" i="32"/>
  <c r="O34" i="32" s="1"/>
  <c r="M38" i="32"/>
  <c r="O38" i="32" s="1"/>
  <c r="M101" i="32"/>
  <c r="O101" i="32" s="1"/>
  <c r="M162" i="32"/>
  <c r="O162" i="32" s="1"/>
  <c r="M226" i="32"/>
  <c r="O226" i="32" s="1"/>
  <c r="M289" i="32"/>
  <c r="O289" i="32" s="1"/>
  <c r="M350" i="32"/>
  <c r="O350" i="32" s="1"/>
  <c r="M407" i="32"/>
  <c r="O407" i="32" s="1"/>
  <c r="M449" i="32"/>
  <c r="O449" i="32" s="1"/>
  <c r="M21" i="32"/>
  <c r="O21" i="32" s="1"/>
  <c r="M54" i="32"/>
  <c r="O54" i="32" s="1"/>
  <c r="M133" i="32"/>
  <c r="O133" i="32" s="1"/>
  <c r="M196" i="32"/>
  <c r="O196" i="32" s="1"/>
  <c r="M275" i="32"/>
  <c r="O275" i="32" s="1"/>
  <c r="M337" i="32"/>
  <c r="O337" i="32" s="1"/>
  <c r="M422" i="32"/>
  <c r="O422" i="32" s="1"/>
  <c r="M480" i="32"/>
  <c r="O480" i="32" s="1"/>
  <c r="M108" i="32"/>
  <c r="O108" i="32" s="1"/>
  <c r="M219" i="32"/>
  <c r="O219" i="32" s="1"/>
  <c r="M342" i="32"/>
  <c r="O342" i="32" s="1"/>
  <c r="M429" i="32"/>
  <c r="O429" i="32" s="1"/>
  <c r="M94" i="32"/>
  <c r="O94" i="32" s="1"/>
  <c r="M220" i="32"/>
  <c r="O220" i="32" s="1"/>
  <c r="M344" i="32"/>
  <c r="O344" i="32" s="1"/>
  <c r="M15" i="32"/>
  <c r="O15" i="32" s="1"/>
  <c r="R15" i="32" s="1"/>
  <c r="T15" i="32" s="1"/>
  <c r="M37" i="32"/>
  <c r="O37" i="32" s="1"/>
  <c r="M52" i="32"/>
  <c r="O52" i="32" s="1"/>
  <c r="M68" i="32"/>
  <c r="O68" i="32" s="1"/>
  <c r="M83" i="32"/>
  <c r="O83" i="32" s="1"/>
  <c r="M100" i="32"/>
  <c r="O100" i="32" s="1"/>
  <c r="M116" i="32"/>
  <c r="O116" i="32" s="1"/>
  <c r="M131" i="32"/>
  <c r="O131" i="32" s="1"/>
  <c r="M146" i="32"/>
  <c r="O146" i="32" s="1"/>
  <c r="M161" i="32"/>
  <c r="O161" i="32" s="1"/>
  <c r="M179" i="32"/>
  <c r="O179" i="32" s="1"/>
  <c r="M194" i="32"/>
  <c r="O194" i="32" s="1"/>
  <c r="M209" i="32"/>
  <c r="O209" i="32" s="1"/>
  <c r="M225" i="32"/>
  <c r="O225" i="32" s="1"/>
  <c r="M240" i="32"/>
  <c r="O240" i="32" s="1"/>
  <c r="M257" i="32"/>
  <c r="O257" i="32" s="1"/>
  <c r="M273" i="32"/>
  <c r="O273" i="32" s="1"/>
  <c r="M288" i="32"/>
  <c r="O288" i="32" s="1"/>
  <c r="M303" i="32"/>
  <c r="O303" i="32" s="1"/>
  <c r="M318" i="32"/>
  <c r="O318" i="32" s="1"/>
  <c r="M335" i="32"/>
  <c r="O335" i="32" s="1"/>
  <c r="M349" i="32"/>
  <c r="O349" i="32" s="1"/>
  <c r="M377" i="32"/>
  <c r="O377" i="32" s="1"/>
  <c r="M420" i="32"/>
  <c r="O420" i="32" s="1"/>
  <c r="M477" i="32"/>
  <c r="O477" i="32" s="1"/>
  <c r="M53" i="32"/>
  <c r="O53" i="32" s="1"/>
  <c r="M132" i="32"/>
  <c r="O132" i="32" s="1"/>
  <c r="M195" i="32"/>
  <c r="O195" i="32" s="1"/>
  <c r="M258" i="32"/>
  <c r="O258" i="32" s="1"/>
  <c r="M320" i="32"/>
  <c r="O320" i="32" s="1"/>
  <c r="M378" i="32"/>
  <c r="O378" i="32" s="1"/>
  <c r="M435" i="32"/>
  <c r="O435" i="32" s="1"/>
  <c r="M479" i="32"/>
  <c r="O479" i="32" s="1"/>
  <c r="M39" i="32"/>
  <c r="O39" i="32" s="1"/>
  <c r="M118" i="32"/>
  <c r="O118" i="32" s="1"/>
  <c r="M181" i="32"/>
  <c r="O181" i="32" s="1"/>
  <c r="M244" i="32"/>
  <c r="O244" i="32" s="1"/>
  <c r="M305" i="32"/>
  <c r="O305" i="32" s="1"/>
  <c r="M365" i="32"/>
  <c r="O365" i="32" s="1"/>
  <c r="M394" i="32"/>
  <c r="O394" i="32" s="1"/>
  <c r="M450" i="32"/>
  <c r="O450" i="32" s="1"/>
  <c r="M22" i="32"/>
  <c r="O22" i="32" s="1"/>
  <c r="M123" i="32"/>
  <c r="O123" i="32" s="1"/>
  <c r="M250" i="32"/>
  <c r="O250" i="32" s="1"/>
  <c r="M371" i="32"/>
  <c r="O371" i="32" s="1"/>
  <c r="M471" i="32"/>
  <c r="O471" i="32" s="1"/>
  <c r="M63" i="32"/>
  <c r="O63" i="32" s="1"/>
  <c r="M188" i="32"/>
  <c r="O188" i="32" s="1"/>
  <c r="M299" i="32"/>
  <c r="O299" i="32" s="1"/>
  <c r="M416" i="32"/>
  <c r="O416" i="32" s="1"/>
  <c r="M40" i="32"/>
  <c r="O40" i="32" s="1"/>
  <c r="M56" i="32"/>
  <c r="O56" i="32" s="1"/>
  <c r="M71" i="32"/>
  <c r="O71" i="32" s="1"/>
  <c r="M88" i="32"/>
  <c r="O88" i="32" s="1"/>
  <c r="M104" i="32"/>
  <c r="O104" i="32" s="1"/>
  <c r="M119" i="32"/>
  <c r="O119" i="32" s="1"/>
  <c r="M134" i="32"/>
  <c r="O134" i="32" s="1"/>
  <c r="M149" i="32"/>
  <c r="O149" i="32" s="1"/>
  <c r="M167" i="32"/>
  <c r="O167" i="32" s="1"/>
  <c r="M182" i="32"/>
  <c r="O182" i="32" s="1"/>
  <c r="M197" i="32"/>
  <c r="O197" i="32" s="1"/>
  <c r="M213" i="32"/>
  <c r="O213" i="32" s="1"/>
  <c r="M228" i="32"/>
  <c r="O228" i="32" s="1"/>
  <c r="M245" i="32"/>
  <c r="O245" i="32" s="1"/>
  <c r="M261" i="32"/>
  <c r="O261" i="32" s="1"/>
  <c r="M276" i="32"/>
  <c r="O276" i="32" s="1"/>
  <c r="M291" i="32"/>
  <c r="O291" i="32" s="1"/>
  <c r="M306" i="32"/>
  <c r="O306" i="32" s="1"/>
  <c r="M324" i="32"/>
  <c r="O324" i="32" s="1"/>
  <c r="M338" i="32"/>
  <c r="O338" i="32" s="1"/>
  <c r="M352" i="32"/>
  <c r="O352" i="32" s="1"/>
  <c r="M366" i="32"/>
  <c r="O366" i="32" s="1"/>
  <c r="M381" i="32"/>
  <c r="O381" i="32" s="1"/>
  <c r="M395" i="32"/>
  <c r="O395" i="32" s="1"/>
  <c r="M409" i="32"/>
  <c r="O409" i="32" s="1"/>
  <c r="M423" i="32"/>
  <c r="O423" i="32" s="1"/>
  <c r="M437" i="32"/>
  <c r="O437" i="32" s="1"/>
  <c r="M453" i="32"/>
  <c r="O453" i="32" s="1"/>
  <c r="M467" i="32"/>
  <c r="O467" i="32" s="1"/>
  <c r="M481" i="32"/>
  <c r="O481" i="32" s="1"/>
  <c r="M495" i="32"/>
  <c r="O495" i="32" s="1"/>
  <c r="M23" i="32"/>
  <c r="O23" i="32" s="1"/>
  <c r="M310" i="32"/>
  <c r="O310" i="32" s="1"/>
  <c r="M353" i="32"/>
  <c r="O353" i="32" s="1"/>
  <c r="M382" i="32"/>
  <c r="O382" i="32" s="1"/>
  <c r="M424" i="32"/>
  <c r="O424" i="32" s="1"/>
  <c r="M454" i="32"/>
  <c r="O454" i="32" s="1"/>
  <c r="M468" i="32"/>
  <c r="O468" i="32" s="1"/>
  <c r="M496" i="32"/>
  <c r="O496" i="32" s="1"/>
  <c r="M76" i="32"/>
  <c r="O76" i="32" s="1"/>
  <c r="M107" i="32"/>
  <c r="O107" i="32" s="1"/>
  <c r="M170" i="32"/>
  <c r="O170" i="32" s="1"/>
  <c r="M201" i="32"/>
  <c r="O201" i="32" s="1"/>
  <c r="M233" i="32"/>
  <c r="O233" i="32" s="1"/>
  <c r="M279" i="32"/>
  <c r="O279" i="32" s="1"/>
  <c r="M327" i="32"/>
  <c r="O327" i="32" s="1"/>
  <c r="M370" i="32"/>
  <c r="O370" i="32" s="1"/>
  <c r="M413" i="32"/>
  <c r="O413" i="32" s="1"/>
  <c r="M456" i="32"/>
  <c r="O456" i="32" s="1"/>
  <c r="M27" i="32"/>
  <c r="O27" i="32" s="1"/>
  <c r="M77" i="32"/>
  <c r="O77" i="32" s="1"/>
  <c r="M156" i="32"/>
  <c r="O156" i="32" s="1"/>
  <c r="M265" i="32"/>
  <c r="O265" i="32" s="1"/>
  <c r="M357" i="32"/>
  <c r="O357" i="32" s="1"/>
  <c r="M485" i="32"/>
  <c r="O485" i="32" s="1"/>
  <c r="M78" i="32"/>
  <c r="O78" i="32" s="1"/>
  <c r="M236" i="32"/>
  <c r="O236" i="32" s="1"/>
  <c r="M358" i="32"/>
  <c r="O358" i="32" s="1"/>
  <c r="M41" i="32"/>
  <c r="O41" i="32" s="1"/>
  <c r="M57" i="32"/>
  <c r="O57" i="32" s="1"/>
  <c r="M74" i="32"/>
  <c r="O74" i="32" s="1"/>
  <c r="M89" i="32"/>
  <c r="O89" i="32" s="1"/>
  <c r="M105" i="32"/>
  <c r="O105" i="32" s="1"/>
  <c r="M120" i="32"/>
  <c r="O120" i="32" s="1"/>
  <c r="M135" i="32"/>
  <c r="O135" i="32" s="1"/>
  <c r="M153" i="32"/>
  <c r="O153" i="32" s="1"/>
  <c r="M168" i="32"/>
  <c r="O168" i="32" s="1"/>
  <c r="M183" i="32"/>
  <c r="O183" i="32" s="1"/>
  <c r="M198" i="32"/>
  <c r="O198" i="32" s="1"/>
  <c r="M214" i="32"/>
  <c r="O214" i="32" s="1"/>
  <c r="M231" i="32"/>
  <c r="O231" i="32" s="1"/>
  <c r="M246" i="32"/>
  <c r="O246" i="32" s="1"/>
  <c r="M262" i="32"/>
  <c r="O262" i="32" s="1"/>
  <c r="M277" i="32"/>
  <c r="O277" i="32" s="1"/>
  <c r="M292" i="32"/>
  <c r="O292" i="32" s="1"/>
  <c r="M325" i="32"/>
  <c r="O325" i="32" s="1"/>
  <c r="M339" i="32"/>
  <c r="O339" i="32" s="1"/>
  <c r="M368" i="32"/>
  <c r="O368" i="32" s="1"/>
  <c r="M396" i="32"/>
  <c r="O396" i="32" s="1"/>
  <c r="M410" i="32"/>
  <c r="O410" i="32" s="1"/>
  <c r="M440" i="32"/>
  <c r="O440" i="32" s="1"/>
  <c r="M482" i="32"/>
  <c r="O482" i="32" s="1"/>
  <c r="M24" i="32"/>
  <c r="O24" i="32" s="1"/>
  <c r="M61" i="32"/>
  <c r="O61" i="32" s="1"/>
  <c r="M140" i="32"/>
  <c r="O140" i="32" s="1"/>
  <c r="M218" i="32"/>
  <c r="O218" i="32" s="1"/>
  <c r="M264" i="32"/>
  <c r="O264" i="32" s="1"/>
  <c r="M312" i="32"/>
  <c r="O312" i="32" s="1"/>
  <c r="M356" i="32"/>
  <c r="O356" i="32" s="1"/>
  <c r="M398" i="32"/>
  <c r="O398" i="32" s="1"/>
  <c r="M442" i="32"/>
  <c r="O442" i="32" s="1"/>
  <c r="M470" i="32"/>
  <c r="O470" i="32" s="1"/>
  <c r="M498" i="32"/>
  <c r="O498" i="32" s="1"/>
  <c r="M62" i="32"/>
  <c r="O62" i="32" s="1"/>
  <c r="M141" i="32"/>
  <c r="O141" i="32" s="1"/>
  <c r="M280" i="32"/>
  <c r="O280" i="32" s="1"/>
  <c r="M400" i="32"/>
  <c r="O400" i="32" s="1"/>
  <c r="M500" i="32"/>
  <c r="O500" i="32" s="1"/>
  <c r="M109" i="32"/>
  <c r="O109" i="32" s="1"/>
  <c r="M205" i="32"/>
  <c r="O205" i="32" s="1"/>
  <c r="M329" i="32"/>
  <c r="O329" i="32" s="1"/>
  <c r="M444" i="32"/>
  <c r="O444" i="32" s="1"/>
  <c r="M42" i="32"/>
  <c r="O42" i="32" s="1"/>
  <c r="M58" i="32"/>
  <c r="O58" i="32" s="1"/>
  <c r="M75" i="32"/>
  <c r="O75" i="32" s="1"/>
  <c r="M90" i="32"/>
  <c r="O90" i="32" s="1"/>
  <c r="M106" i="32"/>
  <c r="O106" i="32" s="1"/>
  <c r="M121" i="32"/>
  <c r="O121" i="32" s="1"/>
  <c r="M136" i="32"/>
  <c r="O136" i="32" s="1"/>
  <c r="M154" i="32"/>
  <c r="O154" i="32" s="1"/>
  <c r="M169" i="32"/>
  <c r="O169" i="32" s="1"/>
  <c r="M184" i="32"/>
  <c r="O184" i="32" s="1"/>
  <c r="M200" i="32"/>
  <c r="O200" i="32" s="1"/>
  <c r="M215" i="32"/>
  <c r="O215" i="32" s="1"/>
  <c r="M232" i="32"/>
  <c r="O232" i="32" s="1"/>
  <c r="M248" i="32"/>
  <c r="O248" i="32" s="1"/>
  <c r="M263" i="32"/>
  <c r="O263" i="32" s="1"/>
  <c r="M278" i="32"/>
  <c r="O278" i="32" s="1"/>
  <c r="M293" i="32"/>
  <c r="O293" i="32" s="1"/>
  <c r="M311" i="32"/>
  <c r="O311" i="32" s="1"/>
  <c r="M326" i="32"/>
  <c r="O326" i="32" s="1"/>
  <c r="M340" i="32"/>
  <c r="O340" i="32" s="1"/>
  <c r="M354" i="32"/>
  <c r="O354" i="32" s="1"/>
  <c r="M369" i="32"/>
  <c r="O369" i="32" s="1"/>
  <c r="M383" i="32"/>
  <c r="O383" i="32" s="1"/>
  <c r="M397" i="32"/>
  <c r="O397" i="32" s="1"/>
  <c r="M411" i="32"/>
  <c r="O411" i="32" s="1"/>
  <c r="M426" i="32"/>
  <c r="O426" i="32" s="1"/>
  <c r="M441" i="32"/>
  <c r="O441" i="32" s="1"/>
  <c r="M455" i="32"/>
  <c r="O455" i="32" s="1"/>
  <c r="M469" i="32"/>
  <c r="O469" i="32" s="1"/>
  <c r="M483" i="32"/>
  <c r="O483" i="32" s="1"/>
  <c r="M497" i="32"/>
  <c r="O497" i="32" s="1"/>
  <c r="M26" i="32"/>
  <c r="O26" i="32" s="1"/>
  <c r="M44" i="32"/>
  <c r="O44" i="32" s="1"/>
  <c r="M92" i="32"/>
  <c r="O92" i="32" s="1"/>
  <c r="M122" i="32"/>
  <c r="O122" i="32" s="1"/>
  <c r="M155" i="32"/>
  <c r="O155" i="32" s="1"/>
  <c r="M185" i="32"/>
  <c r="O185" i="32" s="1"/>
  <c r="M249" i="32"/>
  <c r="O249" i="32" s="1"/>
  <c r="M297" i="32"/>
  <c r="O297" i="32" s="1"/>
  <c r="M341" i="32"/>
  <c r="O341" i="32" s="1"/>
  <c r="M384" i="32"/>
  <c r="O384" i="32" s="1"/>
  <c r="M428" i="32"/>
  <c r="O428" i="32" s="1"/>
  <c r="M484" i="32"/>
  <c r="O484" i="32" s="1"/>
  <c r="M45" i="32"/>
  <c r="O45" i="32" s="1"/>
  <c r="M171" i="32"/>
  <c r="O171" i="32" s="1"/>
  <c r="M234" i="32"/>
  <c r="O234" i="32" s="1"/>
  <c r="M328" i="32"/>
  <c r="O328" i="32" s="1"/>
  <c r="M443" i="32"/>
  <c r="O443" i="32" s="1"/>
  <c r="M126" i="32"/>
  <c r="O126" i="32" s="1"/>
  <c r="M251" i="32"/>
  <c r="O251" i="32" s="1"/>
  <c r="M387" i="32"/>
  <c r="O387" i="32" s="1"/>
  <c r="M472" i="32"/>
  <c r="O472" i="32" s="1"/>
  <c r="M110" i="32"/>
  <c r="O110" i="32" s="1"/>
  <c r="M300" i="32"/>
  <c r="O300" i="32" s="1"/>
  <c r="M473" i="32"/>
  <c r="O473" i="32" s="1"/>
  <c r="M128" i="32"/>
  <c r="O128" i="32" s="1"/>
  <c r="M315" i="32"/>
  <c r="O315" i="32" s="1"/>
  <c r="M486" i="32"/>
  <c r="O486" i="32" s="1"/>
  <c r="M143" i="32"/>
  <c r="O143" i="32" s="1"/>
  <c r="M330" i="32"/>
  <c r="O330" i="32" s="1"/>
  <c r="M488" i="32"/>
  <c r="O488" i="32" s="1"/>
  <c r="M158" i="32"/>
  <c r="O158" i="32" s="1"/>
  <c r="M345" i="32"/>
  <c r="O345" i="32" s="1"/>
  <c r="M16" i="32"/>
  <c r="O16" i="32" s="1"/>
  <c r="R16" i="32" s="1"/>
  <c r="T16" i="32" s="1"/>
  <c r="M173" i="32"/>
  <c r="O173" i="32" s="1"/>
  <c r="M359" i="32"/>
  <c r="O359" i="32" s="1"/>
  <c r="M30" i="32"/>
  <c r="O30" i="32" s="1"/>
  <c r="M374" i="32"/>
  <c r="O374" i="32" s="1"/>
  <c r="M206" i="32"/>
  <c r="O206" i="32" s="1"/>
  <c r="M388" i="32"/>
  <c r="O388" i="32" s="1"/>
  <c r="M221" i="32"/>
  <c r="O221" i="32" s="1"/>
  <c r="M402" i="32"/>
  <c r="O402" i="32" s="1"/>
  <c r="M237" i="32"/>
  <c r="O237" i="32" s="1"/>
  <c r="M417" i="32"/>
  <c r="O417" i="32" s="1"/>
  <c r="M64" i="32"/>
  <c r="O64" i="32" s="1"/>
  <c r="M252" i="32"/>
  <c r="O252" i="32" s="1"/>
  <c r="M431" i="32"/>
  <c r="O431" i="32" s="1"/>
  <c r="M80" i="32"/>
  <c r="O80" i="32" s="1"/>
  <c r="M445" i="32"/>
  <c r="O445" i="32" s="1"/>
  <c r="M95" i="32"/>
  <c r="O95" i="32" s="1"/>
  <c r="M267" i="32"/>
  <c r="O267" i="32" s="1"/>
  <c r="M189" i="32"/>
  <c r="O189" i="32" s="1"/>
  <c r="M459" i="32"/>
  <c r="O459" i="32" s="1"/>
  <c r="M49" i="32"/>
  <c r="O49" i="32" s="1"/>
  <c r="M285" i="32"/>
  <c r="O285" i="32" s="1"/>
  <c r="AF15" i="34" a="1"/>
  <c r="AF15" i="34" s="1"/>
  <c r="AA4" i="34" s="1"/>
  <c r="AE15" i="34" a="1"/>
  <c r="AE15" i="34" s="1"/>
  <c r="AA3" i="34" s="1"/>
  <c r="H15" i="9"/>
  <c r="N15" i="9" s="1"/>
  <c r="Q15" i="9"/>
  <c r="H14" i="9"/>
  <c r="N14" i="9" s="1"/>
  <c r="G12" i="13" s="1" a="1"/>
  <c r="G12" i="13" s="1"/>
  <c r="Q14" i="9"/>
  <c r="M14" i="32"/>
  <c r="O14" i="32" s="1"/>
  <c r="AAF14" i="9"/>
  <c r="U14" i="9"/>
  <c r="R14" i="9" s="1"/>
  <c r="T14" i="9" s="1"/>
  <c r="AAF15" i="9"/>
  <c r="U15" i="9"/>
  <c r="R15" i="9" s="1"/>
  <c r="M12" i="13" a="1"/>
  <c r="M12" i="13" s="1"/>
  <c r="R12" i="13" a="1"/>
  <c r="R12" i="13" s="1"/>
  <c r="O12" i="13" a="1"/>
  <c r="O12" i="13" s="1"/>
  <c r="N12" i="13" a="1"/>
  <c r="N12" i="13" s="1"/>
  <c r="L12" i="13" a="1"/>
  <c r="L12" i="13" s="1"/>
  <c r="AC15" i="32" a="1"/>
  <c r="AC15" i="32" s="1"/>
  <c r="F6" i="13"/>
  <c r="E6" i="13"/>
  <c r="D6" i="13"/>
  <c r="C6" i="13"/>
  <c r="J4" i="8"/>
  <c r="J5" i="8"/>
  <c r="J6" i="8"/>
  <c r="J7" i="8"/>
  <c r="J8" i="8"/>
  <c r="J9" i="8"/>
  <c r="AC7" i="32" s="1"/>
  <c r="J10" i="8"/>
  <c r="J11" i="8"/>
  <c r="J12" i="8"/>
  <c r="J13" i="8"/>
  <c r="J14" i="8"/>
  <c r="AB7" i="32" s="1"/>
  <c r="J15" i="8"/>
  <c r="J16" i="8"/>
  <c r="J17" i="8"/>
  <c r="J18" i="8"/>
  <c r="J19" i="8"/>
  <c r="J20" i="8"/>
  <c r="J3" i="8"/>
  <c r="J2" i="8"/>
  <c r="AA7" i="32" s="1"/>
  <c r="AF15" i="32" a="1"/>
  <c r="AF15" i="32" s="1"/>
  <c r="AB15" i="32" a="1"/>
  <c r="AB15" i="32" s="1"/>
  <c r="AA15" i="32" a="1"/>
  <c r="AA15" i="32" s="1"/>
  <c r="Z15" i="32" a="1"/>
  <c r="AG28" i="32" s="1"/>
  <c r="Y28" i="32" s="1"/>
  <c r="D17" i="9"/>
  <c r="D18" i="9"/>
  <c r="D19" i="9"/>
  <c r="D20" i="9"/>
  <c r="D21" i="9"/>
  <c r="D22" i="9"/>
  <c r="D23" i="9"/>
  <c r="D24" i="9"/>
  <c r="D25" i="9"/>
  <c r="D26" i="9"/>
  <c r="D27" i="9"/>
  <c r="D28" i="9"/>
  <c r="D29" i="9"/>
  <c r="D30" i="9"/>
  <c r="D31" i="9"/>
  <c r="D32" i="9"/>
  <c r="D33" i="9"/>
  <c r="D34" i="9"/>
  <c r="D35" i="9"/>
  <c r="D36" i="9"/>
  <c r="D37" i="9"/>
  <c r="D38" i="9"/>
  <c r="D39" i="9"/>
  <c r="D40" i="9"/>
  <c r="D41" i="9"/>
  <c r="D42" i="9"/>
  <c r="D43" i="9"/>
  <c r="D44" i="9"/>
  <c r="D45" i="9"/>
  <c r="D46" i="9"/>
  <c r="D47" i="9"/>
  <c r="D48" i="9"/>
  <c r="D49" i="9"/>
  <c r="D50" i="9"/>
  <c r="D51" i="9"/>
  <c r="D52" i="9"/>
  <c r="D53" i="9"/>
  <c r="D54" i="9"/>
  <c r="D55" i="9"/>
  <c r="D56" i="9"/>
  <c r="D57" i="9"/>
  <c r="D58" i="9"/>
  <c r="D59" i="9"/>
  <c r="D60" i="9"/>
  <c r="D61" i="9"/>
  <c r="D62" i="9"/>
  <c r="D63" i="9"/>
  <c r="D64" i="9"/>
  <c r="D65" i="9"/>
  <c r="D66" i="9"/>
  <c r="D67" i="9"/>
  <c r="D68" i="9"/>
  <c r="D69" i="9"/>
  <c r="D70" i="9"/>
  <c r="D71" i="9"/>
  <c r="D72" i="9"/>
  <c r="D73" i="9"/>
  <c r="D74" i="9"/>
  <c r="D75" i="9"/>
  <c r="D76" i="9"/>
  <c r="D77" i="9"/>
  <c r="D78" i="9"/>
  <c r="D79" i="9"/>
  <c r="D80" i="9"/>
  <c r="D81" i="9"/>
  <c r="D82" i="9"/>
  <c r="D83" i="9"/>
  <c r="D84" i="9"/>
  <c r="D85" i="9"/>
  <c r="D86" i="9"/>
  <c r="D87" i="9"/>
  <c r="D88" i="9"/>
  <c r="D89" i="9"/>
  <c r="D90" i="9"/>
  <c r="D91" i="9"/>
  <c r="D92" i="9"/>
  <c r="D93" i="9"/>
  <c r="D94" i="9"/>
  <c r="D95" i="9"/>
  <c r="D96" i="9"/>
  <c r="D97" i="9"/>
  <c r="D98" i="9"/>
  <c r="D99" i="9"/>
  <c r="D100" i="9"/>
  <c r="D101" i="9"/>
  <c r="D102" i="9"/>
  <c r="D103" i="9"/>
  <c r="D104" i="9"/>
  <c r="D105" i="9"/>
  <c r="D106" i="9"/>
  <c r="D107" i="9"/>
  <c r="D108" i="9"/>
  <c r="D109" i="9"/>
  <c r="D110" i="9"/>
  <c r="D111" i="9"/>
  <c r="D112" i="9"/>
  <c r="D113" i="9"/>
  <c r="D114" i="9"/>
  <c r="D115" i="9"/>
  <c r="D116" i="9"/>
  <c r="D117" i="9"/>
  <c r="D118" i="9"/>
  <c r="D119" i="9"/>
  <c r="D120" i="9"/>
  <c r="D121" i="9"/>
  <c r="D122" i="9"/>
  <c r="D123" i="9"/>
  <c r="D124" i="9"/>
  <c r="D125" i="9"/>
  <c r="D126" i="9"/>
  <c r="D127" i="9"/>
  <c r="D128" i="9"/>
  <c r="D129" i="9"/>
  <c r="D130" i="9"/>
  <c r="D131" i="9"/>
  <c r="D132" i="9"/>
  <c r="D133" i="9"/>
  <c r="D134" i="9"/>
  <c r="D135" i="9"/>
  <c r="D136" i="9"/>
  <c r="D137" i="9"/>
  <c r="D138" i="9"/>
  <c r="D139" i="9"/>
  <c r="D140" i="9"/>
  <c r="D141" i="9"/>
  <c r="D142" i="9"/>
  <c r="D143" i="9"/>
  <c r="D144" i="9"/>
  <c r="D145" i="9"/>
  <c r="D146" i="9"/>
  <c r="D147" i="9"/>
  <c r="D148" i="9"/>
  <c r="D149" i="9"/>
  <c r="D150" i="9"/>
  <c r="D151" i="9"/>
  <c r="D152" i="9"/>
  <c r="D153" i="9"/>
  <c r="D154" i="9"/>
  <c r="D155" i="9"/>
  <c r="D156" i="9"/>
  <c r="D157" i="9"/>
  <c r="D158" i="9"/>
  <c r="D159" i="9"/>
  <c r="D160" i="9"/>
  <c r="D161" i="9"/>
  <c r="D162" i="9"/>
  <c r="D163" i="9"/>
  <c r="D164" i="9"/>
  <c r="D165" i="9"/>
  <c r="D166" i="9"/>
  <c r="D167" i="9"/>
  <c r="D168" i="9"/>
  <c r="D169" i="9"/>
  <c r="D170" i="9"/>
  <c r="D171" i="9"/>
  <c r="D172" i="9"/>
  <c r="D173" i="9"/>
  <c r="D174" i="9"/>
  <c r="D175" i="9"/>
  <c r="D176" i="9"/>
  <c r="D177" i="9"/>
  <c r="D178" i="9"/>
  <c r="D179" i="9"/>
  <c r="D180" i="9"/>
  <c r="D181" i="9"/>
  <c r="D182" i="9"/>
  <c r="D183" i="9"/>
  <c r="D184" i="9"/>
  <c r="D185" i="9"/>
  <c r="D186" i="9"/>
  <c r="D187" i="9"/>
  <c r="D188" i="9"/>
  <c r="D189" i="9"/>
  <c r="D190" i="9"/>
  <c r="D191" i="9"/>
  <c r="D192" i="9"/>
  <c r="D193" i="9"/>
  <c r="D194" i="9"/>
  <c r="D195" i="9"/>
  <c r="D196" i="9"/>
  <c r="D197" i="9"/>
  <c r="D198" i="9"/>
  <c r="D199" i="9"/>
  <c r="D200" i="9"/>
  <c r="D201" i="9"/>
  <c r="D202" i="9"/>
  <c r="D203" i="9"/>
  <c r="D204" i="9"/>
  <c r="D205" i="9"/>
  <c r="D206" i="9"/>
  <c r="D207" i="9"/>
  <c r="D208" i="9"/>
  <c r="D209" i="9"/>
  <c r="D210" i="9"/>
  <c r="D211" i="9"/>
  <c r="D212" i="9"/>
  <c r="D213" i="9"/>
  <c r="D214" i="9"/>
  <c r="D215" i="9"/>
  <c r="D216" i="9"/>
  <c r="D217" i="9"/>
  <c r="D218" i="9"/>
  <c r="D219" i="9"/>
  <c r="D220" i="9"/>
  <c r="D221" i="9"/>
  <c r="D222" i="9"/>
  <c r="D223" i="9"/>
  <c r="D224" i="9"/>
  <c r="D225" i="9"/>
  <c r="D226" i="9"/>
  <c r="D227" i="9"/>
  <c r="D228" i="9"/>
  <c r="D229" i="9"/>
  <c r="D230" i="9"/>
  <c r="D231" i="9"/>
  <c r="D232" i="9"/>
  <c r="D233" i="9"/>
  <c r="D234" i="9"/>
  <c r="D235" i="9"/>
  <c r="D236" i="9"/>
  <c r="D237" i="9"/>
  <c r="D238" i="9"/>
  <c r="D239" i="9"/>
  <c r="D240" i="9"/>
  <c r="D241" i="9"/>
  <c r="D242" i="9"/>
  <c r="D243" i="9"/>
  <c r="D244" i="9"/>
  <c r="D245" i="9"/>
  <c r="D246" i="9"/>
  <c r="D247" i="9"/>
  <c r="D248" i="9"/>
  <c r="D249" i="9"/>
  <c r="D250" i="9"/>
  <c r="D251" i="9"/>
  <c r="D252" i="9"/>
  <c r="D253" i="9"/>
  <c r="D254" i="9"/>
  <c r="D255" i="9"/>
  <c r="D256" i="9"/>
  <c r="D257" i="9"/>
  <c r="D258" i="9"/>
  <c r="D259" i="9"/>
  <c r="D260" i="9"/>
  <c r="D261" i="9"/>
  <c r="D262" i="9"/>
  <c r="D263" i="9"/>
  <c r="D264" i="9"/>
  <c r="D265" i="9"/>
  <c r="D266" i="9"/>
  <c r="D267" i="9"/>
  <c r="D268" i="9"/>
  <c r="D269" i="9"/>
  <c r="D270" i="9"/>
  <c r="D271" i="9"/>
  <c r="D272" i="9"/>
  <c r="D273" i="9"/>
  <c r="D274" i="9"/>
  <c r="D275" i="9"/>
  <c r="D276" i="9"/>
  <c r="D277" i="9"/>
  <c r="D278" i="9"/>
  <c r="D279" i="9"/>
  <c r="D280" i="9"/>
  <c r="D281" i="9"/>
  <c r="D282" i="9"/>
  <c r="D283" i="9"/>
  <c r="D284" i="9"/>
  <c r="D285" i="9"/>
  <c r="D286" i="9"/>
  <c r="D287" i="9"/>
  <c r="D288" i="9"/>
  <c r="D289" i="9"/>
  <c r="D290" i="9"/>
  <c r="D291" i="9"/>
  <c r="D292" i="9"/>
  <c r="D293" i="9"/>
  <c r="D294" i="9"/>
  <c r="D295" i="9"/>
  <c r="D296" i="9"/>
  <c r="D297" i="9"/>
  <c r="D298" i="9"/>
  <c r="D299" i="9"/>
  <c r="D300" i="9"/>
  <c r="D301" i="9"/>
  <c r="D302" i="9"/>
  <c r="D303" i="9"/>
  <c r="D304" i="9"/>
  <c r="D305" i="9"/>
  <c r="D306" i="9"/>
  <c r="D307" i="9"/>
  <c r="D308" i="9"/>
  <c r="D309" i="9"/>
  <c r="D310" i="9"/>
  <c r="D311" i="9"/>
  <c r="D312" i="9"/>
  <c r="D313" i="9"/>
  <c r="D314" i="9"/>
  <c r="D315" i="9"/>
  <c r="D316" i="9"/>
  <c r="D317" i="9"/>
  <c r="D318" i="9"/>
  <c r="D319" i="9"/>
  <c r="D320" i="9"/>
  <c r="D321" i="9"/>
  <c r="D322" i="9"/>
  <c r="D323" i="9"/>
  <c r="D324" i="9"/>
  <c r="D325" i="9"/>
  <c r="D326" i="9"/>
  <c r="D327" i="9"/>
  <c r="D328" i="9"/>
  <c r="D329" i="9"/>
  <c r="D330" i="9"/>
  <c r="D331" i="9"/>
  <c r="D332" i="9"/>
  <c r="D333" i="9"/>
  <c r="D334" i="9"/>
  <c r="D335" i="9"/>
  <c r="D336" i="9"/>
  <c r="D337" i="9"/>
  <c r="D338" i="9"/>
  <c r="D339" i="9"/>
  <c r="D340" i="9"/>
  <c r="D341" i="9"/>
  <c r="D342" i="9"/>
  <c r="D343" i="9"/>
  <c r="D344" i="9"/>
  <c r="D345" i="9"/>
  <c r="D346" i="9"/>
  <c r="D347" i="9"/>
  <c r="D348" i="9"/>
  <c r="D349" i="9"/>
  <c r="D350" i="9"/>
  <c r="D351" i="9"/>
  <c r="D352" i="9"/>
  <c r="D353" i="9"/>
  <c r="D354" i="9"/>
  <c r="D355" i="9"/>
  <c r="D356" i="9"/>
  <c r="D357" i="9"/>
  <c r="D358" i="9"/>
  <c r="D359" i="9"/>
  <c r="D360" i="9"/>
  <c r="D361" i="9"/>
  <c r="D362" i="9"/>
  <c r="D363" i="9"/>
  <c r="D364" i="9"/>
  <c r="D365" i="9"/>
  <c r="D366" i="9"/>
  <c r="D367" i="9"/>
  <c r="D368" i="9"/>
  <c r="D369" i="9"/>
  <c r="D370" i="9"/>
  <c r="D371" i="9"/>
  <c r="D372" i="9"/>
  <c r="D373" i="9"/>
  <c r="D374" i="9"/>
  <c r="D375" i="9"/>
  <c r="D376" i="9"/>
  <c r="D377" i="9"/>
  <c r="D378" i="9"/>
  <c r="D379" i="9"/>
  <c r="D380" i="9"/>
  <c r="D381" i="9"/>
  <c r="D382" i="9"/>
  <c r="D383" i="9"/>
  <c r="D384" i="9"/>
  <c r="D385" i="9"/>
  <c r="D386" i="9"/>
  <c r="D387" i="9"/>
  <c r="D388" i="9"/>
  <c r="D389" i="9"/>
  <c r="D390" i="9"/>
  <c r="D391" i="9"/>
  <c r="D392" i="9"/>
  <c r="D393" i="9"/>
  <c r="D394" i="9"/>
  <c r="D395" i="9"/>
  <c r="D396" i="9"/>
  <c r="D397" i="9"/>
  <c r="D398" i="9"/>
  <c r="D399" i="9"/>
  <c r="D400" i="9"/>
  <c r="D401" i="9"/>
  <c r="D402" i="9"/>
  <c r="D403" i="9"/>
  <c r="D404" i="9"/>
  <c r="D405" i="9"/>
  <c r="D406" i="9"/>
  <c r="D407" i="9"/>
  <c r="D408" i="9"/>
  <c r="D409" i="9"/>
  <c r="D410" i="9"/>
  <c r="D411" i="9"/>
  <c r="D412" i="9"/>
  <c r="D413" i="9"/>
  <c r="D414" i="9"/>
  <c r="D415" i="9"/>
  <c r="D416" i="9"/>
  <c r="D417" i="9"/>
  <c r="D418" i="9"/>
  <c r="D419" i="9"/>
  <c r="D420" i="9"/>
  <c r="D421" i="9"/>
  <c r="D422" i="9"/>
  <c r="D423" i="9"/>
  <c r="D424" i="9"/>
  <c r="D425" i="9"/>
  <c r="D426" i="9"/>
  <c r="D427" i="9"/>
  <c r="D428" i="9"/>
  <c r="D429" i="9"/>
  <c r="D430" i="9"/>
  <c r="D431" i="9"/>
  <c r="D432" i="9"/>
  <c r="D433" i="9"/>
  <c r="D434" i="9"/>
  <c r="D435" i="9"/>
  <c r="D436" i="9"/>
  <c r="D437" i="9"/>
  <c r="D438" i="9"/>
  <c r="D16" i="9"/>
  <c r="O14" i="9" l="1"/>
  <c r="P14" i="9" s="1"/>
  <c r="T15" i="9"/>
  <c r="O15" i="9" s="1"/>
  <c r="P15" i="9" s="1"/>
  <c r="U16" i="32"/>
  <c r="R18" i="32"/>
  <c r="U18" i="32" s="1"/>
  <c r="R225" i="32"/>
  <c r="R109" i="32"/>
  <c r="R137" i="32"/>
  <c r="R175" i="32"/>
  <c r="R81" i="32"/>
  <c r="R154" i="32"/>
  <c r="R111" i="32"/>
  <c r="R51" i="32"/>
  <c r="R132" i="32"/>
  <c r="R104" i="32"/>
  <c r="R194" i="32"/>
  <c r="R52" i="32"/>
  <c r="R57" i="32"/>
  <c r="R127" i="32"/>
  <c r="R26" i="32"/>
  <c r="R114" i="32"/>
  <c r="R231" i="32"/>
  <c r="R192" i="32"/>
  <c r="R193" i="32"/>
  <c r="R235" i="32"/>
  <c r="R31" i="32"/>
  <c r="R166" i="32"/>
  <c r="R208" i="32"/>
  <c r="R183" i="32"/>
  <c r="R214" i="32"/>
  <c r="R223" i="32"/>
  <c r="R200" i="32"/>
  <c r="R87" i="32"/>
  <c r="R141" i="32"/>
  <c r="R179" i="32"/>
  <c r="R25" i="32"/>
  <c r="R216" i="32"/>
  <c r="R217" i="32"/>
  <c r="R56" i="32"/>
  <c r="R124" i="32"/>
  <c r="R169" i="32"/>
  <c r="R20" i="32"/>
  <c r="U20" i="32" s="1"/>
  <c r="R38" i="32"/>
  <c r="R185" i="32"/>
  <c r="R218" i="32"/>
  <c r="R180" i="32"/>
  <c r="R207" i="32"/>
  <c r="R140" i="32"/>
  <c r="R142" i="32"/>
  <c r="R66" i="32"/>
  <c r="R103" i="32"/>
  <c r="R199" i="32"/>
  <c r="R184" i="32"/>
  <c r="R89" i="32"/>
  <c r="R36" i="32"/>
  <c r="R159" i="32"/>
  <c r="R220" i="32"/>
  <c r="R65" i="32"/>
  <c r="R122" i="32"/>
  <c r="R45" i="32"/>
  <c r="R120" i="32"/>
  <c r="R76" i="32"/>
  <c r="R189" i="32"/>
  <c r="R209" i="32"/>
  <c r="R128" i="32"/>
  <c r="R91" i="32"/>
  <c r="R62" i="32"/>
  <c r="R118" i="32"/>
  <c r="R188" i="32"/>
  <c r="R102" i="32"/>
  <c r="R75" i="32"/>
  <c r="R83" i="32"/>
  <c r="R144" i="32"/>
  <c r="R145" i="32"/>
  <c r="R178" i="32"/>
  <c r="R202" i="32"/>
  <c r="R215" i="32"/>
  <c r="R23" i="32"/>
  <c r="R206" i="32"/>
  <c r="R187" i="32"/>
  <c r="R243" i="32"/>
  <c r="R63" i="32"/>
  <c r="R44" i="32"/>
  <c r="R230" i="32"/>
  <c r="R212" i="32"/>
  <c r="R79" i="32"/>
  <c r="R99" i="32"/>
  <c r="R134" i="32"/>
  <c r="R60" i="32"/>
  <c r="R61" i="32"/>
  <c r="R90" i="32"/>
  <c r="R181" i="32"/>
  <c r="R47" i="32"/>
  <c r="R46" i="32"/>
  <c r="R53" i="32"/>
  <c r="R167" i="32"/>
  <c r="R236" i="32"/>
  <c r="R157" i="32"/>
  <c r="R54" i="32"/>
  <c r="R152" i="32"/>
  <c r="R136" i="32"/>
  <c r="R24" i="32"/>
  <c r="R68" i="32"/>
  <c r="R177" i="32"/>
  <c r="R172" i="32"/>
  <c r="R247" i="32"/>
  <c r="R138" i="32"/>
  <c r="R146" i="32"/>
  <c r="R176" i="32"/>
  <c r="R37" i="32"/>
  <c r="R42" i="32"/>
  <c r="R249" i="32"/>
  <c r="R151" i="32"/>
  <c r="R168" i="32"/>
  <c r="R110" i="32"/>
  <c r="R133" i="32"/>
  <c r="R213" i="32"/>
  <c r="R97" i="32"/>
  <c r="R163" i="32"/>
  <c r="R224" i="32"/>
  <c r="R229" i="32"/>
  <c r="R39" i="32"/>
  <c r="R35" i="32"/>
  <c r="R173" i="32"/>
  <c r="R92" i="32"/>
  <c r="R182" i="32"/>
  <c r="R240" i="32"/>
  <c r="R139" i="32"/>
  <c r="R130" i="32"/>
  <c r="R78" i="32"/>
  <c r="R125" i="32"/>
  <c r="R227" i="32"/>
  <c r="R67" i="32"/>
  <c r="R48" i="32"/>
  <c r="R49" i="32"/>
  <c r="R148" i="32"/>
  <c r="R112" i="32"/>
  <c r="R248" i="32"/>
  <c r="R123" i="32"/>
  <c r="R43" i="32"/>
  <c r="R165" i="32"/>
  <c r="R160" i="32"/>
  <c r="R241" i="32"/>
  <c r="R156" i="32"/>
  <c r="R19" i="32"/>
  <c r="U19" i="32" s="1"/>
  <c r="R86" i="32"/>
  <c r="R147" i="32"/>
  <c r="R17" i="32"/>
  <c r="T17" i="32" s="1"/>
  <c r="R186" i="32"/>
  <c r="R72" i="32"/>
  <c r="R73" i="32"/>
  <c r="R126" i="32"/>
  <c r="R162" i="32"/>
  <c r="R21" i="32"/>
  <c r="U21" i="32" s="1"/>
  <c r="R239" i="32"/>
  <c r="R238" i="32"/>
  <c r="R27" i="32"/>
  <c r="R41" i="32"/>
  <c r="R164" i="32"/>
  <c r="R161" i="32"/>
  <c r="R84" i="32"/>
  <c r="R190" i="32"/>
  <c r="R198" i="32"/>
  <c r="R158" i="32"/>
  <c r="R95" i="32"/>
  <c r="R94" i="32"/>
  <c r="R242" i="32"/>
  <c r="R70" i="32"/>
  <c r="R100" i="32"/>
  <c r="R121" i="32"/>
  <c r="R135" i="32"/>
  <c r="R40" i="32"/>
  <c r="R219" i="32"/>
  <c r="R211" i="32"/>
  <c r="R71" i="32"/>
  <c r="R117" i="32"/>
  <c r="R149" i="32"/>
  <c r="R93" i="32"/>
  <c r="R50" i="32"/>
  <c r="R119" i="32"/>
  <c r="R113" i="32"/>
  <c r="R195" i="32"/>
  <c r="R58" i="32"/>
  <c r="R22" i="32"/>
  <c r="R64" i="32"/>
  <c r="R191" i="32"/>
  <c r="R150" i="32"/>
  <c r="R204" i="32"/>
  <c r="R205" i="32"/>
  <c r="R55" i="32"/>
  <c r="R153" i="32"/>
  <c r="R69" i="32"/>
  <c r="R174" i="32"/>
  <c r="R33" i="32"/>
  <c r="R28" i="32"/>
  <c r="R250" i="32"/>
  <c r="R32" i="32"/>
  <c r="R226" i="32"/>
  <c r="R59" i="32"/>
  <c r="R129" i="32"/>
  <c r="R77" i="32"/>
  <c r="R170" i="32"/>
  <c r="R101" i="32"/>
  <c r="R107" i="32"/>
  <c r="R106" i="32"/>
  <c r="R245" i="32"/>
  <c r="R233" i="32"/>
  <c r="R82" i="32"/>
  <c r="R197" i="32"/>
  <c r="R105" i="32"/>
  <c r="R74" i="32"/>
  <c r="R203" i="32"/>
  <c r="R221" i="32"/>
  <c r="R30" i="32"/>
  <c r="R34" i="32"/>
  <c r="R108" i="32"/>
  <c r="R201" i="32"/>
  <c r="R244" i="32"/>
  <c r="R246" i="32"/>
  <c r="R155" i="32"/>
  <c r="R143" i="32"/>
  <c r="R228" i="32"/>
  <c r="R237" i="32"/>
  <c r="R88" i="32"/>
  <c r="R80" i="32"/>
  <c r="R85" i="32"/>
  <c r="R171" i="32"/>
  <c r="R29" i="32"/>
  <c r="R222" i="32"/>
  <c r="R196" i="32"/>
  <c r="R116" i="32"/>
  <c r="R115" i="32"/>
  <c r="R96" i="32"/>
  <c r="R98" i="32"/>
  <c r="R232" i="32"/>
  <c r="R234" i="32"/>
  <c r="R210" i="32"/>
  <c r="R131" i="32"/>
  <c r="U15" i="32"/>
  <c r="Z15" i="32"/>
  <c r="AG15" i="32" s="1"/>
  <c r="Y15" i="32" s="1"/>
  <c r="AG26" i="32"/>
  <c r="Y26" i="32" s="1"/>
  <c r="AG27" i="32"/>
  <c r="Y27" i="32" s="1"/>
  <c r="AG16" i="32"/>
  <c r="Y16" i="32" s="1"/>
  <c r="AG17" i="32"/>
  <c r="Y17" i="32" s="1"/>
  <c r="AG18" i="32"/>
  <c r="Y18" i="32" s="1"/>
  <c r="AG19" i="32"/>
  <c r="Y19" i="32" s="1"/>
  <c r="AG20" i="32"/>
  <c r="Y20" i="32" s="1"/>
  <c r="AG21" i="32"/>
  <c r="Y21" i="32" s="1"/>
  <c r="AG22" i="32"/>
  <c r="Y22" i="32" s="1"/>
  <c r="AG23" i="32"/>
  <c r="Y23" i="32" s="1"/>
  <c r="AG24" i="32"/>
  <c r="Y24" i="32" s="1"/>
  <c r="AG25" i="32"/>
  <c r="Y25" i="32" s="1"/>
  <c r="AA15" i="9" a="1"/>
  <c r="AA15" i="9" s="1"/>
  <c r="Z7" i="32"/>
  <c r="P12" i="13" a="1"/>
  <c r="P12" i="13" s="1"/>
  <c r="U17" i="32" l="1"/>
  <c r="Q12" i="13" s="1" a="1"/>
  <c r="Q12" i="13" s="1"/>
  <c r="AD15" i="32" a="1"/>
  <c r="AD15" i="32" s="1"/>
  <c r="Z3" i="32" s="1"/>
  <c r="AE15" i="32" l="1" a="1"/>
  <c r="AE15" i="32" s="1"/>
  <c r="Z4" i="32" s="1"/>
  <c r="H431" i="4" l="1"/>
  <c r="J431" i="4" s="1"/>
  <c r="L431" i="4" s="1"/>
  <c r="H423" i="4"/>
  <c r="J423" i="4" s="1"/>
  <c r="L423" i="4" s="1"/>
  <c r="H382" i="4"/>
  <c r="J382" i="4" s="1"/>
  <c r="L382" i="4" s="1"/>
  <c r="H383" i="4"/>
  <c r="J383" i="4" s="1"/>
  <c r="L383" i="4" s="1"/>
  <c r="H384" i="4"/>
  <c r="J384" i="4" s="1"/>
  <c r="L384" i="4" s="1"/>
  <c r="H372" i="4"/>
  <c r="J372" i="4" s="1"/>
  <c r="L372" i="4" s="1"/>
  <c r="H356" i="4"/>
  <c r="J356" i="4" s="1"/>
  <c r="L356" i="4" s="1"/>
  <c r="H352" i="4"/>
  <c r="J352" i="4" s="1"/>
  <c r="L352" i="4" s="1"/>
  <c r="H330" i="4"/>
  <c r="J330" i="4" s="1"/>
  <c r="L330" i="4" s="1"/>
  <c r="H326" i="4"/>
  <c r="J326" i="4" s="1"/>
  <c r="L326" i="4" s="1"/>
  <c r="H328" i="4"/>
  <c r="J328" i="4" s="1"/>
  <c r="L328" i="4" s="1"/>
  <c r="H317" i="4"/>
  <c r="J317" i="4" s="1"/>
  <c r="L317" i="4" s="1"/>
  <c r="H318" i="4"/>
  <c r="J318" i="4" s="1"/>
  <c r="L318" i="4" s="1"/>
  <c r="H306" i="4"/>
  <c r="J306" i="4" s="1"/>
  <c r="L306" i="4" s="1"/>
  <c r="H300" i="4"/>
  <c r="J300" i="4" s="1"/>
  <c r="L300" i="4" s="1"/>
  <c r="H305" i="4"/>
  <c r="J305" i="4" s="1"/>
  <c r="L305" i="4" s="1"/>
  <c r="H292" i="4"/>
  <c r="J292" i="4" s="1"/>
  <c r="L292" i="4" s="1"/>
  <c r="H294" i="4"/>
  <c r="J294" i="4" s="1"/>
  <c r="L294" i="4" s="1"/>
  <c r="H296" i="4"/>
  <c r="J296" i="4" s="1"/>
  <c r="L296" i="4" s="1"/>
  <c r="H276" i="4"/>
  <c r="J276" i="4" s="1"/>
  <c r="L276" i="4" s="1"/>
  <c r="H278" i="4"/>
  <c r="J278" i="4" s="1"/>
  <c r="L278" i="4" s="1"/>
  <c r="H280" i="4"/>
  <c r="J280" i="4" s="1"/>
  <c r="L280" i="4" s="1"/>
  <c r="H274" i="4"/>
  <c r="J274" i="4" s="1"/>
  <c r="L274" i="4" s="1"/>
  <c r="H268" i="4"/>
  <c r="J268" i="4" s="1"/>
  <c r="L268" i="4" s="1"/>
  <c r="H269" i="4"/>
  <c r="J269" i="4" s="1"/>
  <c r="L269" i="4" s="1"/>
  <c r="H262" i="4"/>
  <c r="J262" i="4" s="1"/>
  <c r="L262" i="4" s="1"/>
  <c r="G251" i="4"/>
  <c r="G253" i="4"/>
  <c r="G254" i="4"/>
  <c r="G255" i="4"/>
  <c r="G257" i="4"/>
  <c r="F251" i="4"/>
  <c r="F252" i="4"/>
  <c r="H252" i="4" s="1"/>
  <c r="J252" i="4" s="1"/>
  <c r="L252" i="4" s="1"/>
  <c r="F253" i="4"/>
  <c r="F254" i="4"/>
  <c r="H254" i="4" s="1"/>
  <c r="J254" i="4" s="1"/>
  <c r="L254" i="4" s="1"/>
  <c r="F255" i="4"/>
  <c r="F256" i="4"/>
  <c r="F257" i="4"/>
  <c r="G250" i="4"/>
  <c r="F250" i="4"/>
  <c r="G243" i="4"/>
  <c r="G245" i="4"/>
  <c r="G246" i="4"/>
  <c r="G247" i="4"/>
  <c r="G249" i="4"/>
  <c r="G242" i="4"/>
  <c r="F243" i="4"/>
  <c r="F244" i="4"/>
  <c r="F245" i="4"/>
  <c r="F246" i="4"/>
  <c r="H246" i="4" s="1"/>
  <c r="J246" i="4" s="1"/>
  <c r="L246" i="4" s="1"/>
  <c r="F247" i="4"/>
  <c r="H247" i="4" s="1"/>
  <c r="J247" i="4" s="1"/>
  <c r="L247" i="4" s="1"/>
  <c r="F248" i="4"/>
  <c r="H248" i="4" s="1"/>
  <c r="J248" i="4" s="1"/>
  <c r="L248" i="4" s="1"/>
  <c r="F249" i="4"/>
  <c r="H249" i="4" s="1"/>
  <c r="J249" i="4" s="1"/>
  <c r="L249" i="4" s="1"/>
  <c r="F242" i="4"/>
  <c r="G235" i="4"/>
  <c r="G237" i="4"/>
  <c r="G238" i="4"/>
  <c r="G239" i="4"/>
  <c r="G241" i="4"/>
  <c r="G234" i="4"/>
  <c r="F235" i="4"/>
  <c r="F236" i="4"/>
  <c r="H236" i="4" s="1"/>
  <c r="J236" i="4" s="1"/>
  <c r="L236" i="4" s="1"/>
  <c r="F237" i="4"/>
  <c r="F238" i="4"/>
  <c r="F239" i="4"/>
  <c r="F240" i="4"/>
  <c r="F241" i="4"/>
  <c r="F234" i="4"/>
  <c r="H234" i="4" s="1"/>
  <c r="J234" i="4" s="1"/>
  <c r="L234" i="4" s="1"/>
  <c r="G227" i="4"/>
  <c r="G229" i="4"/>
  <c r="G230" i="4"/>
  <c r="G231" i="4"/>
  <c r="G233" i="4"/>
  <c r="G226" i="4"/>
  <c r="F227" i="4"/>
  <c r="F228" i="4"/>
  <c r="F229" i="4"/>
  <c r="F230" i="4"/>
  <c r="F231" i="4"/>
  <c r="F232" i="4"/>
  <c r="F233" i="4"/>
  <c r="F226" i="4"/>
  <c r="G219" i="4"/>
  <c r="G221" i="4"/>
  <c r="G222" i="4"/>
  <c r="G223" i="4"/>
  <c r="G225" i="4"/>
  <c r="F219" i="4"/>
  <c r="F220" i="4"/>
  <c r="H220" i="4" s="1"/>
  <c r="J220" i="4" s="1"/>
  <c r="L220" i="4" s="1"/>
  <c r="F221" i="4"/>
  <c r="F222" i="4"/>
  <c r="F223" i="4"/>
  <c r="F224" i="4"/>
  <c r="F225" i="4"/>
  <c r="G218" i="4"/>
  <c r="F218" i="4"/>
  <c r="F211" i="4"/>
  <c r="G211" i="4"/>
  <c r="F212" i="4"/>
  <c r="F213" i="4"/>
  <c r="G213" i="4"/>
  <c r="F214" i="4"/>
  <c r="G214" i="4"/>
  <c r="F215" i="4"/>
  <c r="G215" i="4"/>
  <c r="F216" i="4"/>
  <c r="F217" i="4"/>
  <c r="G217" i="4"/>
  <c r="G210" i="4"/>
  <c r="F210" i="4"/>
  <c r="G203" i="4"/>
  <c r="G205" i="4"/>
  <c r="G206" i="4"/>
  <c r="G207" i="4"/>
  <c r="G209" i="4"/>
  <c r="F203" i="4"/>
  <c r="F204" i="4"/>
  <c r="H204" i="4" s="1"/>
  <c r="J204" i="4" s="1"/>
  <c r="L204" i="4" s="1"/>
  <c r="F205" i="4"/>
  <c r="F206" i="4"/>
  <c r="H206" i="4" s="1"/>
  <c r="J206" i="4" s="1"/>
  <c r="L206" i="4" s="1"/>
  <c r="F207" i="4"/>
  <c r="F208" i="4"/>
  <c r="H208" i="4" s="1"/>
  <c r="J208" i="4" s="1"/>
  <c r="L208" i="4" s="1"/>
  <c r="F209" i="4"/>
  <c r="G202" i="4"/>
  <c r="F202" i="4"/>
  <c r="G195" i="4"/>
  <c r="G197" i="4"/>
  <c r="G198" i="4"/>
  <c r="G199" i="4"/>
  <c r="G201" i="4"/>
  <c r="F195" i="4"/>
  <c r="F196" i="4"/>
  <c r="F197" i="4"/>
  <c r="F198" i="4"/>
  <c r="F199" i="4"/>
  <c r="F200" i="4"/>
  <c r="F201" i="4"/>
  <c r="G194" i="4"/>
  <c r="F194" i="4"/>
  <c r="G187" i="4"/>
  <c r="G189" i="4"/>
  <c r="G190" i="4"/>
  <c r="G191" i="4"/>
  <c r="G193" i="4"/>
  <c r="F187" i="4"/>
  <c r="F188" i="4"/>
  <c r="H188" i="4" s="1"/>
  <c r="J188" i="4" s="1"/>
  <c r="L188" i="4" s="1"/>
  <c r="F189" i="4"/>
  <c r="F190" i="4"/>
  <c r="F191" i="4"/>
  <c r="F192" i="4"/>
  <c r="F193" i="4"/>
  <c r="G186" i="4"/>
  <c r="F186" i="4"/>
  <c r="H186" i="4" s="1"/>
  <c r="J186" i="4" s="1"/>
  <c r="L186" i="4" s="1"/>
  <c r="G179" i="4"/>
  <c r="G181" i="4"/>
  <c r="G182" i="4"/>
  <c r="G183" i="4"/>
  <c r="G185" i="4"/>
  <c r="G178" i="4"/>
  <c r="F179" i="4"/>
  <c r="F180" i="4"/>
  <c r="F181" i="4"/>
  <c r="F182" i="4"/>
  <c r="H182" i="4" s="1"/>
  <c r="J182" i="4" s="1"/>
  <c r="L182" i="4" s="1"/>
  <c r="F183" i="4"/>
  <c r="F184" i="4"/>
  <c r="F185" i="4"/>
  <c r="F178" i="4"/>
  <c r="G171" i="4"/>
  <c r="G173" i="4"/>
  <c r="G174" i="4"/>
  <c r="G175" i="4"/>
  <c r="G177" i="4"/>
  <c r="G170" i="4"/>
  <c r="F171" i="4"/>
  <c r="F172" i="4"/>
  <c r="F173" i="4"/>
  <c r="F174" i="4"/>
  <c r="F175" i="4"/>
  <c r="H175" i="4" s="1"/>
  <c r="J175" i="4" s="1"/>
  <c r="L175" i="4" s="1"/>
  <c r="F176" i="4"/>
  <c r="F177" i="4"/>
  <c r="F170" i="4"/>
  <c r="G163" i="4"/>
  <c r="G165" i="4"/>
  <c r="G166" i="4"/>
  <c r="G167" i="4"/>
  <c r="G169" i="4"/>
  <c r="G162" i="4"/>
  <c r="F163" i="4"/>
  <c r="F164" i="4"/>
  <c r="F165" i="4"/>
  <c r="F166" i="4"/>
  <c r="F167" i="4"/>
  <c r="F168" i="4"/>
  <c r="F169" i="4"/>
  <c r="F162" i="4"/>
  <c r="G155" i="4"/>
  <c r="G157" i="4"/>
  <c r="G158" i="4"/>
  <c r="G159" i="4"/>
  <c r="G161" i="4"/>
  <c r="G154" i="4"/>
  <c r="F155" i="4"/>
  <c r="F156" i="4"/>
  <c r="H156" i="4" s="1"/>
  <c r="J156" i="4" s="1"/>
  <c r="L156" i="4" s="1"/>
  <c r="F157" i="4"/>
  <c r="F158" i="4"/>
  <c r="F159" i="4"/>
  <c r="F160" i="4"/>
  <c r="F161" i="4"/>
  <c r="F154" i="4"/>
  <c r="G147" i="4"/>
  <c r="G149" i="4"/>
  <c r="G150" i="4"/>
  <c r="G151" i="4"/>
  <c r="G153" i="4"/>
  <c r="G146" i="4"/>
  <c r="F147" i="4"/>
  <c r="F148" i="4"/>
  <c r="F149" i="4"/>
  <c r="F150" i="4"/>
  <c r="F151" i="4"/>
  <c r="H151" i="4" s="1"/>
  <c r="J151" i="4" s="1"/>
  <c r="L151" i="4" s="1"/>
  <c r="F152" i="4"/>
  <c r="H152" i="4" s="1"/>
  <c r="J152" i="4" s="1"/>
  <c r="L152" i="4" s="1"/>
  <c r="F153" i="4"/>
  <c r="H153" i="4" s="1"/>
  <c r="J153" i="4" s="1"/>
  <c r="L153" i="4" s="1"/>
  <c r="F146" i="4"/>
  <c r="G139" i="4"/>
  <c r="G141" i="4"/>
  <c r="G142" i="4"/>
  <c r="G143" i="4"/>
  <c r="G145" i="4"/>
  <c r="G138" i="4"/>
  <c r="F139" i="4"/>
  <c r="F140" i="4"/>
  <c r="H140" i="4" s="1"/>
  <c r="J140" i="4" s="1"/>
  <c r="L140" i="4" s="1"/>
  <c r="F141" i="4"/>
  <c r="F142" i="4"/>
  <c r="F143" i="4"/>
  <c r="F144" i="4"/>
  <c r="F145" i="4"/>
  <c r="F138" i="4"/>
  <c r="G131" i="4"/>
  <c r="G133" i="4"/>
  <c r="G134" i="4"/>
  <c r="G135" i="4"/>
  <c r="G137" i="4"/>
  <c r="G130" i="4"/>
  <c r="F131" i="4"/>
  <c r="F132" i="4"/>
  <c r="F133" i="4"/>
  <c r="F134" i="4"/>
  <c r="F135" i="4"/>
  <c r="F136" i="4"/>
  <c r="F137" i="4"/>
  <c r="F130" i="4"/>
  <c r="G123" i="4"/>
  <c r="G125" i="4"/>
  <c r="G126" i="4"/>
  <c r="G127" i="4"/>
  <c r="G129" i="4"/>
  <c r="G122" i="4"/>
  <c r="F123" i="4"/>
  <c r="F124" i="4"/>
  <c r="H124" i="4" s="1"/>
  <c r="J124" i="4" s="1"/>
  <c r="L124" i="4" s="1"/>
  <c r="F125" i="4"/>
  <c r="F126" i="4"/>
  <c r="H126" i="4" s="1"/>
  <c r="J126" i="4" s="1"/>
  <c r="L126" i="4" s="1"/>
  <c r="F127" i="4"/>
  <c r="F128" i="4"/>
  <c r="F129" i="4"/>
  <c r="F122" i="4"/>
  <c r="G115" i="4"/>
  <c r="G117" i="4"/>
  <c r="G118" i="4"/>
  <c r="G119" i="4"/>
  <c r="G121" i="4"/>
  <c r="G114" i="4"/>
  <c r="F115" i="4"/>
  <c r="F116" i="4"/>
  <c r="F117" i="4"/>
  <c r="F118" i="4"/>
  <c r="H118" i="4" s="1"/>
  <c r="J118" i="4" s="1"/>
  <c r="L118" i="4" s="1"/>
  <c r="F119" i="4"/>
  <c r="F120" i="4"/>
  <c r="F121" i="4"/>
  <c r="F114" i="4"/>
  <c r="G107" i="4"/>
  <c r="G109" i="4"/>
  <c r="G110" i="4"/>
  <c r="G111" i="4"/>
  <c r="G113" i="4"/>
  <c r="G106" i="4"/>
  <c r="F107" i="4"/>
  <c r="F108" i="4"/>
  <c r="H108" i="4" s="1"/>
  <c r="J108" i="4" s="1"/>
  <c r="L108" i="4" s="1"/>
  <c r="F109" i="4"/>
  <c r="F110" i="4"/>
  <c r="H110" i="4" s="1"/>
  <c r="J110" i="4" s="1"/>
  <c r="L110" i="4" s="1"/>
  <c r="F111" i="4"/>
  <c r="F112" i="4"/>
  <c r="H112" i="4" s="1"/>
  <c r="J112" i="4" s="1"/>
  <c r="L112" i="4" s="1"/>
  <c r="F113" i="4"/>
  <c r="F106" i="4"/>
  <c r="G99" i="4"/>
  <c r="G101" i="4"/>
  <c r="G102" i="4"/>
  <c r="G103" i="4"/>
  <c r="G105" i="4"/>
  <c r="G98" i="4"/>
  <c r="F99" i="4"/>
  <c r="F100" i="4"/>
  <c r="F101" i="4"/>
  <c r="F102" i="4"/>
  <c r="F103" i="4"/>
  <c r="F104" i="4"/>
  <c r="F105" i="4"/>
  <c r="F98" i="4"/>
  <c r="G91" i="4"/>
  <c r="G93" i="4"/>
  <c r="G94" i="4"/>
  <c r="G95" i="4"/>
  <c r="G97" i="4"/>
  <c r="G90" i="4"/>
  <c r="F91" i="4"/>
  <c r="F92" i="4"/>
  <c r="H92" i="4" s="1"/>
  <c r="J92" i="4" s="1"/>
  <c r="L92" i="4" s="1"/>
  <c r="F93" i="4"/>
  <c r="F94" i="4"/>
  <c r="F95" i="4"/>
  <c r="F96" i="4"/>
  <c r="F97" i="4"/>
  <c r="F90" i="4"/>
  <c r="H90" i="4" s="1"/>
  <c r="J90" i="4" s="1"/>
  <c r="L90" i="4" s="1"/>
  <c r="G83" i="4"/>
  <c r="G85" i="4"/>
  <c r="G86" i="4"/>
  <c r="G87" i="4"/>
  <c r="G89" i="4"/>
  <c r="G82" i="4"/>
  <c r="F83" i="4"/>
  <c r="F84" i="4"/>
  <c r="F85" i="4"/>
  <c r="F86" i="4"/>
  <c r="H86" i="4" s="1"/>
  <c r="J86" i="4" s="1"/>
  <c r="L86" i="4" s="1"/>
  <c r="F87" i="4"/>
  <c r="F88" i="4"/>
  <c r="H88" i="4" s="1"/>
  <c r="J88" i="4" s="1"/>
  <c r="L88" i="4" s="1"/>
  <c r="F89" i="4"/>
  <c r="F82" i="4"/>
  <c r="G75" i="4"/>
  <c r="G77" i="4"/>
  <c r="G78" i="4"/>
  <c r="G79" i="4"/>
  <c r="G81" i="4"/>
  <c r="G74" i="4"/>
  <c r="F75" i="4"/>
  <c r="F76" i="4"/>
  <c r="H76" i="4" s="1"/>
  <c r="J76" i="4" s="1"/>
  <c r="L76" i="4" s="1"/>
  <c r="F77" i="4"/>
  <c r="F78" i="4"/>
  <c r="H78" i="4" s="1"/>
  <c r="J78" i="4" s="1"/>
  <c r="L78" i="4" s="1"/>
  <c r="F79" i="4"/>
  <c r="H79" i="4" s="1"/>
  <c r="J79" i="4" s="1"/>
  <c r="L79" i="4" s="1"/>
  <c r="F80" i="4"/>
  <c r="F81" i="4"/>
  <c r="F74" i="4"/>
  <c r="G67" i="4"/>
  <c r="G69" i="4"/>
  <c r="G70" i="4"/>
  <c r="G71" i="4"/>
  <c r="G73" i="4"/>
  <c r="G66" i="4"/>
  <c r="F67" i="4"/>
  <c r="F68" i="4"/>
  <c r="F69" i="4"/>
  <c r="F70" i="4"/>
  <c r="F71" i="4"/>
  <c r="F72" i="4"/>
  <c r="F73" i="4"/>
  <c r="F66" i="4"/>
  <c r="G59" i="4"/>
  <c r="G61" i="4"/>
  <c r="G62" i="4"/>
  <c r="G63" i="4"/>
  <c r="G65" i="4"/>
  <c r="G58" i="4"/>
  <c r="F59" i="4"/>
  <c r="F60" i="4"/>
  <c r="H60" i="4" s="1"/>
  <c r="J60" i="4" s="1"/>
  <c r="L60" i="4" s="1"/>
  <c r="F61" i="4"/>
  <c r="F62" i="4"/>
  <c r="F63" i="4"/>
  <c r="F64" i="4"/>
  <c r="F65" i="4"/>
  <c r="F58" i="4"/>
  <c r="H58" i="4" s="1"/>
  <c r="J58" i="4" s="1"/>
  <c r="L58" i="4" s="1"/>
  <c r="G51" i="4"/>
  <c r="G53" i="4"/>
  <c r="G54" i="4"/>
  <c r="G55" i="4"/>
  <c r="G57" i="4"/>
  <c r="G50" i="4"/>
  <c r="F51" i="4"/>
  <c r="F52" i="4"/>
  <c r="F53" i="4"/>
  <c r="F54" i="4"/>
  <c r="F55" i="4"/>
  <c r="F56" i="4"/>
  <c r="F57" i="4"/>
  <c r="F50" i="4"/>
  <c r="G43" i="4"/>
  <c r="G45" i="4"/>
  <c r="G46" i="4"/>
  <c r="G47" i="4"/>
  <c r="G49" i="4"/>
  <c r="G42" i="4"/>
  <c r="F43" i="4"/>
  <c r="F44" i="4"/>
  <c r="F45" i="4"/>
  <c r="F46" i="4"/>
  <c r="F47" i="4"/>
  <c r="F48" i="4"/>
  <c r="F49" i="4"/>
  <c r="F42" i="4"/>
  <c r="G35" i="4"/>
  <c r="G37" i="4"/>
  <c r="G38" i="4"/>
  <c r="G39" i="4"/>
  <c r="G41" i="4"/>
  <c r="G34" i="4"/>
  <c r="F35" i="4"/>
  <c r="F36" i="4"/>
  <c r="F37" i="4"/>
  <c r="F38" i="4"/>
  <c r="F39" i="4"/>
  <c r="F40" i="4"/>
  <c r="F41" i="4"/>
  <c r="F34" i="4"/>
  <c r="G27" i="4"/>
  <c r="G29" i="4"/>
  <c r="G30" i="4"/>
  <c r="G31" i="4"/>
  <c r="G33" i="4"/>
  <c r="G26" i="4"/>
  <c r="F27" i="4"/>
  <c r="F28" i="4"/>
  <c r="F29" i="4"/>
  <c r="F30" i="4"/>
  <c r="F31" i="4"/>
  <c r="F32" i="4"/>
  <c r="F33" i="4"/>
  <c r="F26" i="4"/>
  <c r="G19" i="4"/>
  <c r="G21" i="4"/>
  <c r="G22" i="4"/>
  <c r="G23" i="4"/>
  <c r="G25" i="4"/>
  <c r="G18" i="4"/>
  <c r="F19" i="4"/>
  <c r="F20" i="4"/>
  <c r="F21" i="4"/>
  <c r="F22" i="4"/>
  <c r="F23" i="4"/>
  <c r="F24" i="4"/>
  <c r="F25" i="4"/>
  <c r="F18" i="4"/>
  <c r="G17" i="4"/>
  <c r="G11" i="4"/>
  <c r="G13" i="4"/>
  <c r="G14" i="4"/>
  <c r="G15" i="4"/>
  <c r="G10" i="4"/>
  <c r="G9" i="4"/>
  <c r="F11" i="4"/>
  <c r="F12" i="4"/>
  <c r="F13" i="4"/>
  <c r="F14" i="4"/>
  <c r="F15" i="4"/>
  <c r="F16" i="4"/>
  <c r="F17" i="4"/>
  <c r="F10" i="4"/>
  <c r="G3" i="4"/>
  <c r="G5" i="4"/>
  <c r="G6" i="4"/>
  <c r="G7" i="4"/>
  <c r="G2" i="4"/>
  <c r="F3" i="4"/>
  <c r="F4" i="4"/>
  <c r="F5" i="4"/>
  <c r="F6" i="4"/>
  <c r="F7" i="4"/>
  <c r="F8" i="4"/>
  <c r="F9" i="4"/>
  <c r="F2" i="4"/>
  <c r="H392" i="4" l="1"/>
  <c r="J392" i="4" s="1"/>
  <c r="L392" i="4" s="1"/>
  <c r="H281" i="4"/>
  <c r="J281" i="4" s="1"/>
  <c r="L281" i="4" s="1"/>
  <c r="H434" i="4"/>
  <c r="J434" i="4" s="1"/>
  <c r="L434" i="4" s="1"/>
  <c r="H430" i="4"/>
  <c r="J430" i="4" s="1"/>
  <c r="L430" i="4" s="1"/>
  <c r="H141" i="4"/>
  <c r="J141" i="4" s="1"/>
  <c r="L141" i="4" s="1"/>
  <c r="H132" i="4"/>
  <c r="J132" i="4" s="1"/>
  <c r="L132" i="4" s="1"/>
  <c r="H368" i="4"/>
  <c r="J368" i="4" s="1"/>
  <c r="L368" i="4" s="1"/>
  <c r="H426" i="4"/>
  <c r="J426" i="4" s="1"/>
  <c r="L426" i="4" s="1"/>
  <c r="H315" i="4"/>
  <c r="J315" i="4" s="1"/>
  <c r="L315" i="4" s="1"/>
  <c r="H367" i="4"/>
  <c r="J367" i="4" s="1"/>
  <c r="L367" i="4" s="1"/>
  <c r="H425" i="4"/>
  <c r="J425" i="4" s="1"/>
  <c r="L425" i="4" s="1"/>
  <c r="H366" i="4"/>
  <c r="J366" i="4" s="1"/>
  <c r="L366" i="4" s="1"/>
  <c r="H229" i="4"/>
  <c r="J229" i="4" s="1"/>
  <c r="L229" i="4" s="1"/>
  <c r="H422" i="4"/>
  <c r="J422" i="4" s="1"/>
  <c r="L422" i="4" s="1"/>
  <c r="H421" i="4"/>
  <c r="J421" i="4" s="1"/>
  <c r="L421" i="4" s="1"/>
  <c r="H191" i="4"/>
  <c r="J191" i="4" s="1"/>
  <c r="L191" i="4" s="1"/>
  <c r="H190" i="4"/>
  <c r="J190" i="4" s="1"/>
  <c r="L190" i="4" s="1"/>
  <c r="H189" i="4"/>
  <c r="J189" i="4" s="1"/>
  <c r="L189" i="4" s="1"/>
  <c r="H164" i="4"/>
  <c r="J164" i="4" s="1"/>
  <c r="L164" i="4" s="1"/>
  <c r="H391" i="4"/>
  <c r="J391" i="4" s="1"/>
  <c r="L391" i="4" s="1"/>
  <c r="H390" i="4"/>
  <c r="J390" i="4" s="1"/>
  <c r="L390" i="4" s="1"/>
  <c r="H89" i="4"/>
  <c r="J89" i="4" s="1"/>
  <c r="L89" i="4" s="1"/>
  <c r="H193" i="4"/>
  <c r="J193" i="4" s="1"/>
  <c r="L193" i="4" s="1"/>
  <c r="H321" i="4"/>
  <c r="J321" i="4" s="1"/>
  <c r="L321" i="4" s="1"/>
  <c r="H309" i="4"/>
  <c r="J309" i="4" s="1"/>
  <c r="L309" i="4" s="1"/>
  <c r="H129" i="4"/>
  <c r="J129" i="4" s="1"/>
  <c r="L129" i="4" s="1"/>
  <c r="H250" i="4"/>
  <c r="J250" i="4" s="1"/>
  <c r="L250" i="4" s="1"/>
  <c r="H174" i="4"/>
  <c r="J174" i="4" s="1"/>
  <c r="L174" i="4" s="1"/>
  <c r="H388" i="4"/>
  <c r="J388" i="4" s="1"/>
  <c r="L388" i="4" s="1"/>
  <c r="H364" i="4"/>
  <c r="J364" i="4" s="1"/>
  <c r="L364" i="4" s="1"/>
  <c r="H401" i="4"/>
  <c r="J401" i="4" s="1"/>
  <c r="L401" i="4" s="1"/>
  <c r="H128" i="4"/>
  <c r="J128" i="4" s="1"/>
  <c r="L128" i="4" s="1"/>
  <c r="H230" i="4"/>
  <c r="J230" i="4" s="1"/>
  <c r="L230" i="4" s="1"/>
  <c r="H167" i="4"/>
  <c r="J167" i="4" s="1"/>
  <c r="L167" i="4" s="1"/>
  <c r="H277" i="4"/>
  <c r="J277" i="4" s="1"/>
  <c r="L277" i="4" s="1"/>
  <c r="H363" i="4"/>
  <c r="J363" i="4" s="1"/>
  <c r="L363" i="4" s="1"/>
  <c r="H353" i="4"/>
  <c r="J353" i="4" s="1"/>
  <c r="L353" i="4" s="1"/>
  <c r="H360" i="4"/>
  <c r="J360" i="4" s="1"/>
  <c r="L360" i="4" s="1"/>
  <c r="H397" i="4"/>
  <c r="J397" i="4" s="1"/>
  <c r="L397" i="4" s="1"/>
  <c r="H127" i="4"/>
  <c r="J127" i="4" s="1"/>
  <c r="L127" i="4" s="1"/>
  <c r="H125" i="4"/>
  <c r="J125" i="4" s="1"/>
  <c r="L125" i="4" s="1"/>
  <c r="H226" i="4"/>
  <c r="J226" i="4" s="1"/>
  <c r="L226" i="4" s="1"/>
  <c r="H162" i="4"/>
  <c r="J162" i="4" s="1"/>
  <c r="L162" i="4" s="1"/>
  <c r="H381" i="4"/>
  <c r="J381" i="4" s="1"/>
  <c r="L381" i="4" s="1"/>
  <c r="H420" i="4"/>
  <c r="J420" i="4" s="1"/>
  <c r="L420" i="4" s="1"/>
  <c r="H394" i="4"/>
  <c r="J394" i="4" s="1"/>
  <c r="L394" i="4" s="1"/>
  <c r="H218" i="4"/>
  <c r="J218" i="4" s="1"/>
  <c r="L218" i="4" s="1"/>
  <c r="H158" i="4"/>
  <c r="J158" i="4" s="1"/>
  <c r="L158" i="4" s="1"/>
  <c r="H380" i="4"/>
  <c r="J380" i="4" s="1"/>
  <c r="L380" i="4" s="1"/>
  <c r="H355" i="4"/>
  <c r="J355" i="4" s="1"/>
  <c r="L355" i="4" s="1"/>
  <c r="H418" i="4"/>
  <c r="J418" i="4" s="1"/>
  <c r="L418" i="4" s="1"/>
  <c r="H150" i="4"/>
  <c r="J150" i="4" s="1"/>
  <c r="L150" i="4" s="1"/>
  <c r="H210" i="4"/>
  <c r="J210" i="4" s="1"/>
  <c r="L210" i="4" s="1"/>
  <c r="H154" i="4"/>
  <c r="J154" i="4" s="1"/>
  <c r="L154" i="4" s="1"/>
  <c r="H345" i="4"/>
  <c r="J345" i="4" s="1"/>
  <c r="L345" i="4" s="1"/>
  <c r="H379" i="4"/>
  <c r="J379" i="4" s="1"/>
  <c r="L379" i="4" s="1"/>
  <c r="H354" i="4"/>
  <c r="J354" i="4" s="1"/>
  <c r="L354" i="4" s="1"/>
  <c r="H314" i="4"/>
  <c r="J314" i="4" s="1"/>
  <c r="L314" i="4" s="1"/>
  <c r="H198" i="4"/>
  <c r="J198" i="4" s="1"/>
  <c r="L198" i="4" s="1"/>
  <c r="H336" i="4"/>
  <c r="J336" i="4" s="1"/>
  <c r="L336" i="4" s="1"/>
  <c r="H378" i="4"/>
  <c r="J378" i="4" s="1"/>
  <c r="L378" i="4" s="1"/>
  <c r="H432" i="4"/>
  <c r="J432" i="4" s="1"/>
  <c r="L432" i="4" s="1"/>
  <c r="H416" i="4"/>
  <c r="H197" i="4"/>
  <c r="J197" i="4" s="1"/>
  <c r="L197" i="4" s="1"/>
  <c r="H335" i="4"/>
  <c r="J335" i="4" s="1"/>
  <c r="L335" i="4" s="1"/>
  <c r="H393" i="4"/>
  <c r="J393" i="4" s="1"/>
  <c r="L393" i="4" s="1"/>
  <c r="H373" i="4"/>
  <c r="J373" i="4" s="1"/>
  <c r="L373" i="4" s="1"/>
  <c r="H214" i="4"/>
  <c r="J214" i="4" s="1"/>
  <c r="L214" i="4" s="1"/>
  <c r="H233" i="4"/>
  <c r="J233" i="4" s="1"/>
  <c r="L233" i="4" s="1"/>
  <c r="H160" i="4"/>
  <c r="J160" i="4" s="1"/>
  <c r="L160" i="4" s="1"/>
  <c r="H172" i="4"/>
  <c r="J172" i="4" s="1"/>
  <c r="L172" i="4" s="1"/>
  <c r="H184" i="4"/>
  <c r="J184" i="4" s="1"/>
  <c r="L184" i="4" s="1"/>
  <c r="H209" i="4"/>
  <c r="J209" i="4" s="1"/>
  <c r="L209" i="4" s="1"/>
  <c r="H221" i="4"/>
  <c r="J221" i="4" s="1"/>
  <c r="L221" i="4" s="1"/>
  <c r="H232" i="4"/>
  <c r="J232" i="4" s="1"/>
  <c r="L232" i="4" s="1"/>
  <c r="H244" i="4"/>
  <c r="J244" i="4" s="1"/>
  <c r="L244" i="4" s="1"/>
  <c r="H257" i="4"/>
  <c r="J257" i="4" s="1"/>
  <c r="L257" i="4" s="1"/>
  <c r="H261" i="4"/>
  <c r="J261" i="4" s="1"/>
  <c r="L261" i="4" s="1"/>
  <c r="H266" i="4"/>
  <c r="J266" i="4" s="1"/>
  <c r="L266" i="4" s="1"/>
  <c r="H284" i="4"/>
  <c r="J284" i="4" s="1"/>
  <c r="L284" i="4" s="1"/>
  <c r="H290" i="4"/>
  <c r="J290" i="4" s="1"/>
  <c r="L290" i="4" s="1"/>
  <c r="H304" i="4"/>
  <c r="J304" i="4" s="1"/>
  <c r="L304" i="4" s="1"/>
  <c r="H161" i="4"/>
  <c r="J161" i="4" s="1"/>
  <c r="L161" i="4" s="1"/>
  <c r="H173" i="4"/>
  <c r="J173" i="4" s="1"/>
  <c r="L173" i="4" s="1"/>
  <c r="H83" i="4"/>
  <c r="J83" i="4" s="1"/>
  <c r="L83" i="4" s="1"/>
  <c r="H95" i="4"/>
  <c r="J95" i="4" s="1"/>
  <c r="L95" i="4" s="1"/>
  <c r="H98" i="4"/>
  <c r="J98" i="4" s="1"/>
  <c r="L98" i="4" s="1"/>
  <c r="H57" i="4"/>
  <c r="J57" i="4" s="1"/>
  <c r="L57" i="4" s="1"/>
  <c r="H120" i="4"/>
  <c r="J120" i="4" s="1"/>
  <c r="L120" i="4" s="1"/>
  <c r="H144" i="4"/>
  <c r="J144" i="4" s="1"/>
  <c r="L144" i="4" s="1"/>
  <c r="H56" i="4"/>
  <c r="J56" i="4" s="1"/>
  <c r="L56" i="4" s="1"/>
  <c r="H119" i="4"/>
  <c r="J119" i="4" s="1"/>
  <c r="L119" i="4" s="1"/>
  <c r="H131" i="4"/>
  <c r="J131" i="4" s="1"/>
  <c r="L131" i="4" s="1"/>
  <c r="H143" i="4"/>
  <c r="J143" i="4" s="1"/>
  <c r="L143" i="4" s="1"/>
  <c r="H327" i="4"/>
  <c r="J327" i="4" s="1"/>
  <c r="L327" i="4" s="1"/>
  <c r="H365" i="4"/>
  <c r="J365" i="4" s="1"/>
  <c r="L365" i="4" s="1"/>
  <c r="H370" i="4"/>
  <c r="J370" i="4" s="1"/>
  <c r="L370" i="4" s="1"/>
  <c r="H389" i="4"/>
  <c r="J389" i="4" s="1"/>
  <c r="L389" i="4" s="1"/>
  <c r="H331" i="4"/>
  <c r="J331" i="4" s="1"/>
  <c r="L331" i="4" s="1"/>
  <c r="H185" i="4"/>
  <c r="J185" i="4" s="1"/>
  <c r="L185" i="4" s="1"/>
  <c r="H222" i="4"/>
  <c r="J222" i="4" s="1"/>
  <c r="L222" i="4" s="1"/>
  <c r="H245" i="4"/>
  <c r="J245" i="4" s="1"/>
  <c r="L245" i="4" s="1"/>
  <c r="H399" i="4"/>
  <c r="J399" i="4" s="1"/>
  <c r="L399" i="4" s="1"/>
  <c r="H417" i="4"/>
  <c r="H424" i="4"/>
  <c r="J424" i="4" s="1"/>
  <c r="L424" i="4" s="1"/>
  <c r="H428" i="4"/>
  <c r="J428" i="4" s="1"/>
  <c r="L428" i="4" s="1"/>
  <c r="H307" i="4"/>
  <c r="J307" i="4" s="1"/>
  <c r="L307" i="4" s="1"/>
  <c r="H351" i="4"/>
  <c r="J351" i="4" s="1"/>
  <c r="L351" i="4" s="1"/>
  <c r="H71" i="4"/>
  <c r="J71" i="4" s="1"/>
  <c r="L71" i="4" s="1"/>
  <c r="H70" i="4"/>
  <c r="J70" i="4" s="1"/>
  <c r="L70" i="4" s="1"/>
  <c r="H74" i="4"/>
  <c r="J74" i="4" s="1"/>
  <c r="L74" i="4" s="1"/>
  <c r="H94" i="4"/>
  <c r="J94" i="4" s="1"/>
  <c r="L94" i="4" s="1"/>
  <c r="H81" i="4"/>
  <c r="J81" i="4" s="1"/>
  <c r="L81" i="4" s="1"/>
  <c r="H93" i="4"/>
  <c r="J93" i="4" s="1"/>
  <c r="L93" i="4" s="1"/>
  <c r="H183" i="4"/>
  <c r="J183" i="4" s="1"/>
  <c r="L183" i="4" s="1"/>
  <c r="H196" i="4"/>
  <c r="J196" i="4" s="1"/>
  <c r="L196" i="4" s="1"/>
  <c r="H256" i="4"/>
  <c r="J256" i="4" s="1"/>
  <c r="L256" i="4" s="1"/>
  <c r="H273" i="4"/>
  <c r="J273" i="4" s="1"/>
  <c r="L273" i="4" s="1"/>
  <c r="H259" i="4"/>
  <c r="J259" i="4" s="1"/>
  <c r="L259" i="4" s="1"/>
  <c r="H279" i="4"/>
  <c r="J279" i="4" s="1"/>
  <c r="L279" i="4" s="1"/>
  <c r="H297" i="4"/>
  <c r="J297" i="4" s="1"/>
  <c r="L297" i="4" s="1"/>
  <c r="H91" i="4"/>
  <c r="J91" i="4" s="1"/>
  <c r="L91" i="4" s="1"/>
  <c r="H169" i="4"/>
  <c r="J169" i="4" s="1"/>
  <c r="L169" i="4" s="1"/>
  <c r="H181" i="4"/>
  <c r="J181" i="4" s="1"/>
  <c r="L181" i="4" s="1"/>
  <c r="H64" i="4"/>
  <c r="J64" i="4" s="1"/>
  <c r="L64" i="4" s="1"/>
  <c r="H282" i="4"/>
  <c r="J282" i="4" s="1"/>
  <c r="L282" i="4" s="1"/>
  <c r="H62" i="4"/>
  <c r="J62" i="4" s="1"/>
  <c r="L62" i="4" s="1"/>
  <c r="H65" i="4"/>
  <c r="J65" i="4" s="1"/>
  <c r="L65" i="4" s="1"/>
  <c r="H113" i="4"/>
  <c r="J113" i="4" s="1"/>
  <c r="L113" i="4" s="1"/>
  <c r="H137" i="4"/>
  <c r="J137" i="4" s="1"/>
  <c r="L137" i="4" s="1"/>
  <c r="H166" i="4"/>
  <c r="J166" i="4" s="1"/>
  <c r="L166" i="4" s="1"/>
  <c r="H170" i="4"/>
  <c r="J170" i="4" s="1"/>
  <c r="L170" i="4" s="1"/>
  <c r="H194" i="4"/>
  <c r="J194" i="4" s="1"/>
  <c r="L194" i="4" s="1"/>
  <c r="H203" i="4"/>
  <c r="J203" i="4" s="1"/>
  <c r="L203" i="4" s="1"/>
  <c r="H270" i="4"/>
  <c r="J270" i="4" s="1"/>
  <c r="L270" i="4" s="1"/>
  <c r="H325" i="4"/>
  <c r="J325" i="4" s="1"/>
  <c r="L325" i="4" s="1"/>
  <c r="H349" i="4"/>
  <c r="J349" i="4" s="1"/>
  <c r="L349" i="4" s="1"/>
  <c r="H324" i="4"/>
  <c r="J324" i="4" s="1"/>
  <c r="L324" i="4" s="1"/>
  <c r="H313" i="4"/>
  <c r="J313" i="4" s="1"/>
  <c r="L313" i="4" s="1"/>
  <c r="H240" i="4"/>
  <c r="J240" i="4" s="1"/>
  <c r="L240" i="4" s="1"/>
  <c r="H419" i="4"/>
  <c r="J419" i="4" s="1"/>
  <c r="L419" i="4" s="1"/>
  <c r="H433" i="4"/>
  <c r="J433" i="4" s="1"/>
  <c r="L433" i="4" s="1"/>
  <c r="H82" i="4"/>
  <c r="J82" i="4" s="1"/>
  <c r="L82" i="4" s="1"/>
  <c r="H243" i="4"/>
  <c r="J243" i="4" s="1"/>
  <c r="L243" i="4" s="1"/>
  <c r="H149" i="4"/>
  <c r="J149" i="4" s="1"/>
  <c r="L149" i="4" s="1"/>
  <c r="H122" i="4"/>
  <c r="J122" i="4" s="1"/>
  <c r="L122" i="4" s="1"/>
  <c r="H238" i="4"/>
  <c r="J238" i="4" s="1"/>
  <c r="L238" i="4" s="1"/>
  <c r="H251" i="4"/>
  <c r="J251" i="4" s="1"/>
  <c r="L251" i="4" s="1"/>
  <c r="H242" i="4"/>
  <c r="J242" i="4" s="1"/>
  <c r="L242" i="4" s="1"/>
  <c r="H265" i="4"/>
  <c r="J265" i="4" s="1"/>
  <c r="L265" i="4" s="1"/>
  <c r="H275" i="4"/>
  <c r="J275" i="4" s="1"/>
  <c r="L275" i="4" s="1"/>
  <c r="H295" i="4"/>
  <c r="J295" i="4" s="1"/>
  <c r="L295" i="4" s="1"/>
  <c r="H303" i="4"/>
  <c r="J303" i="4" s="1"/>
  <c r="L303" i="4" s="1"/>
  <c r="H386" i="4"/>
  <c r="J386" i="4" s="1"/>
  <c r="L386" i="4" s="1"/>
  <c r="H375" i="4"/>
  <c r="J375" i="4" s="1"/>
  <c r="L375" i="4" s="1"/>
  <c r="H362" i="4"/>
  <c r="J362" i="4" s="1"/>
  <c r="L362" i="4" s="1"/>
  <c r="H415" i="4"/>
  <c r="H75" i="4"/>
  <c r="J75" i="4" s="1"/>
  <c r="L75" i="4" s="1"/>
  <c r="H87" i="4"/>
  <c r="J87" i="4" s="1"/>
  <c r="L87" i="4" s="1"/>
  <c r="H99" i="4"/>
  <c r="J99" i="4" s="1"/>
  <c r="L99" i="4" s="1"/>
  <c r="H77" i="4"/>
  <c r="J77" i="4" s="1"/>
  <c r="L77" i="4" s="1"/>
  <c r="H109" i="4"/>
  <c r="J109" i="4" s="1"/>
  <c r="L109" i="4" s="1"/>
  <c r="H106" i="4"/>
  <c r="J106" i="4" s="1"/>
  <c r="L106" i="4" s="1"/>
  <c r="H136" i="4"/>
  <c r="J136" i="4" s="1"/>
  <c r="L136" i="4" s="1"/>
  <c r="H148" i="4"/>
  <c r="J148" i="4" s="1"/>
  <c r="L148" i="4" s="1"/>
  <c r="H165" i="4"/>
  <c r="J165" i="4" s="1"/>
  <c r="L165" i="4" s="1"/>
  <c r="H177" i="4"/>
  <c r="J177" i="4" s="1"/>
  <c r="L177" i="4" s="1"/>
  <c r="H216" i="4"/>
  <c r="J216" i="4" s="1"/>
  <c r="L216" i="4" s="1"/>
  <c r="H237" i="4"/>
  <c r="J237" i="4" s="1"/>
  <c r="L237" i="4" s="1"/>
  <c r="H241" i="4"/>
  <c r="J241" i="4" s="1"/>
  <c r="L241" i="4" s="1"/>
  <c r="H179" i="4"/>
  <c r="J179" i="4" s="1"/>
  <c r="L179" i="4" s="1"/>
  <c r="H302" i="4"/>
  <c r="J302" i="4" s="1"/>
  <c r="L302" i="4" s="1"/>
  <c r="H385" i="4"/>
  <c r="J385" i="4" s="1"/>
  <c r="L385" i="4" s="1"/>
  <c r="H374" i="4"/>
  <c r="J374" i="4" s="1"/>
  <c r="L374" i="4" s="1"/>
  <c r="H411" i="4"/>
  <c r="H414" i="4"/>
  <c r="H231" i="4"/>
  <c r="J231" i="4" s="1"/>
  <c r="L231" i="4" s="1"/>
  <c r="H260" i="4"/>
  <c r="J260" i="4" s="1"/>
  <c r="L260" i="4" s="1"/>
  <c r="H283" i="4"/>
  <c r="J283" i="4" s="1"/>
  <c r="L283" i="4" s="1"/>
  <c r="H104" i="4"/>
  <c r="J104" i="4" s="1"/>
  <c r="L104" i="4" s="1"/>
  <c r="H319" i="4"/>
  <c r="J319" i="4" s="1"/>
  <c r="L319" i="4" s="1"/>
  <c r="H343" i="4"/>
  <c r="J343" i="4" s="1"/>
  <c r="L343" i="4" s="1"/>
  <c r="H103" i="4"/>
  <c r="J103" i="4" s="1"/>
  <c r="L103" i="4" s="1"/>
  <c r="H157" i="4"/>
  <c r="J157" i="4" s="1"/>
  <c r="L157" i="4" s="1"/>
  <c r="H115" i="4"/>
  <c r="J115" i="4" s="1"/>
  <c r="L115" i="4" s="1"/>
  <c r="H168" i="4"/>
  <c r="J168" i="4" s="1"/>
  <c r="L168" i="4" s="1"/>
  <c r="H228" i="4"/>
  <c r="J228" i="4" s="1"/>
  <c r="L228" i="4" s="1"/>
  <c r="H253" i="4"/>
  <c r="J253" i="4" s="1"/>
  <c r="L253" i="4" s="1"/>
  <c r="H289" i="4"/>
  <c r="J289" i="4" s="1"/>
  <c r="L289" i="4" s="1"/>
  <c r="H299" i="4"/>
  <c r="J299" i="4" s="1"/>
  <c r="L299" i="4" s="1"/>
  <c r="H272" i="4"/>
  <c r="J272" i="4" s="1"/>
  <c r="L272" i="4" s="1"/>
  <c r="H316" i="4"/>
  <c r="J316" i="4" s="1"/>
  <c r="L316" i="4" s="1"/>
  <c r="H322" i="4"/>
  <c r="J322" i="4" s="1"/>
  <c r="L322" i="4" s="1"/>
  <c r="H340" i="4"/>
  <c r="J340" i="4" s="1"/>
  <c r="L340" i="4" s="1"/>
  <c r="H346" i="4"/>
  <c r="J346" i="4" s="1"/>
  <c r="L346" i="4" s="1"/>
  <c r="H239" i="4"/>
  <c r="J239" i="4" s="1"/>
  <c r="L239" i="4" s="1"/>
  <c r="H205" i="4"/>
  <c r="J205" i="4" s="1"/>
  <c r="L205" i="4" s="1"/>
  <c r="H176" i="4"/>
  <c r="J176" i="4" s="1"/>
  <c r="L176" i="4" s="1"/>
  <c r="H288" i="4"/>
  <c r="J288" i="4" s="1"/>
  <c r="L288" i="4" s="1"/>
  <c r="H293" i="4"/>
  <c r="J293" i="4" s="1"/>
  <c r="L293" i="4" s="1"/>
  <c r="H298" i="4"/>
  <c r="J298" i="4" s="1"/>
  <c r="L298" i="4" s="1"/>
  <c r="H301" i="4"/>
  <c r="J301" i="4" s="1"/>
  <c r="L301" i="4" s="1"/>
  <c r="H310" i="4"/>
  <c r="J310" i="4" s="1"/>
  <c r="L310" i="4" s="1"/>
  <c r="H334" i="4"/>
  <c r="J334" i="4" s="1"/>
  <c r="L334" i="4" s="1"/>
  <c r="H413" i="4"/>
  <c r="H398" i="4"/>
  <c r="J398" i="4" s="1"/>
  <c r="L398" i="4" s="1"/>
  <c r="H69" i="4"/>
  <c r="J69" i="4" s="1"/>
  <c r="L69" i="4" s="1"/>
  <c r="H105" i="4"/>
  <c r="J105" i="4" s="1"/>
  <c r="L105" i="4" s="1"/>
  <c r="H68" i="4"/>
  <c r="J68" i="4" s="1"/>
  <c r="L68" i="4" s="1"/>
  <c r="H117" i="4"/>
  <c r="J117" i="4" s="1"/>
  <c r="L117" i="4" s="1"/>
  <c r="H348" i="4"/>
  <c r="J348" i="4" s="1"/>
  <c r="L348" i="4" s="1"/>
  <c r="H116" i="4"/>
  <c r="J116" i="4" s="1"/>
  <c r="L116" i="4" s="1"/>
  <c r="H323" i="4"/>
  <c r="J323" i="4" s="1"/>
  <c r="L323" i="4" s="1"/>
  <c r="H337" i="4"/>
  <c r="J337" i="4" s="1"/>
  <c r="L337" i="4" s="1"/>
  <c r="H342" i="4"/>
  <c r="J342" i="4" s="1"/>
  <c r="L342" i="4" s="1"/>
  <c r="H139" i="4"/>
  <c r="J139" i="4" s="1"/>
  <c r="L139" i="4" s="1"/>
  <c r="H258" i="4"/>
  <c r="J258" i="4" s="1"/>
  <c r="L258" i="4" s="1"/>
  <c r="H217" i="4"/>
  <c r="J217" i="4" s="1"/>
  <c r="L217" i="4" s="1"/>
  <c r="H211" i="4"/>
  <c r="J211" i="4" s="1"/>
  <c r="L211" i="4" s="1"/>
  <c r="H227" i="4"/>
  <c r="J227" i="4" s="1"/>
  <c r="L227" i="4" s="1"/>
  <c r="H271" i="4"/>
  <c r="J271" i="4" s="1"/>
  <c r="L271" i="4" s="1"/>
  <c r="H376" i="4"/>
  <c r="J376" i="4" s="1"/>
  <c r="L376" i="4" s="1"/>
  <c r="H66" i="4"/>
  <c r="J66" i="4" s="1"/>
  <c r="L66" i="4" s="1"/>
  <c r="H146" i="4"/>
  <c r="J146" i="4" s="1"/>
  <c r="L146" i="4" s="1"/>
  <c r="H59" i="4"/>
  <c r="J59" i="4" s="1"/>
  <c r="L59" i="4" s="1"/>
  <c r="H114" i="4"/>
  <c r="J114" i="4" s="1"/>
  <c r="L114" i="4" s="1"/>
  <c r="H134" i="4"/>
  <c r="J134" i="4" s="1"/>
  <c r="L134" i="4" s="1"/>
  <c r="H138" i="4"/>
  <c r="J138" i="4" s="1"/>
  <c r="L138" i="4" s="1"/>
  <c r="H163" i="4"/>
  <c r="J163" i="4" s="1"/>
  <c r="L163" i="4" s="1"/>
  <c r="H200" i="4"/>
  <c r="J200" i="4" s="1"/>
  <c r="L200" i="4" s="1"/>
  <c r="H215" i="4"/>
  <c r="J215" i="4" s="1"/>
  <c r="L215" i="4" s="1"/>
  <c r="H224" i="4"/>
  <c r="J224" i="4" s="1"/>
  <c r="L224" i="4" s="1"/>
  <c r="H235" i="4"/>
  <c r="J235" i="4" s="1"/>
  <c r="L235" i="4" s="1"/>
  <c r="H264" i="4"/>
  <c r="J264" i="4" s="1"/>
  <c r="L264" i="4" s="1"/>
  <c r="H267" i="4"/>
  <c r="J267" i="4" s="1"/>
  <c r="L267" i="4" s="1"/>
  <c r="H287" i="4"/>
  <c r="J287" i="4" s="1"/>
  <c r="L287" i="4" s="1"/>
  <c r="H333" i="4"/>
  <c r="J333" i="4" s="1"/>
  <c r="L333" i="4" s="1"/>
  <c r="H338" i="4"/>
  <c r="J338" i="4" s="1"/>
  <c r="L338" i="4" s="1"/>
  <c r="H361" i="4"/>
  <c r="J361" i="4" s="1"/>
  <c r="L361" i="4" s="1"/>
  <c r="H371" i="4"/>
  <c r="J371" i="4" s="1"/>
  <c r="L371" i="4" s="1"/>
  <c r="H358" i="4"/>
  <c r="J358" i="4" s="1"/>
  <c r="L358" i="4" s="1"/>
  <c r="H412" i="4"/>
  <c r="H350" i="4"/>
  <c r="J350" i="4" s="1"/>
  <c r="L350" i="4" s="1"/>
  <c r="H427" i="4"/>
  <c r="J427" i="4" s="1"/>
  <c r="L427" i="4" s="1"/>
  <c r="H159" i="4"/>
  <c r="J159" i="4" s="1"/>
  <c r="L159" i="4" s="1"/>
  <c r="H171" i="4"/>
  <c r="J171" i="4" s="1"/>
  <c r="L171" i="4" s="1"/>
  <c r="H213" i="4"/>
  <c r="J213" i="4" s="1"/>
  <c r="L213" i="4" s="1"/>
  <c r="H320" i="4"/>
  <c r="J320" i="4" s="1"/>
  <c r="L320" i="4" s="1"/>
  <c r="H344" i="4"/>
  <c r="J344" i="4" s="1"/>
  <c r="L344" i="4" s="1"/>
  <c r="H80" i="4"/>
  <c r="J80" i="4" s="1"/>
  <c r="L80" i="4" s="1"/>
  <c r="H212" i="4"/>
  <c r="J212" i="4" s="1"/>
  <c r="L212" i="4" s="1"/>
  <c r="H347" i="4"/>
  <c r="J347" i="4" s="1"/>
  <c r="L347" i="4" s="1"/>
  <c r="H102" i="4"/>
  <c r="J102" i="4" s="1"/>
  <c r="L102" i="4" s="1"/>
  <c r="H180" i="4"/>
  <c r="J180" i="4" s="1"/>
  <c r="L180" i="4" s="1"/>
  <c r="H63" i="4"/>
  <c r="J63" i="4" s="1"/>
  <c r="L63" i="4" s="1"/>
  <c r="H101" i="4"/>
  <c r="J101" i="4" s="1"/>
  <c r="L101" i="4" s="1"/>
  <c r="H155" i="4"/>
  <c r="J155" i="4" s="1"/>
  <c r="L155" i="4" s="1"/>
  <c r="H192" i="4"/>
  <c r="J192" i="4" s="1"/>
  <c r="L192" i="4" s="1"/>
  <c r="H123" i="4"/>
  <c r="J123" i="4" s="1"/>
  <c r="L123" i="4" s="1"/>
  <c r="H135" i="4"/>
  <c r="J135" i="4" s="1"/>
  <c r="L135" i="4" s="1"/>
  <c r="H147" i="4"/>
  <c r="J147" i="4" s="1"/>
  <c r="L147" i="4" s="1"/>
  <c r="H225" i="4"/>
  <c r="J225" i="4" s="1"/>
  <c r="L225" i="4" s="1"/>
  <c r="H73" i="4"/>
  <c r="J73" i="4" s="1"/>
  <c r="L73" i="4" s="1"/>
  <c r="H85" i="4"/>
  <c r="J85" i="4" s="1"/>
  <c r="L85" i="4" s="1"/>
  <c r="H97" i="4"/>
  <c r="J97" i="4" s="1"/>
  <c r="L97" i="4" s="1"/>
  <c r="H67" i="4"/>
  <c r="J67" i="4" s="1"/>
  <c r="L67" i="4" s="1"/>
  <c r="H107" i="4"/>
  <c r="J107" i="4" s="1"/>
  <c r="L107" i="4" s="1"/>
  <c r="H72" i="4"/>
  <c r="J72" i="4" s="1"/>
  <c r="L72" i="4" s="1"/>
  <c r="H84" i="4"/>
  <c r="J84" i="4" s="1"/>
  <c r="L84" i="4" s="1"/>
  <c r="H96" i="4"/>
  <c r="J96" i="4" s="1"/>
  <c r="L96" i="4" s="1"/>
  <c r="H121" i="4"/>
  <c r="J121" i="4" s="1"/>
  <c r="L121" i="4" s="1"/>
  <c r="H133" i="4"/>
  <c r="J133" i="4" s="1"/>
  <c r="L133" i="4" s="1"/>
  <c r="H145" i="4"/>
  <c r="J145" i="4" s="1"/>
  <c r="L145" i="4" s="1"/>
  <c r="H142" i="4"/>
  <c r="J142" i="4" s="1"/>
  <c r="L142" i="4" s="1"/>
  <c r="H178" i="4"/>
  <c r="J178" i="4" s="1"/>
  <c r="L178" i="4" s="1"/>
  <c r="H187" i="4"/>
  <c r="J187" i="4" s="1"/>
  <c r="L187" i="4" s="1"/>
  <c r="H199" i="4"/>
  <c r="J199" i="4" s="1"/>
  <c r="L199" i="4" s="1"/>
  <c r="H202" i="4"/>
  <c r="J202" i="4" s="1"/>
  <c r="L202" i="4" s="1"/>
  <c r="H223" i="4"/>
  <c r="J223" i="4" s="1"/>
  <c r="L223" i="4" s="1"/>
  <c r="H201" i="4"/>
  <c r="J201" i="4" s="1"/>
  <c r="L201" i="4" s="1"/>
  <c r="H308" i="4"/>
  <c r="J308" i="4" s="1"/>
  <c r="L308" i="4" s="1"/>
  <c r="H332" i="4"/>
  <c r="J332" i="4" s="1"/>
  <c r="L332" i="4" s="1"/>
  <c r="H369" i="4"/>
  <c r="J369" i="4" s="1"/>
  <c r="L369" i="4" s="1"/>
  <c r="H357" i="4"/>
  <c r="J357" i="4" s="1"/>
  <c r="L357" i="4" s="1"/>
  <c r="H400" i="4"/>
  <c r="J400" i="4" s="1"/>
  <c r="L400" i="4" s="1"/>
  <c r="H410" i="4"/>
  <c r="H429" i="4"/>
  <c r="J429" i="4" s="1"/>
  <c r="L429" i="4" s="1"/>
  <c r="H395" i="4"/>
  <c r="J395" i="4" s="1"/>
  <c r="L395" i="4" s="1"/>
  <c r="H61" i="4"/>
  <c r="J61" i="4" s="1"/>
  <c r="L61" i="4" s="1"/>
  <c r="H100" i="4"/>
  <c r="J100" i="4" s="1"/>
  <c r="L100" i="4" s="1"/>
  <c r="H111" i="4"/>
  <c r="J111" i="4" s="1"/>
  <c r="L111" i="4" s="1"/>
  <c r="H130" i="4"/>
  <c r="J130" i="4" s="1"/>
  <c r="L130" i="4" s="1"/>
  <c r="H195" i="4"/>
  <c r="J195" i="4" s="1"/>
  <c r="L195" i="4" s="1"/>
  <c r="H207" i="4"/>
  <c r="J207" i="4" s="1"/>
  <c r="L207" i="4" s="1"/>
  <c r="H219" i="4"/>
  <c r="J219" i="4" s="1"/>
  <c r="L219" i="4" s="1"/>
  <c r="H255" i="4"/>
  <c r="J255" i="4" s="1"/>
  <c r="L255" i="4" s="1"/>
  <c r="H312" i="4"/>
  <c r="J312" i="4" s="1"/>
  <c r="L312" i="4" s="1"/>
  <c r="H339" i="4"/>
  <c r="J339" i="4" s="1"/>
  <c r="L339" i="4" s="1"/>
  <c r="H285" i="4"/>
  <c r="J285" i="4" s="1"/>
  <c r="L285" i="4" s="1"/>
  <c r="H311" i="4"/>
  <c r="J311" i="4" s="1"/>
  <c r="L311" i="4" s="1"/>
  <c r="H329" i="4"/>
  <c r="J329" i="4" s="1"/>
  <c r="L329" i="4" s="1"/>
  <c r="H359" i="4"/>
  <c r="J359" i="4" s="1"/>
  <c r="L359" i="4" s="1"/>
  <c r="H377" i="4"/>
  <c r="J377" i="4" s="1"/>
  <c r="L377" i="4" s="1"/>
  <c r="H387" i="4"/>
  <c r="J387" i="4" s="1"/>
  <c r="L387" i="4" s="1"/>
  <c r="H396" i="4"/>
  <c r="J396" i="4" s="1"/>
  <c r="L396" i="4" s="1"/>
  <c r="H263" i="4"/>
  <c r="J263" i="4" s="1"/>
  <c r="L263" i="4" s="1"/>
  <c r="H286" i="4"/>
  <c r="J286" i="4" s="1"/>
  <c r="L286" i="4" s="1"/>
  <c r="H291" i="4"/>
  <c r="J291" i="4" s="1"/>
  <c r="L291" i="4" s="1"/>
  <c r="H341" i="4"/>
  <c r="J341" i="4" s="1"/>
  <c r="L341" i="4" s="1"/>
  <c r="J414" i="4" l="1"/>
  <c r="H406" i="4"/>
  <c r="J411" i="4"/>
  <c r="L411" i="4" s="1"/>
  <c r="L403" i="4" s="1"/>
  <c r="H403" i="4"/>
  <c r="J417" i="4"/>
  <c r="H409" i="4"/>
  <c r="J416" i="4"/>
  <c r="H408" i="4"/>
  <c r="J410" i="4"/>
  <c r="L410" i="4" s="1"/>
  <c r="L402" i="4" s="1"/>
  <c r="H402" i="4"/>
  <c r="J413" i="4"/>
  <c r="H405" i="4"/>
  <c r="J415" i="4"/>
  <c r="H407" i="4"/>
  <c r="J412" i="4"/>
  <c r="H404" i="4"/>
  <c r="F414" i="9"/>
  <c r="F415" i="9"/>
  <c r="F416" i="9"/>
  <c r="F417" i="9"/>
  <c r="F418" i="9"/>
  <c r="F419" i="9"/>
  <c r="F420" i="9"/>
  <c r="F421" i="9"/>
  <c r="F422" i="9"/>
  <c r="F423" i="9"/>
  <c r="F424" i="9"/>
  <c r="F425" i="9"/>
  <c r="F426" i="9"/>
  <c r="F427" i="9"/>
  <c r="F428" i="9"/>
  <c r="F429" i="9"/>
  <c r="F430" i="9"/>
  <c r="F431" i="9"/>
  <c r="F432" i="9"/>
  <c r="F433" i="9"/>
  <c r="F434" i="9"/>
  <c r="F435" i="9"/>
  <c r="F436" i="9"/>
  <c r="F437" i="9"/>
  <c r="F438" i="9"/>
  <c r="L415" i="4" l="1"/>
  <c r="L407" i="4" s="1"/>
  <c r="J407" i="4"/>
  <c r="L412" i="4"/>
  <c r="L404" i="4" s="1"/>
  <c r="J404" i="4"/>
  <c r="L413" i="4"/>
  <c r="L405" i="4" s="1"/>
  <c r="J405" i="4"/>
  <c r="L416" i="4"/>
  <c r="L408" i="4" s="1"/>
  <c r="J408" i="4"/>
  <c r="L417" i="4"/>
  <c r="L409" i="4" s="1"/>
  <c r="J409" i="4"/>
  <c r="J402" i="4"/>
  <c r="J403" i="4"/>
  <c r="L414" i="4"/>
  <c r="L406" i="4" s="1"/>
  <c r="J406" i="4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32" i="9"/>
  <c r="F33" i="9"/>
  <c r="F34" i="9"/>
  <c r="F35" i="9"/>
  <c r="F36" i="9"/>
  <c r="F37" i="9"/>
  <c r="F38" i="9"/>
  <c r="F39" i="9"/>
  <c r="F40" i="9"/>
  <c r="F41" i="9"/>
  <c r="F42" i="9"/>
  <c r="F43" i="9"/>
  <c r="F44" i="9"/>
  <c r="F45" i="9"/>
  <c r="F46" i="9"/>
  <c r="F47" i="9"/>
  <c r="F48" i="9"/>
  <c r="F49" i="9"/>
  <c r="F50" i="9"/>
  <c r="F51" i="9"/>
  <c r="F52" i="9"/>
  <c r="F53" i="9"/>
  <c r="F54" i="9"/>
  <c r="F55" i="9"/>
  <c r="F56" i="9"/>
  <c r="F57" i="9"/>
  <c r="F58" i="9"/>
  <c r="F59" i="9"/>
  <c r="F60" i="9"/>
  <c r="F61" i="9"/>
  <c r="F62" i="9"/>
  <c r="F63" i="9"/>
  <c r="F64" i="9"/>
  <c r="F65" i="9"/>
  <c r="F66" i="9"/>
  <c r="F67" i="9"/>
  <c r="F68" i="9"/>
  <c r="F69" i="9"/>
  <c r="F70" i="9"/>
  <c r="F71" i="9"/>
  <c r="F72" i="9"/>
  <c r="F73" i="9"/>
  <c r="F74" i="9"/>
  <c r="F75" i="9"/>
  <c r="F76" i="9"/>
  <c r="F77" i="9"/>
  <c r="F78" i="9"/>
  <c r="F79" i="9"/>
  <c r="F80" i="9"/>
  <c r="F81" i="9"/>
  <c r="F82" i="9"/>
  <c r="F83" i="9"/>
  <c r="F84" i="9"/>
  <c r="F85" i="9"/>
  <c r="F86" i="9"/>
  <c r="F87" i="9"/>
  <c r="F88" i="9"/>
  <c r="F89" i="9"/>
  <c r="F90" i="9"/>
  <c r="F91" i="9"/>
  <c r="F92" i="9"/>
  <c r="F93" i="9"/>
  <c r="F94" i="9"/>
  <c r="F95" i="9"/>
  <c r="F96" i="9"/>
  <c r="F97" i="9"/>
  <c r="F98" i="9"/>
  <c r="F99" i="9"/>
  <c r="F100" i="9"/>
  <c r="F101" i="9"/>
  <c r="F102" i="9"/>
  <c r="F103" i="9"/>
  <c r="F104" i="9"/>
  <c r="F105" i="9"/>
  <c r="F106" i="9"/>
  <c r="F107" i="9"/>
  <c r="F108" i="9"/>
  <c r="F109" i="9"/>
  <c r="F110" i="9"/>
  <c r="F111" i="9"/>
  <c r="F112" i="9"/>
  <c r="F113" i="9"/>
  <c r="F114" i="9"/>
  <c r="F115" i="9"/>
  <c r="F116" i="9"/>
  <c r="F117" i="9"/>
  <c r="F118" i="9"/>
  <c r="F119" i="9"/>
  <c r="F120" i="9"/>
  <c r="F121" i="9"/>
  <c r="F122" i="9"/>
  <c r="F123" i="9"/>
  <c r="F124" i="9"/>
  <c r="F125" i="9"/>
  <c r="F126" i="9"/>
  <c r="F127" i="9"/>
  <c r="F128" i="9"/>
  <c r="F129" i="9"/>
  <c r="F130" i="9"/>
  <c r="F131" i="9"/>
  <c r="F132" i="9"/>
  <c r="F133" i="9"/>
  <c r="F134" i="9"/>
  <c r="F135" i="9"/>
  <c r="F136" i="9"/>
  <c r="F137" i="9"/>
  <c r="F138" i="9"/>
  <c r="F139" i="9"/>
  <c r="F140" i="9"/>
  <c r="F141" i="9"/>
  <c r="F142" i="9"/>
  <c r="F143" i="9"/>
  <c r="F144" i="9"/>
  <c r="F145" i="9"/>
  <c r="F146" i="9"/>
  <c r="F147" i="9"/>
  <c r="F148" i="9"/>
  <c r="F149" i="9"/>
  <c r="F150" i="9"/>
  <c r="F151" i="9"/>
  <c r="F152" i="9"/>
  <c r="F153" i="9"/>
  <c r="F154" i="9"/>
  <c r="F155" i="9"/>
  <c r="F156" i="9"/>
  <c r="F157" i="9"/>
  <c r="F158" i="9"/>
  <c r="F159" i="9"/>
  <c r="F160" i="9"/>
  <c r="F161" i="9"/>
  <c r="F162" i="9"/>
  <c r="F163" i="9"/>
  <c r="F164" i="9"/>
  <c r="F165" i="9"/>
  <c r="F166" i="9"/>
  <c r="F167" i="9"/>
  <c r="F168" i="9"/>
  <c r="F169" i="9"/>
  <c r="F170" i="9"/>
  <c r="F171" i="9"/>
  <c r="F172" i="9"/>
  <c r="F173" i="9"/>
  <c r="F174" i="9"/>
  <c r="F175" i="9"/>
  <c r="F176" i="9"/>
  <c r="F177" i="9"/>
  <c r="F178" i="9"/>
  <c r="F179" i="9"/>
  <c r="F180" i="9"/>
  <c r="F181" i="9"/>
  <c r="F182" i="9"/>
  <c r="F183" i="9"/>
  <c r="F184" i="9"/>
  <c r="F185" i="9"/>
  <c r="F186" i="9"/>
  <c r="F187" i="9"/>
  <c r="F188" i="9"/>
  <c r="F189" i="9"/>
  <c r="F190" i="9"/>
  <c r="F191" i="9"/>
  <c r="F192" i="9"/>
  <c r="F193" i="9"/>
  <c r="F194" i="9"/>
  <c r="F195" i="9"/>
  <c r="F196" i="9"/>
  <c r="F197" i="9"/>
  <c r="F198" i="9"/>
  <c r="F199" i="9"/>
  <c r="F200" i="9"/>
  <c r="F201" i="9"/>
  <c r="F202" i="9"/>
  <c r="F203" i="9"/>
  <c r="F204" i="9"/>
  <c r="F205" i="9"/>
  <c r="F206" i="9"/>
  <c r="F207" i="9"/>
  <c r="F208" i="9"/>
  <c r="F209" i="9"/>
  <c r="F210" i="9"/>
  <c r="F211" i="9"/>
  <c r="F212" i="9"/>
  <c r="F213" i="9"/>
  <c r="F214" i="9"/>
  <c r="F215" i="9"/>
  <c r="F216" i="9"/>
  <c r="F217" i="9"/>
  <c r="F218" i="9"/>
  <c r="F219" i="9"/>
  <c r="F220" i="9"/>
  <c r="F221" i="9"/>
  <c r="F222" i="9"/>
  <c r="F223" i="9"/>
  <c r="F224" i="9"/>
  <c r="F225" i="9"/>
  <c r="F226" i="9"/>
  <c r="F227" i="9"/>
  <c r="F228" i="9"/>
  <c r="F229" i="9"/>
  <c r="F230" i="9"/>
  <c r="F231" i="9"/>
  <c r="F232" i="9"/>
  <c r="F233" i="9"/>
  <c r="F234" i="9"/>
  <c r="F235" i="9"/>
  <c r="F236" i="9"/>
  <c r="F237" i="9"/>
  <c r="F238" i="9"/>
  <c r="F239" i="9"/>
  <c r="F240" i="9"/>
  <c r="F241" i="9"/>
  <c r="F242" i="9"/>
  <c r="F243" i="9"/>
  <c r="F244" i="9"/>
  <c r="F245" i="9"/>
  <c r="F246" i="9"/>
  <c r="F247" i="9"/>
  <c r="F248" i="9"/>
  <c r="F249" i="9"/>
  <c r="F250" i="9"/>
  <c r="F251" i="9"/>
  <c r="F252" i="9"/>
  <c r="F253" i="9"/>
  <c r="F254" i="9"/>
  <c r="F255" i="9"/>
  <c r="F256" i="9"/>
  <c r="F257" i="9"/>
  <c r="F258" i="9"/>
  <c r="F259" i="9"/>
  <c r="F260" i="9"/>
  <c r="F261" i="9"/>
  <c r="F262" i="9"/>
  <c r="F263" i="9"/>
  <c r="F264" i="9"/>
  <c r="F265" i="9"/>
  <c r="F266" i="9"/>
  <c r="F267" i="9"/>
  <c r="F268" i="9"/>
  <c r="F269" i="9"/>
  <c r="F270" i="9"/>
  <c r="F271" i="9"/>
  <c r="F272" i="9"/>
  <c r="F273" i="9"/>
  <c r="F274" i="9"/>
  <c r="F275" i="9"/>
  <c r="F276" i="9"/>
  <c r="F277" i="9"/>
  <c r="F278" i="9"/>
  <c r="F279" i="9"/>
  <c r="F280" i="9"/>
  <c r="F281" i="9"/>
  <c r="F282" i="9"/>
  <c r="F283" i="9"/>
  <c r="F284" i="9"/>
  <c r="F285" i="9"/>
  <c r="F286" i="9"/>
  <c r="F287" i="9"/>
  <c r="F288" i="9"/>
  <c r="F289" i="9"/>
  <c r="F290" i="9"/>
  <c r="F291" i="9"/>
  <c r="F292" i="9"/>
  <c r="F293" i="9"/>
  <c r="F294" i="9"/>
  <c r="F295" i="9"/>
  <c r="F296" i="9"/>
  <c r="F297" i="9"/>
  <c r="F298" i="9"/>
  <c r="F299" i="9"/>
  <c r="F300" i="9"/>
  <c r="F301" i="9"/>
  <c r="F302" i="9"/>
  <c r="F303" i="9"/>
  <c r="F304" i="9"/>
  <c r="F305" i="9"/>
  <c r="F306" i="9"/>
  <c r="F307" i="9"/>
  <c r="F308" i="9"/>
  <c r="F309" i="9"/>
  <c r="F310" i="9"/>
  <c r="F311" i="9"/>
  <c r="F312" i="9"/>
  <c r="F313" i="9"/>
  <c r="F314" i="9"/>
  <c r="F315" i="9"/>
  <c r="F316" i="9"/>
  <c r="F317" i="9"/>
  <c r="F318" i="9"/>
  <c r="F319" i="9"/>
  <c r="F320" i="9"/>
  <c r="F321" i="9"/>
  <c r="F322" i="9"/>
  <c r="F323" i="9"/>
  <c r="F324" i="9"/>
  <c r="F325" i="9"/>
  <c r="F326" i="9"/>
  <c r="F327" i="9"/>
  <c r="F328" i="9"/>
  <c r="F329" i="9"/>
  <c r="F330" i="9"/>
  <c r="F331" i="9"/>
  <c r="F332" i="9"/>
  <c r="F333" i="9"/>
  <c r="F334" i="9"/>
  <c r="F335" i="9"/>
  <c r="F336" i="9"/>
  <c r="F337" i="9"/>
  <c r="F338" i="9"/>
  <c r="F339" i="9"/>
  <c r="F340" i="9"/>
  <c r="F341" i="9"/>
  <c r="F342" i="9"/>
  <c r="F343" i="9"/>
  <c r="F344" i="9"/>
  <c r="F345" i="9"/>
  <c r="F346" i="9"/>
  <c r="F347" i="9"/>
  <c r="F348" i="9"/>
  <c r="F349" i="9"/>
  <c r="F350" i="9"/>
  <c r="F351" i="9"/>
  <c r="F352" i="9"/>
  <c r="F353" i="9"/>
  <c r="F354" i="9"/>
  <c r="F355" i="9"/>
  <c r="F356" i="9"/>
  <c r="F357" i="9"/>
  <c r="F358" i="9"/>
  <c r="F359" i="9"/>
  <c r="F360" i="9"/>
  <c r="F361" i="9"/>
  <c r="F362" i="9"/>
  <c r="F363" i="9"/>
  <c r="F364" i="9"/>
  <c r="F365" i="9"/>
  <c r="F366" i="9"/>
  <c r="F367" i="9"/>
  <c r="F368" i="9"/>
  <c r="F369" i="9"/>
  <c r="F370" i="9"/>
  <c r="F371" i="9"/>
  <c r="F372" i="9"/>
  <c r="F373" i="9"/>
  <c r="F374" i="9"/>
  <c r="F375" i="9"/>
  <c r="F376" i="9"/>
  <c r="F377" i="9"/>
  <c r="F378" i="9"/>
  <c r="F379" i="9"/>
  <c r="F380" i="9"/>
  <c r="F381" i="9"/>
  <c r="F382" i="9"/>
  <c r="F383" i="9"/>
  <c r="F384" i="9"/>
  <c r="F385" i="9"/>
  <c r="F386" i="9"/>
  <c r="F387" i="9"/>
  <c r="F388" i="9"/>
  <c r="F389" i="9"/>
  <c r="F390" i="9"/>
  <c r="F391" i="9"/>
  <c r="F392" i="9"/>
  <c r="F393" i="9"/>
  <c r="F394" i="9"/>
  <c r="F395" i="9"/>
  <c r="F396" i="9"/>
  <c r="F397" i="9"/>
  <c r="F398" i="9"/>
  <c r="F399" i="9"/>
  <c r="F400" i="9"/>
  <c r="F401" i="9"/>
  <c r="F402" i="9"/>
  <c r="F403" i="9"/>
  <c r="F404" i="9"/>
  <c r="F405" i="9"/>
  <c r="F406" i="9"/>
  <c r="F407" i="9"/>
  <c r="F408" i="9"/>
  <c r="F409" i="9"/>
  <c r="F410" i="9"/>
  <c r="F411" i="9"/>
  <c r="F412" i="9"/>
  <c r="F413" i="9"/>
  <c r="F16" i="9"/>
  <c r="E414" i="9"/>
  <c r="E415" i="9"/>
  <c r="E416" i="9"/>
  <c r="E417" i="9"/>
  <c r="E418" i="9"/>
  <c r="E419" i="9"/>
  <c r="E420" i="9"/>
  <c r="E421" i="9"/>
  <c r="E422" i="9"/>
  <c r="E423" i="9"/>
  <c r="E424" i="9"/>
  <c r="E425" i="9"/>
  <c r="E426" i="9"/>
  <c r="E427" i="9"/>
  <c r="E428" i="9"/>
  <c r="E429" i="9"/>
  <c r="E430" i="9"/>
  <c r="E431" i="9"/>
  <c r="E432" i="9"/>
  <c r="E433" i="9"/>
  <c r="E434" i="9"/>
  <c r="E435" i="9"/>
  <c r="E436" i="9"/>
  <c r="E437" i="9"/>
  <c r="E438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37" i="9"/>
  <c r="E38" i="9"/>
  <c r="E39" i="9"/>
  <c r="E40" i="9"/>
  <c r="E41" i="9"/>
  <c r="E42" i="9"/>
  <c r="E43" i="9"/>
  <c r="E44" i="9"/>
  <c r="E45" i="9"/>
  <c r="E46" i="9"/>
  <c r="E47" i="9"/>
  <c r="E48" i="9"/>
  <c r="E49" i="9"/>
  <c r="E50" i="9"/>
  <c r="E51" i="9"/>
  <c r="E52" i="9"/>
  <c r="E53" i="9"/>
  <c r="E54" i="9"/>
  <c r="E55" i="9"/>
  <c r="E56" i="9"/>
  <c r="E57" i="9"/>
  <c r="E58" i="9"/>
  <c r="E59" i="9"/>
  <c r="E60" i="9"/>
  <c r="E61" i="9"/>
  <c r="E62" i="9"/>
  <c r="E63" i="9"/>
  <c r="E64" i="9"/>
  <c r="E65" i="9"/>
  <c r="E66" i="9"/>
  <c r="E67" i="9"/>
  <c r="E68" i="9"/>
  <c r="E69" i="9"/>
  <c r="E70" i="9"/>
  <c r="E71" i="9"/>
  <c r="E72" i="9"/>
  <c r="E73" i="9"/>
  <c r="E74" i="9"/>
  <c r="E75" i="9"/>
  <c r="E76" i="9"/>
  <c r="E77" i="9"/>
  <c r="E78" i="9"/>
  <c r="E79" i="9"/>
  <c r="E80" i="9"/>
  <c r="E81" i="9"/>
  <c r="E82" i="9"/>
  <c r="E83" i="9"/>
  <c r="E84" i="9"/>
  <c r="E85" i="9"/>
  <c r="E86" i="9"/>
  <c r="E87" i="9"/>
  <c r="E88" i="9"/>
  <c r="E89" i="9"/>
  <c r="E90" i="9"/>
  <c r="E91" i="9"/>
  <c r="E92" i="9"/>
  <c r="E93" i="9"/>
  <c r="E94" i="9"/>
  <c r="E95" i="9"/>
  <c r="E96" i="9"/>
  <c r="E97" i="9"/>
  <c r="E98" i="9"/>
  <c r="E99" i="9"/>
  <c r="E100" i="9"/>
  <c r="E101" i="9"/>
  <c r="E102" i="9"/>
  <c r="E103" i="9"/>
  <c r="E104" i="9"/>
  <c r="E105" i="9"/>
  <c r="E106" i="9"/>
  <c r="E107" i="9"/>
  <c r="E108" i="9"/>
  <c r="E109" i="9"/>
  <c r="E110" i="9"/>
  <c r="E111" i="9"/>
  <c r="E112" i="9"/>
  <c r="E113" i="9"/>
  <c r="E114" i="9"/>
  <c r="E115" i="9"/>
  <c r="E116" i="9"/>
  <c r="E117" i="9"/>
  <c r="E118" i="9"/>
  <c r="E119" i="9"/>
  <c r="E120" i="9"/>
  <c r="E121" i="9"/>
  <c r="E122" i="9"/>
  <c r="E123" i="9"/>
  <c r="E124" i="9"/>
  <c r="E125" i="9"/>
  <c r="E126" i="9"/>
  <c r="E127" i="9"/>
  <c r="E128" i="9"/>
  <c r="E129" i="9"/>
  <c r="E130" i="9"/>
  <c r="E131" i="9"/>
  <c r="E132" i="9"/>
  <c r="E133" i="9"/>
  <c r="E134" i="9"/>
  <c r="E135" i="9"/>
  <c r="E136" i="9"/>
  <c r="E137" i="9"/>
  <c r="E138" i="9"/>
  <c r="E139" i="9"/>
  <c r="E140" i="9"/>
  <c r="E141" i="9"/>
  <c r="E142" i="9"/>
  <c r="E143" i="9"/>
  <c r="E144" i="9"/>
  <c r="E145" i="9"/>
  <c r="E146" i="9"/>
  <c r="E147" i="9"/>
  <c r="E148" i="9"/>
  <c r="E149" i="9"/>
  <c r="E150" i="9"/>
  <c r="E151" i="9"/>
  <c r="E152" i="9"/>
  <c r="E153" i="9"/>
  <c r="E154" i="9"/>
  <c r="E155" i="9"/>
  <c r="E156" i="9"/>
  <c r="E157" i="9"/>
  <c r="E158" i="9"/>
  <c r="E159" i="9"/>
  <c r="E160" i="9"/>
  <c r="E161" i="9"/>
  <c r="E162" i="9"/>
  <c r="E163" i="9"/>
  <c r="E164" i="9"/>
  <c r="E165" i="9"/>
  <c r="E166" i="9"/>
  <c r="E167" i="9"/>
  <c r="E168" i="9"/>
  <c r="E169" i="9"/>
  <c r="E170" i="9"/>
  <c r="E171" i="9"/>
  <c r="E172" i="9"/>
  <c r="E173" i="9"/>
  <c r="E174" i="9"/>
  <c r="E175" i="9"/>
  <c r="E176" i="9"/>
  <c r="E177" i="9"/>
  <c r="E178" i="9"/>
  <c r="E179" i="9"/>
  <c r="E180" i="9"/>
  <c r="E181" i="9"/>
  <c r="E182" i="9"/>
  <c r="E183" i="9"/>
  <c r="E184" i="9"/>
  <c r="E185" i="9"/>
  <c r="E186" i="9"/>
  <c r="E187" i="9"/>
  <c r="E188" i="9"/>
  <c r="E189" i="9"/>
  <c r="E190" i="9"/>
  <c r="E191" i="9"/>
  <c r="E192" i="9"/>
  <c r="E193" i="9"/>
  <c r="E194" i="9"/>
  <c r="E195" i="9"/>
  <c r="E196" i="9"/>
  <c r="E197" i="9"/>
  <c r="E198" i="9"/>
  <c r="E199" i="9"/>
  <c r="E200" i="9"/>
  <c r="E201" i="9"/>
  <c r="E202" i="9"/>
  <c r="E203" i="9"/>
  <c r="E204" i="9"/>
  <c r="E205" i="9"/>
  <c r="E206" i="9"/>
  <c r="E207" i="9"/>
  <c r="E208" i="9"/>
  <c r="E209" i="9"/>
  <c r="E210" i="9"/>
  <c r="E211" i="9"/>
  <c r="E212" i="9"/>
  <c r="E213" i="9"/>
  <c r="E214" i="9"/>
  <c r="E215" i="9"/>
  <c r="E216" i="9"/>
  <c r="E217" i="9"/>
  <c r="E218" i="9"/>
  <c r="E219" i="9"/>
  <c r="E220" i="9"/>
  <c r="E221" i="9"/>
  <c r="E222" i="9"/>
  <c r="E223" i="9"/>
  <c r="E224" i="9"/>
  <c r="E225" i="9"/>
  <c r="E226" i="9"/>
  <c r="E227" i="9"/>
  <c r="E228" i="9"/>
  <c r="E229" i="9"/>
  <c r="E230" i="9"/>
  <c r="E231" i="9"/>
  <c r="E232" i="9"/>
  <c r="E233" i="9"/>
  <c r="E234" i="9"/>
  <c r="E235" i="9"/>
  <c r="E236" i="9"/>
  <c r="E237" i="9"/>
  <c r="E238" i="9"/>
  <c r="E239" i="9"/>
  <c r="E240" i="9"/>
  <c r="E241" i="9"/>
  <c r="E242" i="9"/>
  <c r="E243" i="9"/>
  <c r="E244" i="9"/>
  <c r="E245" i="9"/>
  <c r="E246" i="9"/>
  <c r="E247" i="9"/>
  <c r="E248" i="9"/>
  <c r="E249" i="9"/>
  <c r="E250" i="9"/>
  <c r="E251" i="9"/>
  <c r="E252" i="9"/>
  <c r="E253" i="9"/>
  <c r="E254" i="9"/>
  <c r="E255" i="9"/>
  <c r="E256" i="9"/>
  <c r="E257" i="9"/>
  <c r="E258" i="9"/>
  <c r="E259" i="9"/>
  <c r="E260" i="9"/>
  <c r="E261" i="9"/>
  <c r="E262" i="9"/>
  <c r="E263" i="9"/>
  <c r="E264" i="9"/>
  <c r="E265" i="9"/>
  <c r="E266" i="9"/>
  <c r="E267" i="9"/>
  <c r="E268" i="9"/>
  <c r="E269" i="9"/>
  <c r="E270" i="9"/>
  <c r="E271" i="9"/>
  <c r="E272" i="9"/>
  <c r="E273" i="9"/>
  <c r="E274" i="9"/>
  <c r="E275" i="9"/>
  <c r="E276" i="9"/>
  <c r="E277" i="9"/>
  <c r="E278" i="9"/>
  <c r="E279" i="9"/>
  <c r="E280" i="9"/>
  <c r="E281" i="9"/>
  <c r="E282" i="9"/>
  <c r="E283" i="9"/>
  <c r="E284" i="9"/>
  <c r="E285" i="9"/>
  <c r="E286" i="9"/>
  <c r="E287" i="9"/>
  <c r="E288" i="9"/>
  <c r="E289" i="9"/>
  <c r="E290" i="9"/>
  <c r="E291" i="9"/>
  <c r="E292" i="9"/>
  <c r="E293" i="9"/>
  <c r="E294" i="9"/>
  <c r="E295" i="9"/>
  <c r="E296" i="9"/>
  <c r="E297" i="9"/>
  <c r="E298" i="9"/>
  <c r="E299" i="9"/>
  <c r="E300" i="9"/>
  <c r="E301" i="9"/>
  <c r="E302" i="9"/>
  <c r="E303" i="9"/>
  <c r="E304" i="9"/>
  <c r="E305" i="9"/>
  <c r="E306" i="9"/>
  <c r="E307" i="9"/>
  <c r="E308" i="9"/>
  <c r="E309" i="9"/>
  <c r="E310" i="9"/>
  <c r="E311" i="9"/>
  <c r="E312" i="9"/>
  <c r="E313" i="9"/>
  <c r="E314" i="9"/>
  <c r="E315" i="9"/>
  <c r="E316" i="9"/>
  <c r="E317" i="9"/>
  <c r="E318" i="9"/>
  <c r="E319" i="9"/>
  <c r="E320" i="9"/>
  <c r="E321" i="9"/>
  <c r="E322" i="9"/>
  <c r="E323" i="9"/>
  <c r="E324" i="9"/>
  <c r="E325" i="9"/>
  <c r="E326" i="9"/>
  <c r="E327" i="9"/>
  <c r="E328" i="9"/>
  <c r="E329" i="9"/>
  <c r="E330" i="9"/>
  <c r="E331" i="9"/>
  <c r="E332" i="9"/>
  <c r="E333" i="9"/>
  <c r="E334" i="9"/>
  <c r="E335" i="9"/>
  <c r="E336" i="9"/>
  <c r="E337" i="9"/>
  <c r="E338" i="9"/>
  <c r="E339" i="9"/>
  <c r="E340" i="9"/>
  <c r="E341" i="9"/>
  <c r="E342" i="9"/>
  <c r="E343" i="9"/>
  <c r="E344" i="9"/>
  <c r="E345" i="9"/>
  <c r="E346" i="9"/>
  <c r="E347" i="9"/>
  <c r="E348" i="9"/>
  <c r="E349" i="9"/>
  <c r="E350" i="9"/>
  <c r="E351" i="9"/>
  <c r="E352" i="9"/>
  <c r="E353" i="9"/>
  <c r="E354" i="9"/>
  <c r="E355" i="9"/>
  <c r="E356" i="9"/>
  <c r="E357" i="9"/>
  <c r="E358" i="9"/>
  <c r="E359" i="9"/>
  <c r="E360" i="9"/>
  <c r="E361" i="9"/>
  <c r="E362" i="9"/>
  <c r="E363" i="9"/>
  <c r="E364" i="9"/>
  <c r="E365" i="9"/>
  <c r="E366" i="9"/>
  <c r="E367" i="9"/>
  <c r="E368" i="9"/>
  <c r="E369" i="9"/>
  <c r="E370" i="9"/>
  <c r="E371" i="9"/>
  <c r="E372" i="9"/>
  <c r="E373" i="9"/>
  <c r="E374" i="9"/>
  <c r="E375" i="9"/>
  <c r="E376" i="9"/>
  <c r="E377" i="9"/>
  <c r="E378" i="9"/>
  <c r="E379" i="9"/>
  <c r="E380" i="9"/>
  <c r="E381" i="9"/>
  <c r="E382" i="9"/>
  <c r="E383" i="9"/>
  <c r="E384" i="9"/>
  <c r="E385" i="9"/>
  <c r="E386" i="9"/>
  <c r="E387" i="9"/>
  <c r="E388" i="9"/>
  <c r="E389" i="9"/>
  <c r="E390" i="9"/>
  <c r="E391" i="9"/>
  <c r="E392" i="9"/>
  <c r="E393" i="9"/>
  <c r="E394" i="9"/>
  <c r="E395" i="9"/>
  <c r="E396" i="9"/>
  <c r="E397" i="9"/>
  <c r="E398" i="9"/>
  <c r="E399" i="9"/>
  <c r="E400" i="9"/>
  <c r="E401" i="9"/>
  <c r="E402" i="9"/>
  <c r="E403" i="9"/>
  <c r="E404" i="9"/>
  <c r="E405" i="9"/>
  <c r="E406" i="9"/>
  <c r="E407" i="9"/>
  <c r="E408" i="9"/>
  <c r="E409" i="9"/>
  <c r="E410" i="9"/>
  <c r="E411" i="9"/>
  <c r="E412" i="9"/>
  <c r="E413" i="9"/>
  <c r="E16" i="9"/>
  <c r="C414" i="9"/>
  <c r="C415" i="9"/>
  <c r="C416" i="9"/>
  <c r="C417" i="9"/>
  <c r="C418" i="9"/>
  <c r="C419" i="9"/>
  <c r="C420" i="9"/>
  <c r="C421" i="9"/>
  <c r="C422" i="9"/>
  <c r="C423" i="9"/>
  <c r="C424" i="9"/>
  <c r="C425" i="9"/>
  <c r="C426" i="9"/>
  <c r="C427" i="9"/>
  <c r="C428" i="9"/>
  <c r="C429" i="9"/>
  <c r="C430" i="9"/>
  <c r="C431" i="9"/>
  <c r="C432" i="9"/>
  <c r="C433" i="9"/>
  <c r="C434" i="9"/>
  <c r="C435" i="9"/>
  <c r="C436" i="9"/>
  <c r="C437" i="9"/>
  <c r="C438" i="9"/>
  <c r="C17" i="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38" i="9"/>
  <c r="C39" i="9"/>
  <c r="C40" i="9"/>
  <c r="C41" i="9"/>
  <c r="C42" i="9"/>
  <c r="C43" i="9"/>
  <c r="C44" i="9"/>
  <c r="C45" i="9"/>
  <c r="C46" i="9"/>
  <c r="C47" i="9"/>
  <c r="C48" i="9"/>
  <c r="C49" i="9"/>
  <c r="C50" i="9"/>
  <c r="C51" i="9"/>
  <c r="C52" i="9"/>
  <c r="C53" i="9"/>
  <c r="C54" i="9"/>
  <c r="C55" i="9"/>
  <c r="C56" i="9"/>
  <c r="C57" i="9"/>
  <c r="C58" i="9"/>
  <c r="C59" i="9"/>
  <c r="C60" i="9"/>
  <c r="C61" i="9"/>
  <c r="C62" i="9"/>
  <c r="C63" i="9"/>
  <c r="C64" i="9"/>
  <c r="C65" i="9"/>
  <c r="C66" i="9"/>
  <c r="C67" i="9"/>
  <c r="C68" i="9"/>
  <c r="C69" i="9"/>
  <c r="C70" i="9"/>
  <c r="C71" i="9"/>
  <c r="C72" i="9"/>
  <c r="C73" i="9"/>
  <c r="C74" i="9"/>
  <c r="C75" i="9"/>
  <c r="C76" i="9"/>
  <c r="C77" i="9"/>
  <c r="C78" i="9"/>
  <c r="C79" i="9"/>
  <c r="C80" i="9"/>
  <c r="C81" i="9"/>
  <c r="C82" i="9"/>
  <c r="C83" i="9"/>
  <c r="C84" i="9"/>
  <c r="C85" i="9"/>
  <c r="C86" i="9"/>
  <c r="C87" i="9"/>
  <c r="C88" i="9"/>
  <c r="C89" i="9"/>
  <c r="C90" i="9"/>
  <c r="C91" i="9"/>
  <c r="C92" i="9"/>
  <c r="C93" i="9"/>
  <c r="C94" i="9"/>
  <c r="C95" i="9"/>
  <c r="C96" i="9"/>
  <c r="C97" i="9"/>
  <c r="C98" i="9"/>
  <c r="C99" i="9"/>
  <c r="C100" i="9"/>
  <c r="C101" i="9"/>
  <c r="C102" i="9"/>
  <c r="C103" i="9"/>
  <c r="C104" i="9"/>
  <c r="C105" i="9"/>
  <c r="C106" i="9"/>
  <c r="C107" i="9"/>
  <c r="C108" i="9"/>
  <c r="C109" i="9"/>
  <c r="C110" i="9"/>
  <c r="C111" i="9"/>
  <c r="C112" i="9"/>
  <c r="C113" i="9"/>
  <c r="C114" i="9"/>
  <c r="C115" i="9"/>
  <c r="C116" i="9"/>
  <c r="C117" i="9"/>
  <c r="C118" i="9"/>
  <c r="C119" i="9"/>
  <c r="C120" i="9"/>
  <c r="C121" i="9"/>
  <c r="C122" i="9"/>
  <c r="C123" i="9"/>
  <c r="C124" i="9"/>
  <c r="C125" i="9"/>
  <c r="C126" i="9"/>
  <c r="C127" i="9"/>
  <c r="C128" i="9"/>
  <c r="C129" i="9"/>
  <c r="C130" i="9"/>
  <c r="C131" i="9"/>
  <c r="C132" i="9"/>
  <c r="C133" i="9"/>
  <c r="C134" i="9"/>
  <c r="C135" i="9"/>
  <c r="C136" i="9"/>
  <c r="C137" i="9"/>
  <c r="C138" i="9"/>
  <c r="C139" i="9"/>
  <c r="C140" i="9"/>
  <c r="C141" i="9"/>
  <c r="C142" i="9"/>
  <c r="C143" i="9"/>
  <c r="C144" i="9"/>
  <c r="C145" i="9"/>
  <c r="C146" i="9"/>
  <c r="C147" i="9"/>
  <c r="C148" i="9"/>
  <c r="C149" i="9"/>
  <c r="C150" i="9"/>
  <c r="C151" i="9"/>
  <c r="C152" i="9"/>
  <c r="C153" i="9"/>
  <c r="C154" i="9"/>
  <c r="C155" i="9"/>
  <c r="C156" i="9"/>
  <c r="C157" i="9"/>
  <c r="C158" i="9"/>
  <c r="C159" i="9"/>
  <c r="C160" i="9"/>
  <c r="C161" i="9"/>
  <c r="C162" i="9"/>
  <c r="C163" i="9"/>
  <c r="C164" i="9"/>
  <c r="C165" i="9"/>
  <c r="C166" i="9"/>
  <c r="C167" i="9"/>
  <c r="C168" i="9"/>
  <c r="C169" i="9"/>
  <c r="C170" i="9"/>
  <c r="C171" i="9"/>
  <c r="C172" i="9"/>
  <c r="C173" i="9"/>
  <c r="C174" i="9"/>
  <c r="C175" i="9"/>
  <c r="C176" i="9"/>
  <c r="C177" i="9"/>
  <c r="C178" i="9"/>
  <c r="C179" i="9"/>
  <c r="C180" i="9"/>
  <c r="C181" i="9"/>
  <c r="C182" i="9"/>
  <c r="C183" i="9"/>
  <c r="C184" i="9"/>
  <c r="C185" i="9"/>
  <c r="C186" i="9"/>
  <c r="C187" i="9"/>
  <c r="C188" i="9"/>
  <c r="C189" i="9"/>
  <c r="C190" i="9"/>
  <c r="C191" i="9"/>
  <c r="C192" i="9"/>
  <c r="C193" i="9"/>
  <c r="C194" i="9"/>
  <c r="C195" i="9"/>
  <c r="C196" i="9"/>
  <c r="C197" i="9"/>
  <c r="C198" i="9"/>
  <c r="C199" i="9"/>
  <c r="C200" i="9"/>
  <c r="C201" i="9"/>
  <c r="C202" i="9"/>
  <c r="C203" i="9"/>
  <c r="C204" i="9"/>
  <c r="C205" i="9"/>
  <c r="C206" i="9"/>
  <c r="C207" i="9"/>
  <c r="C208" i="9"/>
  <c r="C209" i="9"/>
  <c r="C210" i="9"/>
  <c r="C211" i="9"/>
  <c r="C212" i="9"/>
  <c r="C213" i="9"/>
  <c r="C214" i="9"/>
  <c r="C215" i="9"/>
  <c r="C216" i="9"/>
  <c r="C217" i="9"/>
  <c r="C218" i="9"/>
  <c r="C219" i="9"/>
  <c r="C220" i="9"/>
  <c r="C221" i="9"/>
  <c r="C222" i="9"/>
  <c r="C223" i="9"/>
  <c r="C224" i="9"/>
  <c r="C225" i="9"/>
  <c r="C226" i="9"/>
  <c r="C227" i="9"/>
  <c r="C228" i="9"/>
  <c r="C229" i="9"/>
  <c r="C230" i="9"/>
  <c r="C231" i="9"/>
  <c r="C232" i="9"/>
  <c r="C233" i="9"/>
  <c r="C234" i="9"/>
  <c r="C235" i="9"/>
  <c r="C236" i="9"/>
  <c r="C237" i="9"/>
  <c r="C238" i="9"/>
  <c r="C239" i="9"/>
  <c r="C240" i="9"/>
  <c r="C241" i="9"/>
  <c r="C242" i="9"/>
  <c r="C243" i="9"/>
  <c r="C244" i="9"/>
  <c r="C245" i="9"/>
  <c r="C246" i="9"/>
  <c r="C247" i="9"/>
  <c r="C248" i="9"/>
  <c r="C249" i="9"/>
  <c r="C250" i="9"/>
  <c r="C251" i="9"/>
  <c r="C252" i="9"/>
  <c r="C253" i="9"/>
  <c r="C254" i="9"/>
  <c r="C255" i="9"/>
  <c r="C256" i="9"/>
  <c r="C257" i="9"/>
  <c r="C258" i="9"/>
  <c r="C259" i="9"/>
  <c r="C260" i="9"/>
  <c r="C261" i="9"/>
  <c r="C262" i="9"/>
  <c r="C263" i="9"/>
  <c r="C264" i="9"/>
  <c r="C265" i="9"/>
  <c r="C266" i="9"/>
  <c r="C267" i="9"/>
  <c r="C268" i="9"/>
  <c r="C269" i="9"/>
  <c r="C270" i="9"/>
  <c r="C271" i="9"/>
  <c r="C272" i="9"/>
  <c r="C273" i="9"/>
  <c r="C274" i="9"/>
  <c r="C275" i="9"/>
  <c r="C276" i="9"/>
  <c r="C277" i="9"/>
  <c r="C278" i="9"/>
  <c r="C279" i="9"/>
  <c r="C280" i="9"/>
  <c r="C281" i="9"/>
  <c r="C282" i="9"/>
  <c r="C283" i="9"/>
  <c r="C284" i="9"/>
  <c r="C285" i="9"/>
  <c r="C286" i="9"/>
  <c r="C287" i="9"/>
  <c r="C288" i="9"/>
  <c r="C289" i="9"/>
  <c r="C290" i="9"/>
  <c r="C291" i="9"/>
  <c r="C292" i="9"/>
  <c r="C293" i="9"/>
  <c r="C294" i="9"/>
  <c r="C295" i="9"/>
  <c r="C296" i="9"/>
  <c r="C297" i="9"/>
  <c r="C298" i="9"/>
  <c r="C299" i="9"/>
  <c r="C300" i="9"/>
  <c r="C301" i="9"/>
  <c r="C302" i="9"/>
  <c r="C303" i="9"/>
  <c r="C304" i="9"/>
  <c r="C305" i="9"/>
  <c r="C306" i="9"/>
  <c r="C307" i="9"/>
  <c r="C308" i="9"/>
  <c r="C309" i="9"/>
  <c r="C310" i="9"/>
  <c r="C311" i="9"/>
  <c r="C312" i="9"/>
  <c r="C313" i="9"/>
  <c r="C314" i="9"/>
  <c r="C315" i="9"/>
  <c r="C316" i="9"/>
  <c r="C317" i="9"/>
  <c r="C318" i="9"/>
  <c r="C319" i="9"/>
  <c r="C320" i="9"/>
  <c r="C321" i="9"/>
  <c r="C322" i="9"/>
  <c r="C323" i="9"/>
  <c r="C324" i="9"/>
  <c r="C325" i="9"/>
  <c r="C326" i="9"/>
  <c r="C327" i="9"/>
  <c r="C328" i="9"/>
  <c r="C329" i="9"/>
  <c r="C330" i="9"/>
  <c r="C331" i="9"/>
  <c r="C332" i="9"/>
  <c r="C333" i="9"/>
  <c r="C334" i="9"/>
  <c r="C335" i="9"/>
  <c r="C336" i="9"/>
  <c r="C337" i="9"/>
  <c r="C338" i="9"/>
  <c r="C339" i="9"/>
  <c r="C340" i="9"/>
  <c r="C341" i="9"/>
  <c r="C342" i="9"/>
  <c r="C343" i="9"/>
  <c r="C344" i="9"/>
  <c r="C345" i="9"/>
  <c r="C346" i="9"/>
  <c r="C347" i="9"/>
  <c r="C348" i="9"/>
  <c r="C349" i="9"/>
  <c r="C350" i="9"/>
  <c r="C351" i="9"/>
  <c r="C352" i="9"/>
  <c r="C353" i="9"/>
  <c r="C354" i="9"/>
  <c r="C355" i="9"/>
  <c r="C356" i="9"/>
  <c r="C357" i="9"/>
  <c r="C358" i="9"/>
  <c r="C359" i="9"/>
  <c r="C360" i="9"/>
  <c r="C361" i="9"/>
  <c r="C362" i="9"/>
  <c r="C363" i="9"/>
  <c r="C364" i="9"/>
  <c r="C365" i="9"/>
  <c r="C366" i="9"/>
  <c r="C367" i="9"/>
  <c r="C368" i="9"/>
  <c r="C369" i="9"/>
  <c r="C370" i="9"/>
  <c r="C371" i="9"/>
  <c r="C372" i="9"/>
  <c r="C373" i="9"/>
  <c r="C374" i="9"/>
  <c r="C375" i="9"/>
  <c r="C376" i="9"/>
  <c r="C377" i="9"/>
  <c r="C378" i="9"/>
  <c r="C379" i="9"/>
  <c r="C380" i="9"/>
  <c r="C381" i="9"/>
  <c r="C382" i="9"/>
  <c r="C383" i="9"/>
  <c r="C384" i="9"/>
  <c r="C385" i="9"/>
  <c r="C386" i="9"/>
  <c r="C387" i="9"/>
  <c r="C388" i="9"/>
  <c r="C389" i="9"/>
  <c r="C390" i="9"/>
  <c r="C391" i="9"/>
  <c r="C392" i="9"/>
  <c r="C393" i="9"/>
  <c r="C394" i="9"/>
  <c r="C395" i="9"/>
  <c r="C396" i="9"/>
  <c r="C397" i="9"/>
  <c r="C398" i="9"/>
  <c r="C399" i="9"/>
  <c r="C400" i="9"/>
  <c r="C401" i="9"/>
  <c r="C402" i="9"/>
  <c r="C403" i="9"/>
  <c r="C404" i="9"/>
  <c r="C405" i="9"/>
  <c r="C406" i="9"/>
  <c r="C407" i="9"/>
  <c r="C408" i="9"/>
  <c r="C409" i="9"/>
  <c r="C410" i="9"/>
  <c r="C411" i="9"/>
  <c r="C412" i="9"/>
  <c r="C413" i="9"/>
  <c r="C16" i="9"/>
  <c r="B17" i="9"/>
  <c r="B18" i="9"/>
  <c r="B19" i="9"/>
  <c r="B20" i="9"/>
  <c r="B21" i="9"/>
  <c r="B22" i="9"/>
  <c r="B23" i="9"/>
  <c r="B24" i="9"/>
  <c r="B25" i="9"/>
  <c r="B26" i="9"/>
  <c r="B27" i="9"/>
  <c r="B28" i="9"/>
  <c r="B29" i="9"/>
  <c r="B30" i="9"/>
  <c r="B31" i="9"/>
  <c r="B32" i="9"/>
  <c r="B33" i="9"/>
  <c r="B34" i="9"/>
  <c r="B35" i="9"/>
  <c r="B36" i="9"/>
  <c r="B37" i="9"/>
  <c r="B38" i="9"/>
  <c r="B39" i="9"/>
  <c r="B40" i="9"/>
  <c r="B41" i="9"/>
  <c r="B42" i="9"/>
  <c r="B43" i="9"/>
  <c r="B44" i="9"/>
  <c r="B45" i="9"/>
  <c r="B46" i="9"/>
  <c r="B47" i="9"/>
  <c r="B48" i="9"/>
  <c r="B49" i="9"/>
  <c r="B50" i="9"/>
  <c r="B51" i="9"/>
  <c r="B52" i="9"/>
  <c r="B53" i="9"/>
  <c r="B54" i="9"/>
  <c r="B55" i="9"/>
  <c r="B56" i="9"/>
  <c r="B57" i="9"/>
  <c r="B58" i="9"/>
  <c r="B59" i="9"/>
  <c r="B60" i="9"/>
  <c r="B61" i="9"/>
  <c r="B62" i="9"/>
  <c r="B63" i="9"/>
  <c r="B64" i="9"/>
  <c r="B65" i="9"/>
  <c r="B66" i="9"/>
  <c r="B67" i="9"/>
  <c r="B68" i="9"/>
  <c r="B69" i="9"/>
  <c r="B70" i="9"/>
  <c r="B71" i="9"/>
  <c r="B72" i="9"/>
  <c r="B73" i="9"/>
  <c r="B74" i="9"/>
  <c r="B75" i="9"/>
  <c r="B76" i="9"/>
  <c r="B77" i="9"/>
  <c r="B78" i="9"/>
  <c r="B79" i="9"/>
  <c r="B80" i="9"/>
  <c r="B81" i="9"/>
  <c r="B82" i="9"/>
  <c r="B83" i="9"/>
  <c r="B84" i="9"/>
  <c r="B85" i="9"/>
  <c r="B86" i="9"/>
  <c r="B87" i="9"/>
  <c r="B88" i="9"/>
  <c r="B89" i="9"/>
  <c r="B90" i="9"/>
  <c r="B91" i="9"/>
  <c r="B92" i="9"/>
  <c r="B93" i="9"/>
  <c r="B94" i="9"/>
  <c r="B95" i="9"/>
  <c r="B96" i="9"/>
  <c r="B97" i="9"/>
  <c r="B98" i="9"/>
  <c r="B99" i="9"/>
  <c r="B100" i="9"/>
  <c r="B101" i="9"/>
  <c r="B102" i="9"/>
  <c r="B103" i="9"/>
  <c r="B104" i="9"/>
  <c r="B105" i="9"/>
  <c r="B106" i="9"/>
  <c r="B107" i="9"/>
  <c r="B108" i="9"/>
  <c r="B109" i="9"/>
  <c r="B110" i="9"/>
  <c r="B111" i="9"/>
  <c r="B112" i="9"/>
  <c r="B113" i="9"/>
  <c r="B114" i="9"/>
  <c r="B115" i="9"/>
  <c r="B116" i="9"/>
  <c r="B117" i="9"/>
  <c r="B118" i="9"/>
  <c r="B119" i="9"/>
  <c r="B120" i="9"/>
  <c r="B121" i="9"/>
  <c r="B122" i="9"/>
  <c r="B123" i="9"/>
  <c r="B124" i="9"/>
  <c r="B125" i="9"/>
  <c r="B126" i="9"/>
  <c r="B127" i="9"/>
  <c r="B128" i="9"/>
  <c r="B129" i="9"/>
  <c r="B130" i="9"/>
  <c r="B131" i="9"/>
  <c r="B132" i="9"/>
  <c r="B133" i="9"/>
  <c r="B134" i="9"/>
  <c r="B135" i="9"/>
  <c r="B136" i="9"/>
  <c r="B137" i="9"/>
  <c r="B138" i="9"/>
  <c r="B139" i="9"/>
  <c r="B140" i="9"/>
  <c r="B141" i="9"/>
  <c r="B142" i="9"/>
  <c r="B143" i="9"/>
  <c r="B144" i="9"/>
  <c r="B145" i="9"/>
  <c r="B146" i="9"/>
  <c r="B147" i="9"/>
  <c r="B148" i="9"/>
  <c r="B149" i="9"/>
  <c r="B150" i="9"/>
  <c r="B151" i="9"/>
  <c r="B152" i="9"/>
  <c r="B153" i="9"/>
  <c r="B154" i="9"/>
  <c r="B155" i="9"/>
  <c r="B156" i="9"/>
  <c r="B157" i="9"/>
  <c r="B158" i="9"/>
  <c r="B159" i="9"/>
  <c r="B160" i="9"/>
  <c r="B161" i="9"/>
  <c r="B162" i="9"/>
  <c r="B163" i="9"/>
  <c r="B164" i="9"/>
  <c r="B165" i="9"/>
  <c r="B166" i="9"/>
  <c r="B167" i="9"/>
  <c r="B168" i="9"/>
  <c r="B169" i="9"/>
  <c r="B170" i="9"/>
  <c r="B171" i="9"/>
  <c r="B172" i="9"/>
  <c r="B173" i="9"/>
  <c r="B174" i="9"/>
  <c r="B175" i="9"/>
  <c r="B176" i="9"/>
  <c r="B177" i="9"/>
  <c r="B178" i="9"/>
  <c r="B179" i="9"/>
  <c r="B180" i="9"/>
  <c r="B181" i="9"/>
  <c r="B182" i="9"/>
  <c r="B183" i="9"/>
  <c r="B184" i="9"/>
  <c r="B185" i="9"/>
  <c r="B186" i="9"/>
  <c r="B187" i="9"/>
  <c r="B188" i="9"/>
  <c r="B189" i="9"/>
  <c r="B190" i="9"/>
  <c r="B191" i="9"/>
  <c r="B192" i="9"/>
  <c r="B193" i="9"/>
  <c r="B194" i="9"/>
  <c r="B195" i="9"/>
  <c r="B196" i="9"/>
  <c r="B197" i="9"/>
  <c r="B198" i="9"/>
  <c r="B199" i="9"/>
  <c r="B200" i="9"/>
  <c r="B201" i="9"/>
  <c r="B202" i="9"/>
  <c r="B203" i="9"/>
  <c r="B204" i="9"/>
  <c r="B205" i="9"/>
  <c r="B206" i="9"/>
  <c r="B207" i="9"/>
  <c r="B208" i="9"/>
  <c r="B209" i="9"/>
  <c r="B210" i="9"/>
  <c r="B211" i="9"/>
  <c r="B212" i="9"/>
  <c r="B213" i="9"/>
  <c r="B214" i="9"/>
  <c r="B215" i="9"/>
  <c r="B216" i="9"/>
  <c r="B217" i="9"/>
  <c r="B218" i="9"/>
  <c r="B219" i="9"/>
  <c r="B220" i="9"/>
  <c r="B221" i="9"/>
  <c r="B222" i="9"/>
  <c r="B223" i="9"/>
  <c r="B224" i="9"/>
  <c r="B225" i="9"/>
  <c r="B226" i="9"/>
  <c r="B227" i="9"/>
  <c r="B228" i="9"/>
  <c r="B229" i="9"/>
  <c r="B230" i="9"/>
  <c r="B231" i="9"/>
  <c r="B232" i="9"/>
  <c r="B233" i="9"/>
  <c r="B234" i="9"/>
  <c r="B235" i="9"/>
  <c r="B236" i="9"/>
  <c r="B237" i="9"/>
  <c r="B238" i="9"/>
  <c r="B239" i="9"/>
  <c r="B240" i="9"/>
  <c r="B241" i="9"/>
  <c r="B242" i="9"/>
  <c r="B243" i="9"/>
  <c r="B244" i="9"/>
  <c r="B245" i="9"/>
  <c r="B246" i="9"/>
  <c r="B247" i="9"/>
  <c r="B248" i="9"/>
  <c r="B249" i="9"/>
  <c r="B250" i="9"/>
  <c r="B251" i="9"/>
  <c r="B252" i="9"/>
  <c r="B253" i="9"/>
  <c r="B254" i="9"/>
  <c r="B255" i="9"/>
  <c r="B256" i="9"/>
  <c r="B257" i="9"/>
  <c r="B258" i="9"/>
  <c r="B259" i="9"/>
  <c r="B260" i="9"/>
  <c r="B261" i="9"/>
  <c r="B262" i="9"/>
  <c r="B263" i="9"/>
  <c r="B264" i="9"/>
  <c r="B265" i="9"/>
  <c r="B266" i="9"/>
  <c r="B267" i="9"/>
  <c r="B268" i="9"/>
  <c r="B269" i="9"/>
  <c r="B270" i="9"/>
  <c r="B271" i="9"/>
  <c r="B272" i="9"/>
  <c r="B273" i="9"/>
  <c r="B274" i="9"/>
  <c r="B275" i="9"/>
  <c r="B276" i="9"/>
  <c r="B277" i="9"/>
  <c r="B278" i="9"/>
  <c r="B279" i="9"/>
  <c r="B280" i="9"/>
  <c r="B281" i="9"/>
  <c r="B282" i="9"/>
  <c r="B283" i="9"/>
  <c r="B284" i="9"/>
  <c r="B285" i="9"/>
  <c r="B286" i="9"/>
  <c r="B287" i="9"/>
  <c r="B288" i="9"/>
  <c r="B289" i="9"/>
  <c r="B290" i="9"/>
  <c r="B291" i="9"/>
  <c r="B292" i="9"/>
  <c r="B293" i="9"/>
  <c r="B294" i="9"/>
  <c r="B295" i="9"/>
  <c r="B296" i="9"/>
  <c r="B297" i="9"/>
  <c r="B298" i="9"/>
  <c r="B299" i="9"/>
  <c r="B300" i="9"/>
  <c r="B301" i="9"/>
  <c r="B302" i="9"/>
  <c r="B303" i="9"/>
  <c r="B304" i="9"/>
  <c r="B305" i="9"/>
  <c r="B306" i="9"/>
  <c r="B307" i="9"/>
  <c r="B308" i="9"/>
  <c r="B309" i="9"/>
  <c r="B310" i="9"/>
  <c r="B311" i="9"/>
  <c r="B312" i="9"/>
  <c r="B313" i="9"/>
  <c r="B314" i="9"/>
  <c r="B315" i="9"/>
  <c r="B316" i="9"/>
  <c r="B317" i="9"/>
  <c r="B318" i="9"/>
  <c r="B319" i="9"/>
  <c r="B320" i="9"/>
  <c r="B321" i="9"/>
  <c r="B322" i="9"/>
  <c r="B323" i="9"/>
  <c r="B324" i="9"/>
  <c r="B325" i="9"/>
  <c r="B326" i="9"/>
  <c r="B327" i="9"/>
  <c r="B328" i="9"/>
  <c r="B329" i="9"/>
  <c r="B330" i="9"/>
  <c r="B331" i="9"/>
  <c r="B332" i="9"/>
  <c r="B333" i="9"/>
  <c r="B334" i="9"/>
  <c r="B335" i="9"/>
  <c r="B336" i="9"/>
  <c r="B337" i="9"/>
  <c r="B338" i="9"/>
  <c r="B339" i="9"/>
  <c r="B340" i="9"/>
  <c r="B341" i="9"/>
  <c r="B342" i="9"/>
  <c r="B343" i="9"/>
  <c r="B344" i="9"/>
  <c r="B345" i="9"/>
  <c r="B346" i="9"/>
  <c r="B347" i="9"/>
  <c r="B348" i="9"/>
  <c r="B349" i="9"/>
  <c r="B350" i="9"/>
  <c r="B351" i="9"/>
  <c r="B352" i="9"/>
  <c r="B353" i="9"/>
  <c r="B354" i="9"/>
  <c r="B355" i="9"/>
  <c r="B356" i="9"/>
  <c r="B357" i="9"/>
  <c r="B358" i="9"/>
  <c r="B359" i="9"/>
  <c r="B360" i="9"/>
  <c r="B361" i="9"/>
  <c r="B362" i="9"/>
  <c r="B363" i="9"/>
  <c r="B364" i="9"/>
  <c r="B365" i="9"/>
  <c r="B366" i="9"/>
  <c r="B367" i="9"/>
  <c r="B368" i="9"/>
  <c r="B369" i="9"/>
  <c r="B370" i="9"/>
  <c r="B371" i="9"/>
  <c r="B372" i="9"/>
  <c r="B373" i="9"/>
  <c r="B374" i="9"/>
  <c r="B375" i="9"/>
  <c r="B376" i="9"/>
  <c r="B377" i="9"/>
  <c r="B378" i="9"/>
  <c r="B379" i="9"/>
  <c r="B380" i="9"/>
  <c r="B381" i="9"/>
  <c r="B382" i="9"/>
  <c r="B383" i="9"/>
  <c r="B384" i="9"/>
  <c r="B385" i="9"/>
  <c r="B386" i="9"/>
  <c r="B387" i="9"/>
  <c r="B388" i="9"/>
  <c r="B389" i="9"/>
  <c r="B390" i="9"/>
  <c r="B391" i="9"/>
  <c r="B392" i="9"/>
  <c r="B393" i="9"/>
  <c r="B394" i="9"/>
  <c r="B395" i="9"/>
  <c r="B396" i="9"/>
  <c r="B397" i="9"/>
  <c r="B398" i="9"/>
  <c r="B399" i="9"/>
  <c r="B400" i="9"/>
  <c r="B401" i="9"/>
  <c r="B402" i="9"/>
  <c r="B403" i="9"/>
  <c r="B404" i="9"/>
  <c r="B405" i="9"/>
  <c r="B406" i="9"/>
  <c r="B407" i="9"/>
  <c r="B408" i="9"/>
  <c r="B409" i="9"/>
  <c r="B410" i="9"/>
  <c r="B411" i="9"/>
  <c r="B412" i="9"/>
  <c r="B413" i="9"/>
  <c r="B414" i="9"/>
  <c r="B415" i="9"/>
  <c r="B416" i="9"/>
  <c r="B417" i="9"/>
  <c r="B418" i="9"/>
  <c r="B419" i="9"/>
  <c r="B420" i="9"/>
  <c r="B421" i="9"/>
  <c r="B422" i="9"/>
  <c r="B423" i="9"/>
  <c r="B424" i="9"/>
  <c r="B425" i="9"/>
  <c r="B426" i="9"/>
  <c r="B427" i="9"/>
  <c r="B428" i="9"/>
  <c r="B429" i="9"/>
  <c r="B430" i="9"/>
  <c r="B431" i="9"/>
  <c r="B432" i="9"/>
  <c r="B433" i="9"/>
  <c r="B434" i="9"/>
  <c r="B435" i="9"/>
  <c r="B436" i="9"/>
  <c r="B437" i="9"/>
  <c r="B438" i="9"/>
  <c r="B16" i="9"/>
  <c r="H54" i="4"/>
  <c r="J54" i="4" s="1"/>
  <c r="L54" i="4" s="1"/>
  <c r="H53" i="4"/>
  <c r="J53" i="4" s="1"/>
  <c r="L53" i="4" s="1"/>
  <c r="H51" i="4"/>
  <c r="J51" i="4" s="1"/>
  <c r="L51" i="4" s="1"/>
  <c r="H49" i="4"/>
  <c r="J49" i="4" s="1"/>
  <c r="L49" i="4" s="1"/>
  <c r="H48" i="4"/>
  <c r="J48" i="4" s="1"/>
  <c r="L48" i="4" s="1"/>
  <c r="H47" i="4"/>
  <c r="J47" i="4" s="1"/>
  <c r="L47" i="4" s="1"/>
  <c r="H46" i="4"/>
  <c r="J46" i="4" s="1"/>
  <c r="L46" i="4" s="1"/>
  <c r="H44" i="4"/>
  <c r="J44" i="4" s="1"/>
  <c r="L44" i="4" s="1"/>
  <c r="H43" i="4"/>
  <c r="J43" i="4" s="1"/>
  <c r="L43" i="4" s="1"/>
  <c r="H42" i="4"/>
  <c r="J42" i="4" s="1"/>
  <c r="L42" i="4" s="1"/>
  <c r="H41" i="4"/>
  <c r="J41" i="4" s="1"/>
  <c r="L41" i="4" s="1"/>
  <c r="H40" i="4"/>
  <c r="J40" i="4" s="1"/>
  <c r="L40" i="4" s="1"/>
  <c r="H37" i="4"/>
  <c r="J37" i="4" s="1"/>
  <c r="L37" i="4" s="1"/>
  <c r="H36" i="4"/>
  <c r="J36" i="4" s="1"/>
  <c r="L36" i="4" s="1"/>
  <c r="H35" i="4"/>
  <c r="J35" i="4" s="1"/>
  <c r="L35" i="4" s="1"/>
  <c r="H34" i="4"/>
  <c r="J34" i="4" s="1"/>
  <c r="L34" i="4" s="1"/>
  <c r="H33" i="4"/>
  <c r="J33" i="4" s="1"/>
  <c r="L33" i="4" s="1"/>
  <c r="H32" i="4"/>
  <c r="J32" i="4" s="1"/>
  <c r="L32" i="4" s="1"/>
  <c r="H31" i="4"/>
  <c r="J31" i="4" s="1"/>
  <c r="L31" i="4" s="1"/>
  <c r="H30" i="4"/>
  <c r="J30" i="4" s="1"/>
  <c r="L30" i="4" s="1"/>
  <c r="H29" i="4"/>
  <c r="J29" i="4" s="1"/>
  <c r="L29" i="4" s="1"/>
  <c r="H28" i="4"/>
  <c r="J28" i="4" s="1"/>
  <c r="L28" i="4" s="1"/>
  <c r="H27" i="4"/>
  <c r="J27" i="4" s="1"/>
  <c r="L27" i="4" s="1"/>
  <c r="H26" i="4"/>
  <c r="J26" i="4" s="1"/>
  <c r="L26" i="4" s="1"/>
  <c r="H25" i="4"/>
  <c r="J25" i="4" s="1"/>
  <c r="L25" i="4" s="1"/>
  <c r="H24" i="4"/>
  <c r="J24" i="4" s="1"/>
  <c r="L24" i="4" s="1"/>
  <c r="H23" i="4"/>
  <c r="J23" i="4" s="1"/>
  <c r="L23" i="4" s="1"/>
  <c r="H22" i="4"/>
  <c r="J22" i="4" s="1"/>
  <c r="L22" i="4" s="1"/>
  <c r="H17" i="4"/>
  <c r="J17" i="4" s="1"/>
  <c r="L17" i="4" s="1"/>
  <c r="H16" i="4"/>
  <c r="J16" i="4" s="1"/>
  <c r="L16" i="4" s="1"/>
  <c r="H15" i="4"/>
  <c r="J15" i="4" s="1"/>
  <c r="L15" i="4" s="1"/>
  <c r="H14" i="4"/>
  <c r="J14" i="4" s="1"/>
  <c r="L14" i="4" s="1"/>
  <c r="H13" i="4"/>
  <c r="J13" i="4" s="1"/>
  <c r="L13" i="4" s="1"/>
  <c r="H12" i="4"/>
  <c r="J12" i="4" s="1"/>
  <c r="L12" i="4" s="1"/>
  <c r="H11" i="4"/>
  <c r="J11" i="4" s="1"/>
  <c r="L11" i="4" s="1"/>
  <c r="H10" i="4"/>
  <c r="J10" i="4" s="1"/>
  <c r="L10" i="4" s="1"/>
  <c r="H9" i="4"/>
  <c r="J9" i="4" s="1"/>
  <c r="L9" i="4" s="1"/>
  <c r="U405" i="9" l="1"/>
  <c r="R405" i="9" s="1"/>
  <c r="U398" i="9"/>
  <c r="R398" i="9" s="1"/>
  <c r="U387" i="9"/>
  <c r="R387" i="9" s="1"/>
  <c r="U376" i="9"/>
  <c r="R376" i="9" s="1"/>
  <c r="U438" i="9"/>
  <c r="R438" i="9" s="1"/>
  <c r="U427" i="9"/>
  <c r="R427" i="9" s="1"/>
  <c r="U414" i="9"/>
  <c r="R414" i="9" s="1"/>
  <c r="Z15" i="9" a="1"/>
  <c r="Z15" i="9" s="1"/>
  <c r="Y15" i="9" a="1"/>
  <c r="Y15" i="9" s="1"/>
  <c r="AC15" i="9" a="1"/>
  <c r="AC15" i="9" s="1"/>
  <c r="AB15" i="9" a="1"/>
  <c r="AB15" i="9" s="1"/>
  <c r="U428" i="9"/>
  <c r="R428" i="9" s="1"/>
  <c r="U415" i="9"/>
  <c r="R415" i="9" s="1"/>
  <c r="U431" i="9"/>
  <c r="R431" i="9" s="1"/>
  <c r="U419" i="9"/>
  <c r="R419" i="9" s="1"/>
  <c r="U432" i="9"/>
  <c r="R432" i="9" s="1"/>
  <c r="U421" i="9"/>
  <c r="R421" i="9" s="1"/>
  <c r="U410" i="9"/>
  <c r="R410" i="9" s="1"/>
  <c r="U392" i="9"/>
  <c r="R392" i="9" s="1"/>
  <c r="U381" i="9"/>
  <c r="R381" i="9" s="1"/>
  <c r="U433" i="9"/>
  <c r="R433" i="9" s="1"/>
  <c r="U422" i="9"/>
  <c r="R422" i="9" s="1"/>
  <c r="U411" i="9"/>
  <c r="R411" i="9" s="1"/>
  <c r="U393" i="9"/>
  <c r="R393" i="9" s="1"/>
  <c r="U382" i="9"/>
  <c r="R382" i="9" s="1"/>
  <c r="AAF288" i="9"/>
  <c r="U288" i="9"/>
  <c r="R288" i="9" s="1"/>
  <c r="AAF224" i="9"/>
  <c r="U224" i="9"/>
  <c r="R224" i="9" s="1"/>
  <c r="AAF171" i="9"/>
  <c r="U171" i="9"/>
  <c r="R171" i="9" s="1"/>
  <c r="AAF91" i="9"/>
  <c r="U91" i="9"/>
  <c r="R91" i="9" s="1"/>
  <c r="AAF369" i="9"/>
  <c r="U369" i="9"/>
  <c r="R369" i="9" s="1"/>
  <c r="AAF310" i="9"/>
  <c r="U310" i="9"/>
  <c r="R310" i="9" s="1"/>
  <c r="AAF245" i="9"/>
  <c r="U245" i="9"/>
  <c r="R245" i="9" s="1"/>
  <c r="AAF150" i="9"/>
  <c r="U150" i="9"/>
  <c r="R150" i="9" s="1"/>
  <c r="AAF101" i="9"/>
  <c r="U101" i="9"/>
  <c r="R101" i="9" s="1"/>
  <c r="AAF345" i="9"/>
  <c r="U345" i="9"/>
  <c r="R345" i="9" s="1"/>
  <c r="AAF244" i="9"/>
  <c r="U244" i="9"/>
  <c r="R244" i="9" s="1"/>
  <c r="U403" i="9"/>
  <c r="R403" i="9" s="1"/>
  <c r="U385" i="9"/>
  <c r="R385" i="9" s="1"/>
  <c r="AAF344" i="9"/>
  <c r="U344" i="9"/>
  <c r="R344" i="9" s="1"/>
  <c r="AAF322" i="9"/>
  <c r="U322" i="9"/>
  <c r="R322" i="9" s="1"/>
  <c r="AAF308" i="9"/>
  <c r="U308" i="9"/>
  <c r="R308" i="9" s="1"/>
  <c r="AAF276" i="9"/>
  <c r="U276" i="9"/>
  <c r="R276" i="9" s="1"/>
  <c r="AAF254" i="9"/>
  <c r="U254" i="9"/>
  <c r="R254" i="9" s="1"/>
  <c r="AAF233" i="9"/>
  <c r="U233" i="9"/>
  <c r="R233" i="9" s="1"/>
  <c r="AAF201" i="9"/>
  <c r="U201" i="9"/>
  <c r="R201" i="9" s="1"/>
  <c r="AAF180" i="9"/>
  <c r="U180" i="9"/>
  <c r="R180" i="9" s="1"/>
  <c r="AAF159" i="9"/>
  <c r="U159" i="9"/>
  <c r="R159" i="9" s="1"/>
  <c r="AAF145" i="9"/>
  <c r="U145" i="9"/>
  <c r="R145" i="9" s="1"/>
  <c r="AAF124" i="9"/>
  <c r="U124" i="9"/>
  <c r="R124" i="9" s="1"/>
  <c r="AAF110" i="9"/>
  <c r="U110" i="9"/>
  <c r="R110" i="9" s="1"/>
  <c r="AAF89" i="9"/>
  <c r="U89" i="9"/>
  <c r="R89" i="9" s="1"/>
  <c r="AAF68" i="9"/>
  <c r="U68" i="9"/>
  <c r="R68" i="9" s="1"/>
  <c r="AAF47" i="9"/>
  <c r="U47" i="9"/>
  <c r="R47" i="9" s="1"/>
  <c r="AAF37" i="9"/>
  <c r="U37" i="9"/>
  <c r="R37" i="9" s="1"/>
  <c r="U436" i="9"/>
  <c r="R436" i="9" s="1"/>
  <c r="AAF343" i="9"/>
  <c r="U343" i="9"/>
  <c r="R343" i="9" s="1"/>
  <c r="AAF320" i="9"/>
  <c r="U320" i="9"/>
  <c r="R320" i="9" s="1"/>
  <c r="AAF296" i="9"/>
  <c r="U296" i="9"/>
  <c r="R296" i="9" s="1"/>
  <c r="AAF264" i="9"/>
  <c r="U264" i="9"/>
  <c r="R264" i="9" s="1"/>
  <c r="AAF232" i="9"/>
  <c r="U232" i="9"/>
  <c r="R232" i="9" s="1"/>
  <c r="AAF211" i="9"/>
  <c r="U211" i="9"/>
  <c r="R211" i="9" s="1"/>
  <c r="AAF169" i="9"/>
  <c r="U169" i="9"/>
  <c r="R169" i="9" s="1"/>
  <c r="AAF144" i="9"/>
  <c r="U144" i="9"/>
  <c r="R144" i="9" s="1"/>
  <c r="AAF120" i="9"/>
  <c r="U120" i="9"/>
  <c r="R120" i="9" s="1"/>
  <c r="AAF99" i="9"/>
  <c r="U99" i="9"/>
  <c r="R99" i="9" s="1"/>
  <c r="AAF78" i="9"/>
  <c r="U78" i="9"/>
  <c r="R78" i="9" s="1"/>
  <c r="AAF46" i="9"/>
  <c r="U46" i="9"/>
  <c r="R46" i="9" s="1"/>
  <c r="AAF36" i="9"/>
  <c r="U36" i="9"/>
  <c r="R36" i="9" s="1"/>
  <c r="U412" i="9"/>
  <c r="R412" i="9" s="1"/>
  <c r="U402" i="9"/>
  <c r="R402" i="9" s="1"/>
  <c r="U394" i="9"/>
  <c r="R394" i="9" s="1"/>
  <c r="U384" i="9"/>
  <c r="R384" i="9" s="1"/>
  <c r="AAF366" i="9"/>
  <c r="U366" i="9"/>
  <c r="R366" i="9" s="1"/>
  <c r="AAF364" i="9"/>
  <c r="U364" i="9"/>
  <c r="R364" i="9" s="1"/>
  <c r="AAF353" i="9"/>
  <c r="U353" i="9"/>
  <c r="R353" i="9" s="1"/>
  <c r="AAF342" i="9"/>
  <c r="U342" i="9"/>
  <c r="R342" i="9" s="1"/>
  <c r="AAF331" i="9"/>
  <c r="U331" i="9"/>
  <c r="R331" i="9" s="1"/>
  <c r="AAF321" i="9"/>
  <c r="U321" i="9"/>
  <c r="R321" i="9" s="1"/>
  <c r="AAF319" i="9"/>
  <c r="U319" i="9"/>
  <c r="R319" i="9" s="1"/>
  <c r="AAF306" i="9"/>
  <c r="U306" i="9"/>
  <c r="R306" i="9" s="1"/>
  <c r="AAF295" i="9"/>
  <c r="U295" i="9"/>
  <c r="R295" i="9" s="1"/>
  <c r="AAF285" i="9"/>
  <c r="U285" i="9"/>
  <c r="R285" i="9" s="1"/>
  <c r="AAF274" i="9"/>
  <c r="U274" i="9"/>
  <c r="R274" i="9" s="1"/>
  <c r="AAF263" i="9"/>
  <c r="U263" i="9"/>
  <c r="R263" i="9" s="1"/>
  <c r="AAF252" i="9"/>
  <c r="U252" i="9"/>
  <c r="R252" i="9" s="1"/>
  <c r="AAF241" i="9"/>
  <c r="U241" i="9"/>
  <c r="R241" i="9" s="1"/>
  <c r="AAF231" i="9"/>
  <c r="U231" i="9"/>
  <c r="R231" i="9" s="1"/>
  <c r="AAF220" i="9"/>
  <c r="U220" i="9"/>
  <c r="R220" i="9" s="1"/>
  <c r="AAF210" i="9"/>
  <c r="U210" i="9"/>
  <c r="R210" i="9" s="1"/>
  <c r="AAF199" i="9"/>
  <c r="U199" i="9"/>
  <c r="R199" i="9" s="1"/>
  <c r="AAF189" i="9"/>
  <c r="U189" i="9"/>
  <c r="R189" i="9" s="1"/>
  <c r="AAF178" i="9"/>
  <c r="U178" i="9"/>
  <c r="R178" i="9" s="1"/>
  <c r="AAF168" i="9"/>
  <c r="U168" i="9"/>
  <c r="R168" i="9" s="1"/>
  <c r="AAF157" i="9"/>
  <c r="U157" i="9"/>
  <c r="R157" i="9" s="1"/>
  <c r="AAF143" i="9"/>
  <c r="U143" i="9"/>
  <c r="R143" i="9" s="1"/>
  <c r="AAF133" i="9"/>
  <c r="U133" i="9"/>
  <c r="R133" i="9" s="1"/>
  <c r="AAF122" i="9"/>
  <c r="U122" i="9"/>
  <c r="R122" i="9" s="1"/>
  <c r="AAF119" i="9"/>
  <c r="U119" i="9"/>
  <c r="R119" i="9" s="1"/>
  <c r="AAF108" i="9"/>
  <c r="U108" i="9"/>
  <c r="R108" i="9" s="1"/>
  <c r="AAF98" i="9"/>
  <c r="U98" i="9"/>
  <c r="R98" i="9" s="1"/>
  <c r="AAF87" i="9"/>
  <c r="U87" i="9"/>
  <c r="R87" i="9" s="1"/>
  <c r="AAF77" i="9"/>
  <c r="U77" i="9"/>
  <c r="R77" i="9" s="1"/>
  <c r="AAF66" i="9"/>
  <c r="U66" i="9"/>
  <c r="R66" i="9" s="1"/>
  <c r="AAF56" i="9"/>
  <c r="U56" i="9"/>
  <c r="R56" i="9" s="1"/>
  <c r="AAF45" i="9"/>
  <c r="U45" i="9"/>
  <c r="R45" i="9" s="1"/>
  <c r="AAF35" i="9"/>
  <c r="U35" i="9"/>
  <c r="R35" i="9" s="1"/>
  <c r="AAF24" i="9"/>
  <c r="U24" i="9"/>
  <c r="R24" i="9" s="1"/>
  <c r="U434" i="9"/>
  <c r="R434" i="9" s="1"/>
  <c r="U423" i="9"/>
  <c r="R423" i="9" s="1"/>
  <c r="AAF357" i="9"/>
  <c r="U357" i="9"/>
  <c r="R357" i="9" s="1"/>
  <c r="AAF277" i="9"/>
  <c r="U277" i="9"/>
  <c r="R277" i="9" s="1"/>
  <c r="AAF192" i="9"/>
  <c r="U192" i="9"/>
  <c r="R192" i="9" s="1"/>
  <c r="AAF334" i="9"/>
  <c r="U334" i="9"/>
  <c r="R334" i="9" s="1"/>
  <c r="AAF309" i="9"/>
  <c r="U309" i="9"/>
  <c r="R309" i="9" s="1"/>
  <c r="AAF266" i="9"/>
  <c r="U266" i="9"/>
  <c r="R266" i="9" s="1"/>
  <c r="AAF223" i="9"/>
  <c r="U223" i="9"/>
  <c r="R223" i="9" s="1"/>
  <c r="AAF181" i="9"/>
  <c r="U181" i="9"/>
  <c r="R181" i="9" s="1"/>
  <c r="AAF146" i="9"/>
  <c r="U146" i="9"/>
  <c r="R146" i="9" s="1"/>
  <c r="AAF69" i="9"/>
  <c r="U69" i="9"/>
  <c r="R69" i="9" s="1"/>
  <c r="AAF48" i="9"/>
  <c r="U48" i="9"/>
  <c r="R48" i="9" s="1"/>
  <c r="AAF27" i="9"/>
  <c r="U27" i="9"/>
  <c r="R27" i="9" s="1"/>
  <c r="U437" i="9"/>
  <c r="R437" i="9" s="1"/>
  <c r="AAF297" i="9"/>
  <c r="U297" i="9"/>
  <c r="R297" i="9" s="1"/>
  <c r="U395" i="9"/>
  <c r="R395" i="9" s="1"/>
  <c r="AAF365" i="9"/>
  <c r="U365" i="9"/>
  <c r="R365" i="9" s="1"/>
  <c r="AAF332" i="9"/>
  <c r="U332" i="9"/>
  <c r="R332" i="9" s="1"/>
  <c r="AAF307" i="9"/>
  <c r="U307" i="9"/>
  <c r="R307" i="9" s="1"/>
  <c r="AAF275" i="9"/>
  <c r="U275" i="9"/>
  <c r="R275" i="9" s="1"/>
  <c r="AAF253" i="9"/>
  <c r="U253" i="9"/>
  <c r="R253" i="9" s="1"/>
  <c r="AAF221" i="9"/>
  <c r="U221" i="9"/>
  <c r="R221" i="9" s="1"/>
  <c r="AAF200" i="9"/>
  <c r="U200" i="9"/>
  <c r="R200" i="9" s="1"/>
  <c r="AAF179" i="9"/>
  <c r="U179" i="9"/>
  <c r="R179" i="9" s="1"/>
  <c r="AAF123" i="9"/>
  <c r="U123" i="9"/>
  <c r="R123" i="9" s="1"/>
  <c r="AAF88" i="9"/>
  <c r="U88" i="9"/>
  <c r="R88" i="9" s="1"/>
  <c r="AAF57" i="9"/>
  <c r="U57" i="9"/>
  <c r="R57" i="9" s="1"/>
  <c r="U424" i="9"/>
  <c r="R424" i="9" s="1"/>
  <c r="U383" i="9"/>
  <c r="R383" i="9" s="1"/>
  <c r="AAF363" i="9"/>
  <c r="U363" i="9"/>
  <c r="R363" i="9" s="1"/>
  <c r="AAF352" i="9"/>
  <c r="U352" i="9"/>
  <c r="R352" i="9" s="1"/>
  <c r="AAF341" i="9"/>
  <c r="U341" i="9"/>
  <c r="R341" i="9" s="1"/>
  <c r="AAF318" i="9"/>
  <c r="U318" i="9"/>
  <c r="R318" i="9" s="1"/>
  <c r="AAF305" i="9"/>
  <c r="U305" i="9"/>
  <c r="R305" i="9" s="1"/>
  <c r="AAF284" i="9"/>
  <c r="U284" i="9"/>
  <c r="R284" i="9" s="1"/>
  <c r="AAF273" i="9"/>
  <c r="U273" i="9"/>
  <c r="R273" i="9" s="1"/>
  <c r="AAF262" i="9"/>
  <c r="U262" i="9"/>
  <c r="R262" i="9" s="1"/>
  <c r="AAF251" i="9"/>
  <c r="U251" i="9"/>
  <c r="R251" i="9" s="1"/>
  <c r="AAF230" i="9"/>
  <c r="U230" i="9"/>
  <c r="R230" i="9" s="1"/>
  <c r="AAF209" i="9"/>
  <c r="U209" i="9"/>
  <c r="R209" i="9" s="1"/>
  <c r="AAF188" i="9"/>
  <c r="U188" i="9"/>
  <c r="R188" i="9" s="1"/>
  <c r="AAF167" i="9"/>
  <c r="U167" i="9"/>
  <c r="R167" i="9" s="1"/>
  <c r="AAF132" i="9"/>
  <c r="U132" i="9"/>
  <c r="R132" i="9" s="1"/>
  <c r="AAF118" i="9"/>
  <c r="U118" i="9"/>
  <c r="R118" i="9" s="1"/>
  <c r="AAF97" i="9"/>
  <c r="U97" i="9"/>
  <c r="R97" i="9" s="1"/>
  <c r="AAF76" i="9"/>
  <c r="U76" i="9"/>
  <c r="R76" i="9" s="1"/>
  <c r="AAF55" i="9"/>
  <c r="U55" i="9"/>
  <c r="R55" i="9" s="1"/>
  <c r="AAF34" i="9"/>
  <c r="U34" i="9"/>
  <c r="R34" i="9" s="1"/>
  <c r="AAF136" i="9"/>
  <c r="U136" i="9"/>
  <c r="R136" i="9" s="1"/>
  <c r="AAF16" i="9"/>
  <c r="U16" i="9"/>
  <c r="R16" i="9" s="1"/>
  <c r="U396" i="9"/>
  <c r="R396" i="9" s="1"/>
  <c r="U375" i="9"/>
  <c r="R375" i="9" s="1"/>
  <c r="AAF367" i="9"/>
  <c r="U367" i="9"/>
  <c r="R367" i="9" s="1"/>
  <c r="AAF355" i="9"/>
  <c r="U355" i="9"/>
  <c r="R355" i="9" s="1"/>
  <c r="AAF333" i="9"/>
  <c r="U333" i="9"/>
  <c r="R333" i="9" s="1"/>
  <c r="AAF286" i="9"/>
  <c r="U286" i="9"/>
  <c r="R286" i="9" s="1"/>
  <c r="AAF265" i="9"/>
  <c r="U265" i="9"/>
  <c r="R265" i="9" s="1"/>
  <c r="AAF243" i="9"/>
  <c r="U243" i="9"/>
  <c r="R243" i="9" s="1"/>
  <c r="AAF222" i="9"/>
  <c r="U222" i="9"/>
  <c r="R222" i="9" s="1"/>
  <c r="AAF212" i="9"/>
  <c r="U212" i="9"/>
  <c r="R212" i="9" s="1"/>
  <c r="AAF191" i="9"/>
  <c r="U191" i="9"/>
  <c r="R191" i="9" s="1"/>
  <c r="AAF170" i="9"/>
  <c r="U170" i="9"/>
  <c r="R170" i="9" s="1"/>
  <c r="AAF149" i="9"/>
  <c r="U149" i="9"/>
  <c r="R149" i="9" s="1"/>
  <c r="AAF135" i="9"/>
  <c r="U135" i="9"/>
  <c r="R135" i="9" s="1"/>
  <c r="AAF100" i="9"/>
  <c r="U100" i="9"/>
  <c r="R100" i="9" s="1"/>
  <c r="AAF79" i="9"/>
  <c r="U79" i="9"/>
  <c r="R79" i="9" s="1"/>
  <c r="AAF58" i="9"/>
  <c r="U58" i="9"/>
  <c r="R58" i="9" s="1"/>
  <c r="AAF26" i="9"/>
  <c r="U26" i="9"/>
  <c r="R26" i="9" s="1"/>
  <c r="U425" i="9"/>
  <c r="R425" i="9" s="1"/>
  <c r="U413" i="9"/>
  <c r="R413" i="9" s="1"/>
  <c r="AAF354" i="9"/>
  <c r="U354" i="9"/>
  <c r="R354" i="9" s="1"/>
  <c r="AAF242" i="9"/>
  <c r="U242" i="9"/>
  <c r="R242" i="9" s="1"/>
  <c r="AAF190" i="9"/>
  <c r="U190" i="9"/>
  <c r="R190" i="9" s="1"/>
  <c r="AAF158" i="9"/>
  <c r="U158" i="9"/>
  <c r="R158" i="9" s="1"/>
  <c r="AAF134" i="9"/>
  <c r="U134" i="9"/>
  <c r="R134" i="9" s="1"/>
  <c r="AAF109" i="9"/>
  <c r="U109" i="9"/>
  <c r="R109" i="9" s="1"/>
  <c r="AAF67" i="9"/>
  <c r="U67" i="9"/>
  <c r="R67" i="9" s="1"/>
  <c r="AAF25" i="9"/>
  <c r="U25" i="9"/>
  <c r="R25" i="9" s="1"/>
  <c r="U435" i="9"/>
  <c r="R435" i="9" s="1"/>
  <c r="AAF362" i="9"/>
  <c r="U362" i="9"/>
  <c r="R362" i="9" s="1"/>
  <c r="AAF351" i="9"/>
  <c r="U351" i="9"/>
  <c r="R351" i="9" s="1"/>
  <c r="AAF340" i="9"/>
  <c r="U340" i="9"/>
  <c r="R340" i="9" s="1"/>
  <c r="AAF330" i="9"/>
  <c r="U330" i="9"/>
  <c r="R330" i="9" s="1"/>
  <c r="AAF317" i="9"/>
  <c r="U317" i="9"/>
  <c r="R317" i="9" s="1"/>
  <c r="AAF304" i="9"/>
  <c r="U304" i="9"/>
  <c r="R304" i="9" s="1"/>
  <c r="AAF294" i="9"/>
  <c r="U294" i="9"/>
  <c r="R294" i="9" s="1"/>
  <c r="AAF283" i="9"/>
  <c r="U283" i="9"/>
  <c r="R283" i="9" s="1"/>
  <c r="AAF272" i="9"/>
  <c r="U272" i="9"/>
  <c r="R272" i="9" s="1"/>
  <c r="AAF261" i="9"/>
  <c r="U261" i="9"/>
  <c r="R261" i="9" s="1"/>
  <c r="AAF250" i="9"/>
  <c r="U250" i="9"/>
  <c r="R250" i="9" s="1"/>
  <c r="AAF240" i="9"/>
  <c r="U240" i="9"/>
  <c r="R240" i="9" s="1"/>
  <c r="AAF229" i="9"/>
  <c r="U229" i="9"/>
  <c r="R229" i="9" s="1"/>
  <c r="AAF219" i="9"/>
  <c r="U219" i="9"/>
  <c r="R219" i="9" s="1"/>
  <c r="AAF208" i="9"/>
  <c r="U208" i="9"/>
  <c r="R208" i="9" s="1"/>
  <c r="AAF198" i="9"/>
  <c r="U198" i="9"/>
  <c r="R198" i="9" s="1"/>
  <c r="AAF187" i="9"/>
  <c r="U187" i="9"/>
  <c r="R187" i="9" s="1"/>
  <c r="AAF177" i="9"/>
  <c r="U177" i="9"/>
  <c r="R177" i="9" s="1"/>
  <c r="AAF166" i="9"/>
  <c r="U166" i="9"/>
  <c r="R166" i="9" s="1"/>
  <c r="AAF156" i="9"/>
  <c r="U156" i="9"/>
  <c r="R156" i="9" s="1"/>
  <c r="AAF142" i="9"/>
  <c r="U142" i="9"/>
  <c r="R142" i="9" s="1"/>
  <c r="AAF131" i="9"/>
  <c r="U131" i="9"/>
  <c r="R131" i="9" s="1"/>
  <c r="AAF121" i="9"/>
  <c r="U121" i="9"/>
  <c r="R121" i="9" s="1"/>
  <c r="AAF117" i="9"/>
  <c r="U117" i="9"/>
  <c r="R117" i="9" s="1"/>
  <c r="AAF107" i="9"/>
  <c r="U107" i="9"/>
  <c r="R107" i="9" s="1"/>
  <c r="AAF96" i="9"/>
  <c r="U96" i="9"/>
  <c r="R96" i="9" s="1"/>
  <c r="AAF86" i="9"/>
  <c r="U86" i="9"/>
  <c r="R86" i="9" s="1"/>
  <c r="AAF75" i="9"/>
  <c r="U75" i="9"/>
  <c r="R75" i="9" s="1"/>
  <c r="AAF65" i="9"/>
  <c r="U65" i="9"/>
  <c r="R65" i="9" s="1"/>
  <c r="AAF54" i="9"/>
  <c r="U54" i="9"/>
  <c r="R54" i="9" s="1"/>
  <c r="AAF44" i="9"/>
  <c r="U44" i="9"/>
  <c r="R44" i="9" s="1"/>
  <c r="AAF33" i="9"/>
  <c r="U33" i="9"/>
  <c r="R33" i="9" s="1"/>
  <c r="AAF23" i="9"/>
  <c r="U23" i="9"/>
  <c r="R23" i="9" s="1"/>
  <c r="AAF346" i="9"/>
  <c r="U346" i="9"/>
  <c r="R346" i="9" s="1"/>
  <c r="AAF335" i="9"/>
  <c r="U335" i="9"/>
  <c r="R335" i="9" s="1"/>
  <c r="AAF299" i="9"/>
  <c r="U299" i="9"/>
  <c r="R299" i="9" s="1"/>
  <c r="AAF267" i="9"/>
  <c r="U267" i="9"/>
  <c r="R267" i="9" s="1"/>
  <c r="AAF234" i="9"/>
  <c r="U234" i="9"/>
  <c r="R234" i="9" s="1"/>
  <c r="AAF213" i="9"/>
  <c r="U213" i="9"/>
  <c r="R213" i="9" s="1"/>
  <c r="AAF203" i="9"/>
  <c r="U203" i="9"/>
  <c r="R203" i="9" s="1"/>
  <c r="AAF161" i="9"/>
  <c r="U161" i="9"/>
  <c r="R161" i="9" s="1"/>
  <c r="AAF147" i="9"/>
  <c r="U147" i="9"/>
  <c r="R147" i="9" s="1"/>
  <c r="AAF126" i="9"/>
  <c r="U126" i="9"/>
  <c r="R126" i="9" s="1"/>
  <c r="AAF112" i="9"/>
  <c r="U112" i="9"/>
  <c r="R112" i="9" s="1"/>
  <c r="AAF80" i="9"/>
  <c r="U80" i="9"/>
  <c r="R80" i="9" s="1"/>
  <c r="AAF70" i="9"/>
  <c r="U70" i="9"/>
  <c r="R70" i="9" s="1"/>
  <c r="AAF49" i="9"/>
  <c r="U49" i="9"/>
  <c r="R49" i="9" s="1"/>
  <c r="AAF38" i="9"/>
  <c r="U38" i="9"/>
  <c r="R38" i="9" s="1"/>
  <c r="AAF28" i="9"/>
  <c r="U28" i="9"/>
  <c r="R28" i="9" s="1"/>
  <c r="AAF17" i="9"/>
  <c r="U17" i="9"/>
  <c r="R17" i="9" s="1"/>
  <c r="U404" i="9"/>
  <c r="R404" i="9" s="1"/>
  <c r="U397" i="9"/>
  <c r="R397" i="9" s="1"/>
  <c r="U386" i="9"/>
  <c r="R386" i="9" s="1"/>
  <c r="AAF368" i="9"/>
  <c r="U368" i="9"/>
  <c r="R368" i="9" s="1"/>
  <c r="AAF356" i="9"/>
  <c r="U356" i="9"/>
  <c r="R356" i="9" s="1"/>
  <c r="AAF323" i="9"/>
  <c r="U323" i="9"/>
  <c r="R323" i="9" s="1"/>
  <c r="AAF298" i="9"/>
  <c r="U298" i="9"/>
  <c r="R298" i="9" s="1"/>
  <c r="AAF202" i="9"/>
  <c r="U202" i="9"/>
  <c r="R202" i="9" s="1"/>
  <c r="AAF160" i="9"/>
  <c r="U160" i="9"/>
  <c r="R160" i="9" s="1"/>
  <c r="AAF111" i="9"/>
  <c r="U111" i="9"/>
  <c r="R111" i="9" s="1"/>
  <c r="AAF293" i="9"/>
  <c r="U293" i="9"/>
  <c r="R293" i="9" s="1"/>
  <c r="AAF282" i="9"/>
  <c r="U282" i="9"/>
  <c r="R282" i="9" s="1"/>
  <c r="AAF271" i="9"/>
  <c r="U271" i="9"/>
  <c r="R271" i="9" s="1"/>
  <c r="AAF239" i="9"/>
  <c r="U239" i="9"/>
  <c r="R239" i="9" s="1"/>
  <c r="AAF218" i="9"/>
  <c r="U218" i="9"/>
  <c r="R218" i="9" s="1"/>
  <c r="AAF197" i="9"/>
  <c r="U197" i="9"/>
  <c r="R197" i="9" s="1"/>
  <c r="AAF176" i="9"/>
  <c r="U176" i="9"/>
  <c r="R176" i="9" s="1"/>
  <c r="AAF155" i="9"/>
  <c r="U155" i="9"/>
  <c r="R155" i="9" s="1"/>
  <c r="AAF141" i="9"/>
  <c r="U141" i="9"/>
  <c r="R141" i="9" s="1"/>
  <c r="AAF116" i="9"/>
  <c r="U116" i="9"/>
  <c r="R116" i="9" s="1"/>
  <c r="AAF95" i="9"/>
  <c r="U95" i="9"/>
  <c r="R95" i="9" s="1"/>
  <c r="AAF74" i="9"/>
  <c r="U74" i="9"/>
  <c r="R74" i="9" s="1"/>
  <c r="AAF53" i="9"/>
  <c r="U53" i="9"/>
  <c r="R53" i="9" s="1"/>
  <c r="AAF32" i="9"/>
  <c r="U32" i="9"/>
  <c r="R32" i="9" s="1"/>
  <c r="AAF22" i="9"/>
  <c r="U22" i="9"/>
  <c r="R22" i="9" s="1"/>
  <c r="U391" i="9"/>
  <c r="R391" i="9" s="1"/>
  <c r="AAF373" i="9"/>
  <c r="U373" i="9"/>
  <c r="R373" i="9" s="1"/>
  <c r="AAF185" i="9"/>
  <c r="U185" i="9"/>
  <c r="R185" i="9" s="1"/>
  <c r="AAF164" i="9"/>
  <c r="U164" i="9"/>
  <c r="R164" i="9" s="1"/>
  <c r="AAF129" i="9"/>
  <c r="U129" i="9"/>
  <c r="R129" i="9" s="1"/>
  <c r="AAF115" i="9"/>
  <c r="U115" i="9"/>
  <c r="R115" i="9" s="1"/>
  <c r="AAF94" i="9"/>
  <c r="U94" i="9"/>
  <c r="R94" i="9" s="1"/>
  <c r="AAF84" i="9"/>
  <c r="U84" i="9"/>
  <c r="R84" i="9" s="1"/>
  <c r="U408" i="9"/>
  <c r="R408" i="9" s="1"/>
  <c r="U401" i="9"/>
  <c r="R401" i="9" s="1"/>
  <c r="U379" i="9"/>
  <c r="R379" i="9" s="1"/>
  <c r="AAF338" i="9"/>
  <c r="U338" i="9"/>
  <c r="R338" i="9" s="1"/>
  <c r="AAF302" i="9"/>
  <c r="U302" i="9"/>
  <c r="R302" i="9" s="1"/>
  <c r="AAF280" i="9"/>
  <c r="U280" i="9"/>
  <c r="R280" i="9" s="1"/>
  <c r="AAF269" i="9"/>
  <c r="U269" i="9"/>
  <c r="R269" i="9" s="1"/>
  <c r="AAF237" i="9"/>
  <c r="U237" i="9"/>
  <c r="R237" i="9" s="1"/>
  <c r="AAF195" i="9"/>
  <c r="U195" i="9"/>
  <c r="R195" i="9" s="1"/>
  <c r="AAF153" i="9"/>
  <c r="U153" i="9"/>
  <c r="R153" i="9" s="1"/>
  <c r="AAF139" i="9"/>
  <c r="U139" i="9"/>
  <c r="R139" i="9" s="1"/>
  <c r="AAF104" i="9"/>
  <c r="U104" i="9"/>
  <c r="R104" i="9" s="1"/>
  <c r="AAF83" i="9"/>
  <c r="U83" i="9"/>
  <c r="R83" i="9" s="1"/>
  <c r="AAF62" i="9"/>
  <c r="U62" i="9"/>
  <c r="R62" i="9" s="1"/>
  <c r="AAF41" i="9"/>
  <c r="U41" i="9"/>
  <c r="R41" i="9" s="1"/>
  <c r="AAF20" i="9"/>
  <c r="U20" i="9"/>
  <c r="R20" i="9" s="1"/>
  <c r="U417" i="9"/>
  <c r="R417" i="9" s="1"/>
  <c r="U407" i="9"/>
  <c r="R407" i="9" s="1"/>
  <c r="U400" i="9"/>
  <c r="R400" i="9" s="1"/>
  <c r="U389" i="9"/>
  <c r="R389" i="9" s="1"/>
  <c r="U378" i="9"/>
  <c r="R378" i="9" s="1"/>
  <c r="AAF371" i="9"/>
  <c r="U371" i="9"/>
  <c r="R371" i="9" s="1"/>
  <c r="AAF358" i="9"/>
  <c r="U358" i="9"/>
  <c r="R358" i="9" s="1"/>
  <c r="AAF348" i="9"/>
  <c r="U348" i="9"/>
  <c r="R348" i="9" s="1"/>
  <c r="AAF337" i="9"/>
  <c r="U337" i="9"/>
  <c r="R337" i="9" s="1"/>
  <c r="AAF326" i="9"/>
  <c r="U326" i="9"/>
  <c r="R326" i="9" s="1"/>
  <c r="AAF313" i="9"/>
  <c r="U313" i="9"/>
  <c r="R313" i="9" s="1"/>
  <c r="AAF301" i="9"/>
  <c r="U301" i="9"/>
  <c r="R301" i="9" s="1"/>
  <c r="AAF290" i="9"/>
  <c r="U290" i="9"/>
  <c r="R290" i="9" s="1"/>
  <c r="AAF279" i="9"/>
  <c r="U279" i="9"/>
  <c r="R279" i="9" s="1"/>
  <c r="AAF268" i="9"/>
  <c r="U268" i="9"/>
  <c r="R268" i="9" s="1"/>
  <c r="AAF258" i="9"/>
  <c r="U258" i="9"/>
  <c r="R258" i="9" s="1"/>
  <c r="AAF247" i="9"/>
  <c r="U247" i="9"/>
  <c r="R247" i="9" s="1"/>
  <c r="AAF236" i="9"/>
  <c r="U236" i="9"/>
  <c r="R236" i="9" s="1"/>
  <c r="AAF226" i="9"/>
  <c r="U226" i="9"/>
  <c r="R226" i="9" s="1"/>
  <c r="AAF215" i="9"/>
  <c r="U215" i="9"/>
  <c r="R215" i="9" s="1"/>
  <c r="AAF205" i="9"/>
  <c r="U205" i="9"/>
  <c r="R205" i="9" s="1"/>
  <c r="AAF194" i="9"/>
  <c r="U194" i="9"/>
  <c r="R194" i="9" s="1"/>
  <c r="AAF184" i="9"/>
  <c r="U184" i="9"/>
  <c r="R184" i="9" s="1"/>
  <c r="AAF173" i="9"/>
  <c r="U173" i="9"/>
  <c r="R173" i="9" s="1"/>
  <c r="AAF163" i="9"/>
  <c r="U163" i="9"/>
  <c r="R163" i="9" s="1"/>
  <c r="AAF152" i="9"/>
  <c r="U152" i="9"/>
  <c r="R152" i="9" s="1"/>
  <c r="AAF138" i="9"/>
  <c r="U138" i="9"/>
  <c r="R138" i="9" s="1"/>
  <c r="AAF128" i="9"/>
  <c r="U128" i="9"/>
  <c r="R128" i="9" s="1"/>
  <c r="AAF114" i="9"/>
  <c r="U114" i="9"/>
  <c r="R114" i="9" s="1"/>
  <c r="AAF103" i="9"/>
  <c r="U103" i="9"/>
  <c r="R103" i="9" s="1"/>
  <c r="AAF93" i="9"/>
  <c r="U93" i="9"/>
  <c r="R93" i="9" s="1"/>
  <c r="AAF82" i="9"/>
  <c r="U82" i="9"/>
  <c r="R82" i="9" s="1"/>
  <c r="AAF72" i="9"/>
  <c r="U72" i="9"/>
  <c r="R72" i="9" s="1"/>
  <c r="AAF61" i="9"/>
  <c r="U61" i="9"/>
  <c r="R61" i="9" s="1"/>
  <c r="AAF51" i="9"/>
  <c r="U51" i="9"/>
  <c r="R51" i="9" s="1"/>
  <c r="AAF40" i="9"/>
  <c r="U40" i="9"/>
  <c r="R40" i="9" s="1"/>
  <c r="AAF30" i="9"/>
  <c r="U30" i="9"/>
  <c r="R30" i="9" s="1"/>
  <c r="AAF19" i="9"/>
  <c r="U19" i="9"/>
  <c r="R19" i="9" s="1"/>
  <c r="U429" i="9"/>
  <c r="R429" i="9" s="1"/>
  <c r="U416" i="9"/>
  <c r="R416" i="9" s="1"/>
  <c r="AAF324" i="9"/>
  <c r="U324" i="9"/>
  <c r="R324" i="9" s="1"/>
  <c r="AAF312" i="9"/>
  <c r="U312" i="9"/>
  <c r="R312" i="9" s="1"/>
  <c r="AAF256" i="9"/>
  <c r="U256" i="9"/>
  <c r="R256" i="9" s="1"/>
  <c r="AAF182" i="9"/>
  <c r="U182" i="9"/>
  <c r="R182" i="9" s="1"/>
  <c r="AAF59" i="9"/>
  <c r="U59" i="9"/>
  <c r="R59" i="9" s="1"/>
  <c r="AAF287" i="9"/>
  <c r="U287" i="9"/>
  <c r="R287" i="9" s="1"/>
  <c r="AAF255" i="9"/>
  <c r="U255" i="9"/>
  <c r="R255" i="9" s="1"/>
  <c r="AAF125" i="9"/>
  <c r="U125" i="9"/>
  <c r="R125" i="9" s="1"/>
  <c r="AAF90" i="9"/>
  <c r="U90" i="9"/>
  <c r="R90" i="9" s="1"/>
  <c r="U426" i="9"/>
  <c r="R426" i="9" s="1"/>
  <c r="AAF374" i="9"/>
  <c r="U374" i="9"/>
  <c r="R374" i="9" s="1"/>
  <c r="AAF361" i="9"/>
  <c r="U361" i="9"/>
  <c r="R361" i="9" s="1"/>
  <c r="AAF350" i="9"/>
  <c r="U350" i="9"/>
  <c r="R350" i="9" s="1"/>
  <c r="AAF329" i="9"/>
  <c r="U329" i="9"/>
  <c r="R329" i="9" s="1"/>
  <c r="AAF316" i="9"/>
  <c r="U316" i="9"/>
  <c r="R316" i="9" s="1"/>
  <c r="AAF260" i="9"/>
  <c r="U260" i="9"/>
  <c r="R260" i="9" s="1"/>
  <c r="AAF228" i="9"/>
  <c r="U228" i="9"/>
  <c r="R228" i="9" s="1"/>
  <c r="AAF207" i="9"/>
  <c r="U207" i="9"/>
  <c r="R207" i="9" s="1"/>
  <c r="AAF186" i="9"/>
  <c r="U186" i="9"/>
  <c r="R186" i="9" s="1"/>
  <c r="AAF165" i="9"/>
  <c r="U165" i="9"/>
  <c r="R165" i="9" s="1"/>
  <c r="AAF130" i="9"/>
  <c r="U130" i="9"/>
  <c r="R130" i="9" s="1"/>
  <c r="AAF106" i="9"/>
  <c r="U106" i="9"/>
  <c r="R106" i="9" s="1"/>
  <c r="AAF85" i="9"/>
  <c r="U85" i="9"/>
  <c r="R85" i="9" s="1"/>
  <c r="AAF64" i="9"/>
  <c r="U64" i="9"/>
  <c r="R64" i="9" s="1"/>
  <c r="AAF43" i="9"/>
  <c r="U43" i="9"/>
  <c r="R43" i="9" s="1"/>
  <c r="U409" i="9"/>
  <c r="R409" i="9" s="1"/>
  <c r="U380" i="9"/>
  <c r="R380" i="9" s="1"/>
  <c r="AAF360" i="9"/>
  <c r="U360" i="9"/>
  <c r="R360" i="9" s="1"/>
  <c r="AAF349" i="9"/>
  <c r="U349" i="9"/>
  <c r="R349" i="9" s="1"/>
  <c r="AAF339" i="9"/>
  <c r="U339" i="9"/>
  <c r="R339" i="9" s="1"/>
  <c r="AAF328" i="9"/>
  <c r="U328" i="9"/>
  <c r="R328" i="9" s="1"/>
  <c r="AAF315" i="9"/>
  <c r="U315" i="9"/>
  <c r="R315" i="9" s="1"/>
  <c r="AAF303" i="9"/>
  <c r="U303" i="9"/>
  <c r="R303" i="9" s="1"/>
  <c r="AAF292" i="9"/>
  <c r="U292" i="9"/>
  <c r="R292" i="9" s="1"/>
  <c r="AAF281" i="9"/>
  <c r="U281" i="9"/>
  <c r="R281" i="9" s="1"/>
  <c r="AAF270" i="9"/>
  <c r="U270" i="9"/>
  <c r="R270" i="9" s="1"/>
  <c r="AAF259" i="9"/>
  <c r="U259" i="9"/>
  <c r="R259" i="9" s="1"/>
  <c r="AAF249" i="9"/>
  <c r="U249" i="9"/>
  <c r="R249" i="9" s="1"/>
  <c r="AAF238" i="9"/>
  <c r="U238" i="9"/>
  <c r="R238" i="9" s="1"/>
  <c r="AAF227" i="9"/>
  <c r="U227" i="9"/>
  <c r="R227" i="9" s="1"/>
  <c r="AAF217" i="9"/>
  <c r="U217" i="9"/>
  <c r="R217" i="9" s="1"/>
  <c r="AAF206" i="9"/>
  <c r="U206" i="9"/>
  <c r="R206" i="9" s="1"/>
  <c r="AAF196" i="9"/>
  <c r="U196" i="9"/>
  <c r="R196" i="9" s="1"/>
  <c r="AAF175" i="9"/>
  <c r="U175" i="9"/>
  <c r="R175" i="9" s="1"/>
  <c r="AAF154" i="9"/>
  <c r="U154" i="9"/>
  <c r="R154" i="9" s="1"/>
  <c r="AAF140" i="9"/>
  <c r="U140" i="9"/>
  <c r="R140" i="9" s="1"/>
  <c r="AAF105" i="9"/>
  <c r="U105" i="9"/>
  <c r="R105" i="9" s="1"/>
  <c r="AAF73" i="9"/>
  <c r="U73" i="9"/>
  <c r="R73" i="9" s="1"/>
  <c r="AAF63" i="9"/>
  <c r="U63" i="9"/>
  <c r="R63" i="9" s="1"/>
  <c r="AAF52" i="9"/>
  <c r="U52" i="9"/>
  <c r="R52" i="9" s="1"/>
  <c r="AAF42" i="9"/>
  <c r="U42" i="9"/>
  <c r="R42" i="9" s="1"/>
  <c r="AAF31" i="9"/>
  <c r="U31" i="9"/>
  <c r="R31" i="9" s="1"/>
  <c r="AAF21" i="9"/>
  <c r="U21" i="9"/>
  <c r="R21" i="9" s="1"/>
  <c r="U430" i="9"/>
  <c r="R430" i="9" s="1"/>
  <c r="U420" i="9"/>
  <c r="R420" i="9" s="1"/>
  <c r="U418" i="9"/>
  <c r="R418" i="9" s="1"/>
  <c r="U390" i="9"/>
  <c r="R390" i="9" s="1"/>
  <c r="AAF372" i="9"/>
  <c r="U372" i="9"/>
  <c r="R372" i="9" s="1"/>
  <c r="AAF359" i="9"/>
  <c r="U359" i="9"/>
  <c r="R359" i="9" s="1"/>
  <c r="AAF327" i="9"/>
  <c r="U327" i="9"/>
  <c r="R327" i="9" s="1"/>
  <c r="AAF314" i="9"/>
  <c r="U314" i="9"/>
  <c r="R314" i="9" s="1"/>
  <c r="AAF291" i="9"/>
  <c r="U291" i="9"/>
  <c r="R291" i="9" s="1"/>
  <c r="AAF248" i="9"/>
  <c r="U248" i="9"/>
  <c r="R248" i="9" s="1"/>
  <c r="AAF216" i="9"/>
  <c r="U216" i="9"/>
  <c r="R216" i="9" s="1"/>
  <c r="AAF174" i="9"/>
  <c r="U174" i="9"/>
  <c r="R174" i="9" s="1"/>
  <c r="U406" i="9"/>
  <c r="R406" i="9" s="1"/>
  <c r="U399" i="9"/>
  <c r="R399" i="9" s="1"/>
  <c r="U388" i="9"/>
  <c r="R388" i="9" s="1"/>
  <c r="U377" i="9"/>
  <c r="R377" i="9" s="1"/>
  <c r="AAF370" i="9"/>
  <c r="U370" i="9"/>
  <c r="R370" i="9" s="1"/>
  <c r="AAF347" i="9"/>
  <c r="U347" i="9"/>
  <c r="R347" i="9" s="1"/>
  <c r="AAF336" i="9"/>
  <c r="U336" i="9"/>
  <c r="R336" i="9" s="1"/>
  <c r="AAF325" i="9"/>
  <c r="U325" i="9"/>
  <c r="R325" i="9" s="1"/>
  <c r="AAF311" i="9"/>
  <c r="U311" i="9"/>
  <c r="R311" i="9" s="1"/>
  <c r="AAF300" i="9"/>
  <c r="U300" i="9"/>
  <c r="R300" i="9" s="1"/>
  <c r="AAF289" i="9"/>
  <c r="U289" i="9"/>
  <c r="R289" i="9" s="1"/>
  <c r="AAF278" i="9"/>
  <c r="U278" i="9"/>
  <c r="R278" i="9" s="1"/>
  <c r="AAF257" i="9"/>
  <c r="U257" i="9"/>
  <c r="R257" i="9" s="1"/>
  <c r="AAF246" i="9"/>
  <c r="U246" i="9"/>
  <c r="R246" i="9" s="1"/>
  <c r="AAF235" i="9"/>
  <c r="U235" i="9"/>
  <c r="R235" i="9" s="1"/>
  <c r="AAF225" i="9"/>
  <c r="U225" i="9"/>
  <c r="R225" i="9" s="1"/>
  <c r="AAF214" i="9"/>
  <c r="U214" i="9"/>
  <c r="R214" i="9" s="1"/>
  <c r="AAF204" i="9"/>
  <c r="U204" i="9"/>
  <c r="R204" i="9" s="1"/>
  <c r="AAF193" i="9"/>
  <c r="U193" i="9"/>
  <c r="R193" i="9" s="1"/>
  <c r="AAF183" i="9"/>
  <c r="U183" i="9"/>
  <c r="R183" i="9" s="1"/>
  <c r="AAF172" i="9"/>
  <c r="U172" i="9"/>
  <c r="R172" i="9" s="1"/>
  <c r="AAF162" i="9"/>
  <c r="U162" i="9"/>
  <c r="R162" i="9" s="1"/>
  <c r="AAF151" i="9"/>
  <c r="U151" i="9"/>
  <c r="R151" i="9" s="1"/>
  <c r="AAF148" i="9"/>
  <c r="U148" i="9"/>
  <c r="R148" i="9" s="1"/>
  <c r="AAF137" i="9"/>
  <c r="U137" i="9"/>
  <c r="R137" i="9" s="1"/>
  <c r="AAF127" i="9"/>
  <c r="U127" i="9"/>
  <c r="R127" i="9" s="1"/>
  <c r="AAF113" i="9"/>
  <c r="U113" i="9"/>
  <c r="R113" i="9" s="1"/>
  <c r="AAF102" i="9"/>
  <c r="U102" i="9"/>
  <c r="R102" i="9" s="1"/>
  <c r="AAF92" i="9"/>
  <c r="U92" i="9"/>
  <c r="R92" i="9" s="1"/>
  <c r="AAF81" i="9"/>
  <c r="U81" i="9"/>
  <c r="R81" i="9" s="1"/>
  <c r="AAF71" i="9"/>
  <c r="U71" i="9"/>
  <c r="R71" i="9" s="1"/>
  <c r="AAF60" i="9"/>
  <c r="U60" i="9"/>
  <c r="R60" i="9" s="1"/>
  <c r="AAF50" i="9"/>
  <c r="U50" i="9"/>
  <c r="R50" i="9" s="1"/>
  <c r="AAF39" i="9"/>
  <c r="U39" i="9"/>
  <c r="R39" i="9" s="1"/>
  <c r="AAF29" i="9"/>
  <c r="U29" i="9"/>
  <c r="R29" i="9" s="1"/>
  <c r="AAF18" i="9"/>
  <c r="U18" i="9"/>
  <c r="R18" i="9" s="1"/>
  <c r="H21" i="4"/>
  <c r="J21" i="4" s="1"/>
  <c r="L21" i="4" s="1"/>
  <c r="H50" i="4"/>
  <c r="J50" i="4" s="1"/>
  <c r="L50" i="4" s="1"/>
  <c r="H38" i="4"/>
  <c r="J38" i="4" s="1"/>
  <c r="L38" i="4" s="1"/>
  <c r="H20" i="4"/>
  <c r="J20" i="4" s="1"/>
  <c r="L20" i="4" s="1"/>
  <c r="H19" i="4"/>
  <c r="J19" i="4" s="1"/>
  <c r="L19" i="4" s="1"/>
  <c r="H55" i="4"/>
  <c r="J55" i="4" s="1"/>
  <c r="L55" i="4" s="1"/>
  <c r="H45" i="4"/>
  <c r="J45" i="4" s="1"/>
  <c r="L45" i="4" s="1"/>
  <c r="H18" i="4"/>
  <c r="J18" i="4" s="1"/>
  <c r="L18" i="4" s="1"/>
  <c r="H39" i="4"/>
  <c r="J39" i="4" s="1"/>
  <c r="L39" i="4" s="1"/>
  <c r="H52" i="4"/>
  <c r="J52" i="4" s="1"/>
  <c r="L52" i="4" s="1"/>
  <c r="T323" i="9" l="1"/>
  <c r="O323" i="9" s="1"/>
  <c r="P323" i="9" s="1"/>
  <c r="T350" i="9"/>
  <c r="O350" i="9" s="1"/>
  <c r="P350" i="9" s="1"/>
  <c r="T218" i="9"/>
  <c r="O218" i="9" s="1"/>
  <c r="P218" i="9" s="1"/>
  <c r="T413" i="9"/>
  <c r="O413" i="9" s="1"/>
  <c r="P413" i="9" s="1"/>
  <c r="T252" i="9"/>
  <c r="O252" i="9" s="1"/>
  <c r="P252" i="9" s="1"/>
  <c r="T281" i="9"/>
  <c r="O281" i="9" s="1"/>
  <c r="P281" i="9" s="1"/>
  <c r="T312" i="9"/>
  <c r="O312" i="9" s="1"/>
  <c r="P312" i="9" s="1"/>
  <c r="T250" i="9"/>
  <c r="O250" i="9" s="1"/>
  <c r="P250" i="9" s="1"/>
  <c r="T57" i="9"/>
  <c r="O57" i="9" s="1"/>
  <c r="P57" i="9" s="1"/>
  <c r="T89" i="9"/>
  <c r="O89" i="9" s="1"/>
  <c r="P89" i="9" s="1"/>
  <c r="T422" i="9"/>
  <c r="O422" i="9" s="1"/>
  <c r="P422" i="9" s="1"/>
  <c r="T152" i="9"/>
  <c r="O152" i="9" s="1"/>
  <c r="P152" i="9" s="1"/>
  <c r="T284" i="9"/>
  <c r="O284" i="9" s="1"/>
  <c r="P284" i="9" s="1"/>
  <c r="T69" i="9"/>
  <c r="O69" i="9" s="1"/>
  <c r="P69" i="9" s="1"/>
  <c r="T319" i="9"/>
  <c r="O319" i="9" s="1"/>
  <c r="P319" i="9" s="1"/>
  <c r="T81" i="9"/>
  <c r="O81" i="9" s="1"/>
  <c r="P81" i="9" s="1"/>
  <c r="T365" i="9"/>
  <c r="O365" i="9" s="1"/>
  <c r="P365" i="9" s="1"/>
  <c r="T277" i="9"/>
  <c r="O277" i="9" s="1"/>
  <c r="P277" i="9" s="1"/>
  <c r="T144" i="9"/>
  <c r="O144" i="9" s="1"/>
  <c r="P144" i="9" s="1"/>
  <c r="T320" i="9"/>
  <c r="O320" i="9" s="1"/>
  <c r="P320" i="9" s="1"/>
  <c r="T110" i="9"/>
  <c r="O110" i="9" s="1"/>
  <c r="P110" i="9" s="1"/>
  <c r="T233" i="9"/>
  <c r="O233" i="9" s="1"/>
  <c r="P233" i="9" s="1"/>
  <c r="T403" i="9"/>
  <c r="O403" i="9" s="1"/>
  <c r="P403" i="9" s="1"/>
  <c r="T91" i="9"/>
  <c r="O91" i="9" s="1"/>
  <c r="P91" i="9" s="1"/>
  <c r="T421" i="9"/>
  <c r="O421" i="9" s="1"/>
  <c r="P421" i="9" s="1"/>
  <c r="T359" i="9"/>
  <c r="O359" i="9" s="1"/>
  <c r="P359" i="9" s="1"/>
  <c r="T93" i="9"/>
  <c r="O93" i="9" s="1"/>
  <c r="P93" i="9" s="1"/>
  <c r="T326" i="9"/>
  <c r="O326" i="9" s="1"/>
  <c r="P326" i="9" s="1"/>
  <c r="T116" i="9"/>
  <c r="O116" i="9" s="1"/>
  <c r="P116" i="9" s="1"/>
  <c r="T209" i="9"/>
  <c r="O209" i="9" s="1"/>
  <c r="P209" i="9" s="1"/>
  <c r="T369" i="9"/>
  <c r="O369" i="9" s="1"/>
  <c r="P369" i="9" s="1"/>
  <c r="T311" i="9"/>
  <c r="O311" i="9" s="1"/>
  <c r="P311" i="9" s="1"/>
  <c r="T267" i="9"/>
  <c r="O267" i="9" s="1"/>
  <c r="P267" i="9" s="1"/>
  <c r="T221" i="9"/>
  <c r="O221" i="9" s="1"/>
  <c r="P221" i="9" s="1"/>
  <c r="T427" i="9"/>
  <c r="O427" i="9" s="1"/>
  <c r="P427" i="9" s="1"/>
  <c r="T103" i="9"/>
  <c r="O103" i="9" s="1"/>
  <c r="P103" i="9" s="1"/>
  <c r="T239" i="9"/>
  <c r="O239" i="9" s="1"/>
  <c r="P239" i="9" s="1"/>
  <c r="T143" i="9"/>
  <c r="O143" i="9" s="1"/>
  <c r="P143" i="9" s="1"/>
  <c r="T438" i="9"/>
  <c r="O438" i="9" s="1"/>
  <c r="P438" i="9" s="1"/>
  <c r="T31" i="9"/>
  <c r="O31" i="9" s="1"/>
  <c r="P31" i="9" s="1"/>
  <c r="T324" i="9"/>
  <c r="O324" i="9" s="1"/>
  <c r="P324" i="9" s="1"/>
  <c r="T83" i="9"/>
  <c r="O83" i="9" s="1"/>
  <c r="P83" i="9" s="1"/>
  <c r="T266" i="9"/>
  <c r="O266" i="9" s="1"/>
  <c r="P266" i="9" s="1"/>
  <c r="T35" i="9"/>
  <c r="O35" i="9" s="1"/>
  <c r="P35" i="9" s="1"/>
  <c r="T98" i="9"/>
  <c r="O98" i="9" s="1"/>
  <c r="P98" i="9" s="1"/>
  <c r="T210" i="9"/>
  <c r="O210" i="9" s="1"/>
  <c r="P210" i="9" s="1"/>
  <c r="T274" i="9"/>
  <c r="O274" i="9" s="1"/>
  <c r="P274" i="9" s="1"/>
  <c r="T331" i="9"/>
  <c r="O331" i="9" s="1"/>
  <c r="P331" i="9" s="1"/>
  <c r="T150" i="9"/>
  <c r="O150" i="9" s="1"/>
  <c r="P150" i="9" s="1"/>
  <c r="T432" i="9"/>
  <c r="O432" i="9" s="1"/>
  <c r="P432" i="9" s="1"/>
  <c r="T30" i="9"/>
  <c r="O30" i="9" s="1"/>
  <c r="P30" i="9" s="1"/>
  <c r="T109" i="9"/>
  <c r="O109" i="9" s="1"/>
  <c r="P109" i="9" s="1"/>
  <c r="T349" i="9"/>
  <c r="O349" i="9" s="1"/>
  <c r="P349" i="9" s="1"/>
  <c r="T43" i="9"/>
  <c r="O43" i="9" s="1"/>
  <c r="P43" i="9" s="1"/>
  <c r="T199" i="9"/>
  <c r="O199" i="9" s="1"/>
  <c r="P199" i="9" s="1"/>
  <c r="T360" i="9"/>
  <c r="O360" i="9" s="1"/>
  <c r="P360" i="9" s="1"/>
  <c r="T198" i="9"/>
  <c r="O198" i="9" s="1"/>
  <c r="P198" i="9" s="1"/>
  <c r="T149" i="9"/>
  <c r="O149" i="9" s="1"/>
  <c r="P149" i="9" s="1"/>
  <c r="T348" i="9"/>
  <c r="O348" i="9" s="1"/>
  <c r="P348" i="9" s="1"/>
  <c r="T230" i="9"/>
  <c r="O230" i="9" s="1"/>
  <c r="P230" i="9" s="1"/>
  <c r="T255" i="9"/>
  <c r="O255" i="9" s="1"/>
  <c r="P255" i="9" s="1"/>
  <c r="T49" i="9"/>
  <c r="O49" i="9" s="1"/>
  <c r="P49" i="9" s="1"/>
  <c r="T272" i="9"/>
  <c r="O272" i="9" s="1"/>
  <c r="P272" i="9" s="1"/>
  <c r="T275" i="9"/>
  <c r="O275" i="9" s="1"/>
  <c r="P275" i="9" s="1"/>
  <c r="T36" i="9"/>
  <c r="O36" i="9" s="1"/>
  <c r="P36" i="9" s="1"/>
  <c r="T169" i="9"/>
  <c r="O169" i="9" s="1"/>
  <c r="P169" i="9" s="1"/>
  <c r="T436" i="9"/>
  <c r="O436" i="9" s="1"/>
  <c r="P436" i="9" s="1"/>
  <c r="T124" i="9"/>
  <c r="O124" i="9" s="1"/>
  <c r="P124" i="9" s="1"/>
  <c r="T254" i="9"/>
  <c r="O254" i="9" s="1"/>
  <c r="P254" i="9" s="1"/>
  <c r="T322" i="9"/>
  <c r="O322" i="9" s="1"/>
  <c r="P322" i="9" s="1"/>
  <c r="T244" i="9"/>
  <c r="O244" i="9" s="1"/>
  <c r="P244" i="9" s="1"/>
  <c r="T171" i="9"/>
  <c r="O171" i="9" s="1"/>
  <c r="P171" i="9" s="1"/>
  <c r="T382" i="9"/>
  <c r="O382" i="9" s="1"/>
  <c r="P382" i="9" s="1"/>
  <c r="T376" i="9"/>
  <c r="O376" i="9" s="1"/>
  <c r="P376" i="9" s="1"/>
  <c r="T97" i="9"/>
  <c r="O97" i="9" s="1"/>
  <c r="P97" i="9" s="1"/>
  <c r="T181" i="9"/>
  <c r="O181" i="9" s="1"/>
  <c r="P181" i="9" s="1"/>
  <c r="T133" i="9"/>
  <c r="O133" i="9" s="1"/>
  <c r="P133" i="9" s="1"/>
  <c r="T366" i="9"/>
  <c r="O366" i="9" s="1"/>
  <c r="P366" i="9" s="1"/>
  <c r="T408" i="9"/>
  <c r="O408" i="9" s="1"/>
  <c r="P408" i="9" s="1"/>
  <c r="T28" i="9"/>
  <c r="O28" i="9" s="1"/>
  <c r="P28" i="9" s="1"/>
  <c r="T296" i="9"/>
  <c r="O296" i="9" s="1"/>
  <c r="P296" i="9" s="1"/>
  <c r="T279" i="9"/>
  <c r="O279" i="9" s="1"/>
  <c r="P279" i="9" s="1"/>
  <c r="T137" i="9"/>
  <c r="O137" i="9" s="1"/>
  <c r="P137" i="9" s="1"/>
  <c r="T140" i="9"/>
  <c r="O140" i="9" s="1"/>
  <c r="P140" i="9" s="1"/>
  <c r="T237" i="9"/>
  <c r="O237" i="9" s="1"/>
  <c r="P237" i="9" s="1"/>
  <c r="T142" i="9"/>
  <c r="O142" i="9" s="1"/>
  <c r="P142" i="9" s="1"/>
  <c r="T26" i="9"/>
  <c r="O26" i="9" s="1"/>
  <c r="P26" i="9" s="1"/>
  <c r="T291" i="9"/>
  <c r="O291" i="9" s="1"/>
  <c r="P291" i="9" s="1"/>
  <c r="T64" i="9"/>
  <c r="O64" i="9" s="1"/>
  <c r="P64" i="9" s="1"/>
  <c r="T163" i="9"/>
  <c r="O163" i="9" s="1"/>
  <c r="P163" i="9" s="1"/>
  <c r="T158" i="9"/>
  <c r="O158" i="9" s="1"/>
  <c r="P158" i="9" s="1"/>
  <c r="T55" i="9"/>
  <c r="O55" i="9" s="1"/>
  <c r="P55" i="9" s="1"/>
  <c r="T29" i="9"/>
  <c r="O29" i="9" s="1"/>
  <c r="P29" i="9" s="1"/>
  <c r="T325" i="9"/>
  <c r="O325" i="9" s="1"/>
  <c r="P325" i="9" s="1"/>
  <c r="T154" i="9"/>
  <c r="O154" i="9" s="1"/>
  <c r="P154" i="9" s="1"/>
  <c r="T416" i="9"/>
  <c r="O416" i="9" s="1"/>
  <c r="P416" i="9" s="1"/>
  <c r="T389" i="9"/>
  <c r="O389" i="9" s="1"/>
  <c r="P389" i="9" s="1"/>
  <c r="T309" i="9"/>
  <c r="O309" i="9" s="1"/>
  <c r="P309" i="9" s="1"/>
  <c r="T45" i="9"/>
  <c r="O45" i="9" s="1"/>
  <c r="P45" i="9" s="1"/>
  <c r="T108" i="9"/>
  <c r="O108" i="9" s="1"/>
  <c r="P108" i="9" s="1"/>
  <c r="T157" i="9"/>
  <c r="O157" i="9" s="1"/>
  <c r="P157" i="9" s="1"/>
  <c r="T220" i="9"/>
  <c r="O220" i="9" s="1"/>
  <c r="P220" i="9" s="1"/>
  <c r="T285" i="9"/>
  <c r="O285" i="9" s="1"/>
  <c r="P285" i="9" s="1"/>
  <c r="T342" i="9"/>
  <c r="O342" i="9" s="1"/>
  <c r="P342" i="9" s="1"/>
  <c r="T245" i="9"/>
  <c r="O245" i="9" s="1"/>
  <c r="P245" i="9" s="1"/>
  <c r="T393" i="9"/>
  <c r="O393" i="9" s="1"/>
  <c r="P393" i="9" s="1"/>
  <c r="T387" i="9"/>
  <c r="O387" i="9" s="1"/>
  <c r="P387" i="9" s="1"/>
  <c r="T273" i="9"/>
  <c r="O273" i="9" s="1"/>
  <c r="P273" i="9" s="1"/>
  <c r="T399" i="9"/>
  <c r="O399" i="9" s="1"/>
  <c r="P399" i="9" s="1"/>
  <c r="T205" i="9"/>
  <c r="O205" i="9" s="1"/>
  <c r="P205" i="9" s="1"/>
  <c r="T396" i="9"/>
  <c r="O396" i="9" s="1"/>
  <c r="P396" i="9" s="1"/>
  <c r="T77" i="9"/>
  <c r="O77" i="9" s="1"/>
  <c r="P77" i="9" s="1"/>
  <c r="T71" i="9"/>
  <c r="O71" i="9" s="1"/>
  <c r="P71" i="9" s="1"/>
  <c r="T217" i="9"/>
  <c r="O217" i="9" s="1"/>
  <c r="P217" i="9" s="1"/>
  <c r="T75" i="9"/>
  <c r="O75" i="9" s="1"/>
  <c r="P75" i="9" s="1"/>
  <c r="T402" i="9"/>
  <c r="O402" i="9" s="1"/>
  <c r="P402" i="9" s="1"/>
  <c r="T111" i="9"/>
  <c r="O111" i="9" s="1"/>
  <c r="P111" i="9" s="1"/>
  <c r="T341" i="9"/>
  <c r="O341" i="9" s="1"/>
  <c r="P341" i="9" s="1"/>
  <c r="T223" i="9"/>
  <c r="O223" i="9" s="1"/>
  <c r="P223" i="9" s="1"/>
  <c r="T321" i="9"/>
  <c r="O321" i="9" s="1"/>
  <c r="P321" i="9" s="1"/>
  <c r="T433" i="9"/>
  <c r="O433" i="9" s="1"/>
  <c r="P433" i="9" s="1"/>
  <c r="T153" i="9"/>
  <c r="O153" i="9" s="1"/>
  <c r="P153" i="9" s="1"/>
  <c r="T147" i="9"/>
  <c r="O147" i="9" s="1"/>
  <c r="P147" i="9" s="1"/>
  <c r="T56" i="9"/>
  <c r="O56" i="9" s="1"/>
  <c r="P56" i="9" s="1"/>
  <c r="T119" i="9"/>
  <c r="O119" i="9" s="1"/>
  <c r="P119" i="9" s="1"/>
  <c r="T168" i="9"/>
  <c r="O168" i="9" s="1"/>
  <c r="P168" i="9" s="1"/>
  <c r="T231" i="9"/>
  <c r="O231" i="9" s="1"/>
  <c r="P231" i="9" s="1"/>
  <c r="T295" i="9"/>
  <c r="O295" i="9" s="1"/>
  <c r="P295" i="9" s="1"/>
  <c r="T353" i="9"/>
  <c r="O353" i="9" s="1"/>
  <c r="P353" i="9" s="1"/>
  <c r="T384" i="9"/>
  <c r="O384" i="9" s="1"/>
  <c r="P384" i="9" s="1"/>
  <c r="T310" i="9"/>
  <c r="O310" i="9" s="1"/>
  <c r="P310" i="9" s="1"/>
  <c r="T392" i="9"/>
  <c r="O392" i="9" s="1"/>
  <c r="P392" i="9" s="1"/>
  <c r="T216" i="9"/>
  <c r="O216" i="9" s="1"/>
  <c r="P216" i="9" s="1"/>
  <c r="T183" i="9"/>
  <c r="O183" i="9" s="1"/>
  <c r="P183" i="9" s="1"/>
  <c r="T105" i="9"/>
  <c r="O105" i="9" s="1"/>
  <c r="P105" i="9" s="1"/>
  <c r="T135" i="9"/>
  <c r="O135" i="9" s="1"/>
  <c r="P135" i="9" s="1"/>
  <c r="T372" i="9"/>
  <c r="O372" i="9" s="1"/>
  <c r="P372" i="9" s="1"/>
  <c r="T316" i="9"/>
  <c r="O316" i="9" s="1"/>
  <c r="P316" i="9" s="1"/>
  <c r="T40" i="9"/>
  <c r="O40" i="9" s="1"/>
  <c r="P40" i="9" s="1"/>
  <c r="T215" i="9"/>
  <c r="O215" i="9" s="1"/>
  <c r="P215" i="9" s="1"/>
  <c r="T84" i="9"/>
  <c r="O84" i="9" s="1"/>
  <c r="P84" i="9" s="1"/>
  <c r="T22" i="9"/>
  <c r="O22" i="9" s="1"/>
  <c r="P22" i="9" s="1"/>
  <c r="T134" i="9"/>
  <c r="O134" i="9" s="1"/>
  <c r="P134" i="9" s="1"/>
  <c r="T437" i="9"/>
  <c r="O437" i="9" s="1"/>
  <c r="P437" i="9" s="1"/>
  <c r="T24" i="9"/>
  <c r="O24" i="9" s="1"/>
  <c r="P24" i="9" s="1"/>
  <c r="T263" i="9"/>
  <c r="O263" i="9" s="1"/>
  <c r="P263" i="9" s="1"/>
  <c r="T412" i="9"/>
  <c r="O412" i="9" s="1"/>
  <c r="P412" i="9" s="1"/>
  <c r="T428" i="9"/>
  <c r="O428" i="9" s="1"/>
  <c r="P428" i="9" s="1"/>
  <c r="T257" i="9"/>
  <c r="O257" i="9" s="1"/>
  <c r="P257" i="9" s="1"/>
  <c r="T299" i="9"/>
  <c r="O299" i="9" s="1"/>
  <c r="P299" i="9" s="1"/>
  <c r="T261" i="9"/>
  <c r="O261" i="9" s="1"/>
  <c r="P261" i="9" s="1"/>
  <c r="T88" i="9"/>
  <c r="O88" i="9" s="1"/>
  <c r="P88" i="9" s="1"/>
  <c r="T406" i="9"/>
  <c r="O406" i="9" s="1"/>
  <c r="P406" i="9" s="1"/>
  <c r="T186" i="9"/>
  <c r="O186" i="9" s="1"/>
  <c r="P186" i="9" s="1"/>
  <c r="T51" i="9"/>
  <c r="O51" i="9" s="1"/>
  <c r="P51" i="9" s="1"/>
  <c r="T226" i="9"/>
  <c r="O226" i="9" s="1"/>
  <c r="P226" i="9" s="1"/>
  <c r="T378" i="9"/>
  <c r="O378" i="9" s="1"/>
  <c r="P378" i="9" s="1"/>
  <c r="T185" i="9"/>
  <c r="O185" i="9" s="1"/>
  <c r="P185" i="9" s="1"/>
  <c r="T298" i="9"/>
  <c r="O298" i="9" s="1"/>
  <c r="P298" i="9" s="1"/>
  <c r="T136" i="9"/>
  <c r="O136" i="9" s="1"/>
  <c r="P136" i="9" s="1"/>
  <c r="T167" i="9"/>
  <c r="O167" i="9" s="1"/>
  <c r="P167" i="9" s="1"/>
  <c r="T148" i="9"/>
  <c r="O148" i="9" s="1"/>
  <c r="P148" i="9" s="1"/>
  <c r="T390" i="9"/>
  <c r="O390" i="9" s="1"/>
  <c r="P390" i="9" s="1"/>
  <c r="T238" i="9"/>
  <c r="O238" i="9" s="1"/>
  <c r="P238" i="9" s="1"/>
  <c r="T59" i="9"/>
  <c r="O59" i="9" s="1"/>
  <c r="P59" i="9" s="1"/>
  <c r="T104" i="9"/>
  <c r="O104" i="9" s="1"/>
  <c r="P104" i="9" s="1"/>
  <c r="T161" i="9"/>
  <c r="O161" i="9" s="1"/>
  <c r="P161" i="9" s="1"/>
  <c r="T33" i="9"/>
  <c r="O33" i="9" s="1"/>
  <c r="P33" i="9" s="1"/>
  <c r="T58" i="9"/>
  <c r="O58" i="9" s="1"/>
  <c r="P58" i="9" s="1"/>
  <c r="T286" i="9"/>
  <c r="O286" i="9" s="1"/>
  <c r="P286" i="9" s="1"/>
  <c r="T123" i="9"/>
  <c r="O123" i="9" s="1"/>
  <c r="P123" i="9" s="1"/>
  <c r="T85" i="9"/>
  <c r="O85" i="9" s="1"/>
  <c r="P85" i="9" s="1"/>
  <c r="T207" i="9"/>
  <c r="O207" i="9" s="1"/>
  <c r="P207" i="9" s="1"/>
  <c r="T426" i="9"/>
  <c r="O426" i="9" s="1"/>
  <c r="P426" i="9" s="1"/>
  <c r="T61" i="9"/>
  <c r="O61" i="9" s="1"/>
  <c r="P61" i="9" s="1"/>
  <c r="T173" i="9"/>
  <c r="O173" i="9" s="1"/>
  <c r="P173" i="9" s="1"/>
  <c r="T301" i="9"/>
  <c r="O301" i="9" s="1"/>
  <c r="P301" i="9" s="1"/>
  <c r="T358" i="9"/>
  <c r="O358" i="9" s="1"/>
  <c r="P358" i="9" s="1"/>
  <c r="T155" i="9"/>
  <c r="O155" i="9" s="1"/>
  <c r="P155" i="9" s="1"/>
  <c r="T354" i="9"/>
  <c r="O354" i="9" s="1"/>
  <c r="P354" i="9" s="1"/>
  <c r="T305" i="9"/>
  <c r="O305" i="9" s="1"/>
  <c r="P305" i="9" s="1"/>
  <c r="T363" i="9"/>
  <c r="O363" i="9" s="1"/>
  <c r="P363" i="9" s="1"/>
  <c r="T27" i="9"/>
  <c r="O27" i="9" s="1"/>
  <c r="P27" i="9" s="1"/>
  <c r="T39" i="9"/>
  <c r="O39" i="9" s="1"/>
  <c r="P39" i="9" s="1"/>
  <c r="T151" i="9"/>
  <c r="O151" i="9" s="1"/>
  <c r="P151" i="9" s="1"/>
  <c r="T278" i="9"/>
  <c r="O278" i="9" s="1"/>
  <c r="P278" i="9" s="1"/>
  <c r="T336" i="9"/>
  <c r="O336" i="9" s="1"/>
  <c r="P336" i="9" s="1"/>
  <c r="T175" i="9"/>
  <c r="O175" i="9" s="1"/>
  <c r="P175" i="9" s="1"/>
  <c r="T287" i="9"/>
  <c r="O287" i="9" s="1"/>
  <c r="P287" i="9" s="1"/>
  <c r="T429" i="9"/>
  <c r="O429" i="9" s="1"/>
  <c r="P429" i="9" s="1"/>
  <c r="T41" i="9"/>
  <c r="O41" i="9" s="1"/>
  <c r="P41" i="9" s="1"/>
  <c r="T70" i="9"/>
  <c r="O70" i="9" s="1"/>
  <c r="P70" i="9" s="1"/>
  <c r="T107" i="9"/>
  <c r="O107" i="9" s="1"/>
  <c r="P107" i="9" s="1"/>
  <c r="T219" i="9"/>
  <c r="O219" i="9" s="1"/>
  <c r="P219" i="9" s="1"/>
  <c r="T435" i="9"/>
  <c r="O435" i="9" s="1"/>
  <c r="P435" i="9" s="1"/>
  <c r="T191" i="9"/>
  <c r="O191" i="9" s="1"/>
  <c r="P191" i="9" s="1"/>
  <c r="T367" i="9"/>
  <c r="O367" i="9" s="1"/>
  <c r="P367" i="9" s="1"/>
  <c r="T307" i="9"/>
  <c r="O307" i="9" s="1"/>
  <c r="P307" i="9" s="1"/>
  <c r="T211" i="9"/>
  <c r="O211" i="9" s="1"/>
  <c r="P211" i="9" s="1"/>
  <c r="T37" i="9"/>
  <c r="O37" i="9" s="1"/>
  <c r="P37" i="9" s="1"/>
  <c r="T344" i="9"/>
  <c r="O344" i="9" s="1"/>
  <c r="P344" i="9" s="1"/>
  <c r="T228" i="9"/>
  <c r="O228" i="9" s="1"/>
  <c r="P228" i="9" s="1"/>
  <c r="T72" i="9"/>
  <c r="O72" i="9" s="1"/>
  <c r="P72" i="9" s="1"/>
  <c r="T128" i="9"/>
  <c r="O128" i="9" s="1"/>
  <c r="P128" i="9" s="1"/>
  <c r="T184" i="9"/>
  <c r="O184" i="9" s="1"/>
  <c r="P184" i="9" s="1"/>
  <c r="T247" i="9"/>
  <c r="O247" i="9" s="1"/>
  <c r="P247" i="9" s="1"/>
  <c r="T373" i="9"/>
  <c r="O373" i="9" s="1"/>
  <c r="P373" i="9" s="1"/>
  <c r="T74" i="9"/>
  <c r="O74" i="9" s="1"/>
  <c r="P74" i="9" s="1"/>
  <c r="T176" i="9"/>
  <c r="O176" i="9" s="1"/>
  <c r="P176" i="9" s="1"/>
  <c r="T282" i="9"/>
  <c r="O282" i="9" s="1"/>
  <c r="P282" i="9" s="1"/>
  <c r="T386" i="9"/>
  <c r="O386" i="9" s="1"/>
  <c r="P386" i="9" s="1"/>
  <c r="T25" i="9"/>
  <c r="O25" i="9" s="1"/>
  <c r="P25" i="9" s="1"/>
  <c r="T242" i="9"/>
  <c r="O242" i="9" s="1"/>
  <c r="P242" i="9" s="1"/>
  <c r="T76" i="9"/>
  <c r="O76" i="9" s="1"/>
  <c r="P76" i="9" s="1"/>
  <c r="T132" i="9"/>
  <c r="O132" i="9" s="1"/>
  <c r="P132" i="9" s="1"/>
  <c r="T188" i="9"/>
  <c r="O188" i="9" s="1"/>
  <c r="P188" i="9" s="1"/>
  <c r="T251" i="9"/>
  <c r="O251" i="9" s="1"/>
  <c r="P251" i="9" s="1"/>
  <c r="T395" i="9"/>
  <c r="O395" i="9" s="1"/>
  <c r="P395" i="9" s="1"/>
  <c r="T50" i="9"/>
  <c r="O50" i="9" s="1"/>
  <c r="P50" i="9" s="1"/>
  <c r="T113" i="9"/>
  <c r="O113" i="9" s="1"/>
  <c r="P113" i="9" s="1"/>
  <c r="T162" i="9"/>
  <c r="O162" i="9" s="1"/>
  <c r="P162" i="9" s="1"/>
  <c r="T225" i="9"/>
  <c r="O225" i="9" s="1"/>
  <c r="P225" i="9" s="1"/>
  <c r="T289" i="9"/>
  <c r="O289" i="9" s="1"/>
  <c r="P289" i="9" s="1"/>
  <c r="T347" i="9"/>
  <c r="O347" i="9" s="1"/>
  <c r="P347" i="9" s="1"/>
  <c r="T420" i="9"/>
  <c r="O420" i="9" s="1"/>
  <c r="P420" i="9" s="1"/>
  <c r="T63" i="9"/>
  <c r="O63" i="9" s="1"/>
  <c r="P63" i="9" s="1"/>
  <c r="T196" i="9"/>
  <c r="O196" i="9" s="1"/>
  <c r="P196" i="9" s="1"/>
  <c r="T259" i="9"/>
  <c r="O259" i="9" s="1"/>
  <c r="P259" i="9" s="1"/>
  <c r="T315" i="9"/>
  <c r="O315" i="9" s="1"/>
  <c r="P315" i="9" s="1"/>
  <c r="T328" i="9"/>
  <c r="O328" i="9" s="1"/>
  <c r="P328" i="9" s="1"/>
  <c r="T125" i="9"/>
  <c r="O125" i="9" s="1"/>
  <c r="P125" i="9" s="1"/>
  <c r="T182" i="9"/>
  <c r="O182" i="9" s="1"/>
  <c r="P182" i="9" s="1"/>
  <c r="T195" i="9"/>
  <c r="O195" i="9" s="1"/>
  <c r="P195" i="9" s="1"/>
  <c r="T280" i="9"/>
  <c r="O280" i="9" s="1"/>
  <c r="P280" i="9" s="1"/>
  <c r="T397" i="9"/>
  <c r="O397" i="9" s="1"/>
  <c r="P397" i="9" s="1"/>
  <c r="T80" i="9"/>
  <c r="O80" i="9" s="1"/>
  <c r="P80" i="9" s="1"/>
  <c r="T213" i="9"/>
  <c r="O213" i="9" s="1"/>
  <c r="P213" i="9" s="1"/>
  <c r="T335" i="9"/>
  <c r="O335" i="9" s="1"/>
  <c r="P335" i="9" s="1"/>
  <c r="T54" i="9"/>
  <c r="O54" i="9" s="1"/>
  <c r="P54" i="9" s="1"/>
  <c r="T117" i="9"/>
  <c r="O117" i="9" s="1"/>
  <c r="P117" i="9" s="1"/>
  <c r="T166" i="9"/>
  <c r="O166" i="9" s="1"/>
  <c r="P166" i="9" s="1"/>
  <c r="T229" i="9"/>
  <c r="O229" i="9" s="1"/>
  <c r="P229" i="9" s="1"/>
  <c r="T294" i="9"/>
  <c r="O294" i="9" s="1"/>
  <c r="P294" i="9" s="1"/>
  <c r="T351" i="9"/>
  <c r="O351" i="9" s="1"/>
  <c r="P351" i="9" s="1"/>
  <c r="T100" i="9"/>
  <c r="O100" i="9" s="1"/>
  <c r="P100" i="9" s="1"/>
  <c r="T212" i="9"/>
  <c r="O212" i="9" s="1"/>
  <c r="P212" i="9" s="1"/>
  <c r="T179" i="9"/>
  <c r="O179" i="9" s="1"/>
  <c r="P179" i="9" s="1"/>
  <c r="T394" i="9"/>
  <c r="O394" i="9" s="1"/>
  <c r="P394" i="9" s="1"/>
  <c r="T78" i="9"/>
  <c r="O78" i="9" s="1"/>
  <c r="P78" i="9" s="1"/>
  <c r="T232" i="9"/>
  <c r="O232" i="9" s="1"/>
  <c r="P232" i="9" s="1"/>
  <c r="T343" i="9"/>
  <c r="O343" i="9" s="1"/>
  <c r="P343" i="9" s="1"/>
  <c r="T47" i="9"/>
  <c r="O47" i="9" s="1"/>
  <c r="P47" i="9" s="1"/>
  <c r="T159" i="9"/>
  <c r="O159" i="9" s="1"/>
  <c r="P159" i="9" s="1"/>
  <c r="T308" i="9"/>
  <c r="O308" i="9" s="1"/>
  <c r="P308" i="9" s="1"/>
  <c r="T345" i="9"/>
  <c r="O345" i="9" s="1"/>
  <c r="P345" i="9" s="1"/>
  <c r="T288" i="9"/>
  <c r="O288" i="9" s="1"/>
  <c r="P288" i="9" s="1"/>
  <c r="T419" i="9"/>
  <c r="O419" i="9" s="1"/>
  <c r="P419" i="9" s="1"/>
  <c r="T246" i="9"/>
  <c r="O246" i="9" s="1"/>
  <c r="P246" i="9" s="1"/>
  <c r="T187" i="9"/>
  <c r="O187" i="9" s="1"/>
  <c r="P187" i="9" s="1"/>
  <c r="T243" i="9"/>
  <c r="O243" i="9" s="1"/>
  <c r="P243" i="9" s="1"/>
  <c r="T201" i="9"/>
  <c r="O201" i="9" s="1"/>
  <c r="P201" i="9" s="1"/>
  <c r="T410" i="9"/>
  <c r="O410" i="9" s="1"/>
  <c r="P410" i="9" s="1"/>
  <c r="T248" i="9"/>
  <c r="O248" i="9" s="1"/>
  <c r="P248" i="9" s="1"/>
  <c r="T361" i="9"/>
  <c r="O361" i="9" s="1"/>
  <c r="P361" i="9" s="1"/>
  <c r="T337" i="9"/>
  <c r="O337" i="9" s="1"/>
  <c r="P337" i="9" s="1"/>
  <c r="T164" i="9"/>
  <c r="O164" i="9" s="1"/>
  <c r="P164" i="9" s="1"/>
  <c r="T356" i="9"/>
  <c r="O356" i="9" s="1"/>
  <c r="P356" i="9" s="1"/>
  <c r="T16" i="9"/>
  <c r="T87" i="9"/>
  <c r="O87" i="9" s="1"/>
  <c r="P87" i="9" s="1"/>
  <c r="T101" i="9"/>
  <c r="O101" i="9" s="1"/>
  <c r="P101" i="9" s="1"/>
  <c r="T18" i="9"/>
  <c r="O18" i="9" s="1"/>
  <c r="P18" i="9" s="1"/>
  <c r="H12" i="13" s="1" a="1"/>
  <c r="H12" i="13" s="1"/>
  <c r="T227" i="9"/>
  <c r="O227" i="9" s="1"/>
  <c r="P227" i="9" s="1"/>
  <c r="T20" i="9"/>
  <c r="O20" i="9" s="1"/>
  <c r="P20" i="9" s="1"/>
  <c r="T23" i="9"/>
  <c r="O23" i="9" s="1"/>
  <c r="P23" i="9" s="1"/>
  <c r="T333" i="9"/>
  <c r="O333" i="9" s="1"/>
  <c r="P333" i="9" s="1"/>
  <c r="T253" i="9"/>
  <c r="O253" i="9" s="1"/>
  <c r="P253" i="9" s="1"/>
  <c r="T32" i="9"/>
  <c r="O32" i="9" s="1"/>
  <c r="P32" i="9" s="1"/>
  <c r="T383" i="9"/>
  <c r="O383" i="9" s="1"/>
  <c r="P383" i="9" s="1"/>
  <c r="T334" i="9"/>
  <c r="O334" i="9" s="1"/>
  <c r="P334" i="9" s="1"/>
  <c r="T423" i="9"/>
  <c r="O423" i="9" s="1"/>
  <c r="P423" i="9" s="1"/>
  <c r="T66" i="9"/>
  <c r="O66" i="9" s="1"/>
  <c r="P66" i="9" s="1"/>
  <c r="T122" i="9"/>
  <c r="O122" i="9" s="1"/>
  <c r="P122" i="9" s="1"/>
  <c r="T178" i="9"/>
  <c r="O178" i="9" s="1"/>
  <c r="P178" i="9" s="1"/>
  <c r="T241" i="9"/>
  <c r="O241" i="9" s="1"/>
  <c r="P241" i="9" s="1"/>
  <c r="T306" i="9"/>
  <c r="O306" i="9" s="1"/>
  <c r="P306" i="9" s="1"/>
  <c r="T364" i="9"/>
  <c r="O364" i="9" s="1"/>
  <c r="P364" i="9" s="1"/>
  <c r="T268" i="9"/>
  <c r="O268" i="9" s="1"/>
  <c r="P268" i="9" s="1"/>
  <c r="T34" i="9"/>
  <c r="O34" i="9" s="1"/>
  <c r="P34" i="9" s="1"/>
  <c r="T189" i="9"/>
  <c r="O189" i="9" s="1"/>
  <c r="P189" i="9" s="1"/>
  <c r="T415" i="9"/>
  <c r="O415" i="9" s="1"/>
  <c r="P415" i="9" s="1"/>
  <c r="T127" i="9"/>
  <c r="O127" i="9" s="1"/>
  <c r="P127" i="9" s="1"/>
  <c r="T21" i="9"/>
  <c r="O21" i="9" s="1"/>
  <c r="P21" i="9" s="1"/>
  <c r="T409" i="9"/>
  <c r="O409" i="9" s="1"/>
  <c r="P409" i="9" s="1"/>
  <c r="T139" i="9"/>
  <c r="O139" i="9" s="1"/>
  <c r="P139" i="9" s="1"/>
  <c r="T338" i="9"/>
  <c r="O338" i="9" s="1"/>
  <c r="P338" i="9" s="1"/>
  <c r="T126" i="9"/>
  <c r="O126" i="9" s="1"/>
  <c r="P126" i="9" s="1"/>
  <c r="T131" i="9"/>
  <c r="O131" i="9" s="1"/>
  <c r="P131" i="9" s="1"/>
  <c r="T425" i="9"/>
  <c r="O425" i="9" s="1"/>
  <c r="P425" i="9" s="1"/>
  <c r="T332" i="9"/>
  <c r="O332" i="9" s="1"/>
  <c r="P332" i="9" s="1"/>
  <c r="T192" i="9"/>
  <c r="O192" i="9" s="1"/>
  <c r="P192" i="9" s="1"/>
  <c r="T120" i="9"/>
  <c r="O120" i="9" s="1"/>
  <c r="P120" i="9" s="1"/>
  <c r="T385" i="9"/>
  <c r="O385" i="9" s="1"/>
  <c r="P385" i="9" s="1"/>
  <c r="T165" i="9"/>
  <c r="O165" i="9" s="1"/>
  <c r="P165" i="9" s="1"/>
  <c r="T193" i="9"/>
  <c r="O193" i="9" s="1"/>
  <c r="P193" i="9" s="1"/>
  <c r="T370" i="9"/>
  <c r="O370" i="9" s="1"/>
  <c r="P370" i="9" s="1"/>
  <c r="T292" i="9"/>
  <c r="O292" i="9" s="1"/>
  <c r="P292" i="9" s="1"/>
  <c r="T38" i="9"/>
  <c r="O38" i="9" s="1"/>
  <c r="P38" i="9" s="1"/>
  <c r="T86" i="9"/>
  <c r="O86" i="9" s="1"/>
  <c r="P86" i="9" s="1"/>
  <c r="T317" i="9"/>
  <c r="O317" i="9" s="1"/>
  <c r="P317" i="9" s="1"/>
  <c r="T265" i="9"/>
  <c r="O265" i="9" s="1"/>
  <c r="P265" i="9" s="1"/>
  <c r="T374" i="9"/>
  <c r="O374" i="9" s="1"/>
  <c r="P374" i="9" s="1"/>
  <c r="T114" i="9"/>
  <c r="O114" i="9" s="1"/>
  <c r="P114" i="9" s="1"/>
  <c r="T290" i="9"/>
  <c r="O290" i="9" s="1"/>
  <c r="P290" i="9" s="1"/>
  <c r="T94" i="9"/>
  <c r="O94" i="9" s="1"/>
  <c r="P94" i="9" s="1"/>
  <c r="T141" i="9"/>
  <c r="O141" i="9" s="1"/>
  <c r="P141" i="9" s="1"/>
  <c r="T368" i="9"/>
  <c r="O368" i="9" s="1"/>
  <c r="P368" i="9" s="1"/>
  <c r="T118" i="9"/>
  <c r="O118" i="9" s="1"/>
  <c r="P118" i="9" s="1"/>
  <c r="T352" i="9"/>
  <c r="O352" i="9" s="1"/>
  <c r="P352" i="9" s="1"/>
  <c r="T92" i="9"/>
  <c r="O92" i="9" s="1"/>
  <c r="P92" i="9" s="1"/>
  <c r="T204" i="9"/>
  <c r="O204" i="9" s="1"/>
  <c r="P204" i="9" s="1"/>
  <c r="T42" i="9"/>
  <c r="O42" i="9" s="1"/>
  <c r="P42" i="9" s="1"/>
  <c r="T303" i="9"/>
  <c r="O303" i="9" s="1"/>
  <c r="P303" i="9" s="1"/>
  <c r="T96" i="9"/>
  <c r="O96" i="9" s="1"/>
  <c r="P96" i="9" s="1"/>
  <c r="T208" i="9"/>
  <c r="O208" i="9" s="1"/>
  <c r="P208" i="9" s="1"/>
  <c r="T330" i="9"/>
  <c r="O330" i="9" s="1"/>
  <c r="P330" i="9" s="1"/>
  <c r="T170" i="9"/>
  <c r="O170" i="9" s="1"/>
  <c r="P170" i="9" s="1"/>
  <c r="T355" i="9"/>
  <c r="O355" i="9" s="1"/>
  <c r="P355" i="9" s="1"/>
  <c r="T314" i="9"/>
  <c r="O314" i="9" s="1"/>
  <c r="P314" i="9" s="1"/>
  <c r="T236" i="9"/>
  <c r="O236" i="9" s="1"/>
  <c r="P236" i="9" s="1"/>
  <c r="T400" i="9"/>
  <c r="O400" i="9" s="1"/>
  <c r="P400" i="9" s="1"/>
  <c r="T115" i="9"/>
  <c r="O115" i="9" s="1"/>
  <c r="P115" i="9" s="1"/>
  <c r="T53" i="9"/>
  <c r="O53" i="9" s="1"/>
  <c r="P53" i="9" s="1"/>
  <c r="T271" i="9"/>
  <c r="O271" i="9" s="1"/>
  <c r="P271" i="9" s="1"/>
  <c r="T160" i="9"/>
  <c r="O160" i="9" s="1"/>
  <c r="P160" i="9" s="1"/>
  <c r="T190" i="9"/>
  <c r="O190" i="9" s="1"/>
  <c r="P190" i="9" s="1"/>
  <c r="T102" i="9"/>
  <c r="O102" i="9" s="1"/>
  <c r="P102" i="9" s="1"/>
  <c r="T214" i="9"/>
  <c r="O214" i="9" s="1"/>
  <c r="P214" i="9" s="1"/>
  <c r="T52" i="9"/>
  <c r="O52" i="9" s="1"/>
  <c r="P52" i="9" s="1"/>
  <c r="T249" i="9"/>
  <c r="O249" i="9" s="1"/>
  <c r="P249" i="9" s="1"/>
  <c r="T90" i="9"/>
  <c r="O90" i="9" s="1"/>
  <c r="P90" i="9" s="1"/>
  <c r="T269" i="9"/>
  <c r="O269" i="9" s="1"/>
  <c r="P269" i="9" s="1"/>
  <c r="T203" i="9"/>
  <c r="O203" i="9" s="1"/>
  <c r="P203" i="9" s="1"/>
  <c r="T44" i="9"/>
  <c r="O44" i="9" s="1"/>
  <c r="P44" i="9" s="1"/>
  <c r="T156" i="9"/>
  <c r="O156" i="9" s="1"/>
  <c r="P156" i="9" s="1"/>
  <c r="T283" i="9"/>
  <c r="O283" i="9" s="1"/>
  <c r="P283" i="9" s="1"/>
  <c r="T340" i="9"/>
  <c r="O340" i="9" s="1"/>
  <c r="P340" i="9" s="1"/>
  <c r="T79" i="9"/>
  <c r="O79" i="9" s="1"/>
  <c r="P79" i="9" s="1"/>
  <c r="T357" i="9"/>
  <c r="O357" i="9" s="1"/>
  <c r="P357" i="9" s="1"/>
  <c r="T46" i="9"/>
  <c r="O46" i="9" s="1"/>
  <c r="P46" i="9" s="1"/>
  <c r="T145" i="9"/>
  <c r="O145" i="9" s="1"/>
  <c r="P145" i="9" s="1"/>
  <c r="T276" i="9"/>
  <c r="O276" i="9" s="1"/>
  <c r="P276" i="9" s="1"/>
  <c r="T224" i="9"/>
  <c r="O224" i="9" s="1"/>
  <c r="P224" i="9" s="1"/>
  <c r="T381" i="9"/>
  <c r="O381" i="9" s="1"/>
  <c r="P381" i="9" s="1"/>
  <c r="T398" i="9"/>
  <c r="O398" i="9" s="1"/>
  <c r="P398" i="9" s="1"/>
  <c r="T418" i="9"/>
  <c r="O418" i="9" s="1"/>
  <c r="P418" i="9" s="1"/>
  <c r="T106" i="9"/>
  <c r="O106" i="9" s="1"/>
  <c r="P106" i="9" s="1"/>
  <c r="T377" i="9"/>
  <c r="O377" i="9" s="1"/>
  <c r="P377" i="9" s="1"/>
  <c r="T174" i="9"/>
  <c r="O174" i="9" s="1"/>
  <c r="P174" i="9" s="1"/>
  <c r="T327" i="9"/>
  <c r="O327" i="9" s="1"/>
  <c r="P327" i="9" s="1"/>
  <c r="T430" i="9"/>
  <c r="O430" i="9" s="1"/>
  <c r="P430" i="9" s="1"/>
  <c r="T380" i="9"/>
  <c r="O380" i="9" s="1"/>
  <c r="P380" i="9" s="1"/>
  <c r="T130" i="9"/>
  <c r="O130" i="9" s="1"/>
  <c r="P130" i="9" s="1"/>
  <c r="T260" i="9"/>
  <c r="O260" i="9" s="1"/>
  <c r="P260" i="9" s="1"/>
  <c r="T329" i="9"/>
  <c r="O329" i="9" s="1"/>
  <c r="P329" i="9" s="1"/>
  <c r="T19" i="9"/>
  <c r="O19" i="9" s="1"/>
  <c r="P19" i="9" s="1"/>
  <c r="T82" i="9"/>
  <c r="O82" i="9" s="1"/>
  <c r="P82" i="9" s="1"/>
  <c r="T138" i="9"/>
  <c r="O138" i="9" s="1"/>
  <c r="P138" i="9" s="1"/>
  <c r="T194" i="9"/>
  <c r="O194" i="9" s="1"/>
  <c r="P194" i="9" s="1"/>
  <c r="T258" i="9"/>
  <c r="O258" i="9" s="1"/>
  <c r="P258" i="9" s="1"/>
  <c r="T313" i="9"/>
  <c r="T371" i="9"/>
  <c r="O371" i="9" s="1"/>
  <c r="P371" i="9" s="1"/>
  <c r="T407" i="9"/>
  <c r="O407" i="9" s="1"/>
  <c r="P407" i="9" s="1"/>
  <c r="T379" i="9"/>
  <c r="O379" i="9" s="1"/>
  <c r="P379" i="9" s="1"/>
  <c r="T129" i="9"/>
  <c r="O129" i="9" s="1"/>
  <c r="P129" i="9" s="1"/>
  <c r="T95" i="9"/>
  <c r="O95" i="9" s="1"/>
  <c r="P95" i="9" s="1"/>
  <c r="T197" i="9"/>
  <c r="O197" i="9" s="1"/>
  <c r="P197" i="9" s="1"/>
  <c r="T293" i="9"/>
  <c r="O293" i="9" s="1"/>
  <c r="P293" i="9" s="1"/>
  <c r="T202" i="9"/>
  <c r="O202" i="9" s="1"/>
  <c r="P202" i="9" s="1"/>
  <c r="T404" i="9"/>
  <c r="O404" i="9" s="1"/>
  <c r="P404" i="9" s="1"/>
  <c r="T67" i="9"/>
  <c r="O67" i="9" s="1"/>
  <c r="P67" i="9" s="1"/>
  <c r="T262" i="9"/>
  <c r="O262" i="9" s="1"/>
  <c r="P262" i="9" s="1"/>
  <c r="T318" i="9"/>
  <c r="O318" i="9" s="1"/>
  <c r="P318" i="9" s="1"/>
  <c r="T297" i="9"/>
  <c r="O297" i="9" s="1"/>
  <c r="P297" i="9" s="1"/>
  <c r="T48" i="9"/>
  <c r="O48" i="9" s="1"/>
  <c r="P48" i="9" s="1"/>
  <c r="T146" i="9"/>
  <c r="O146" i="9" s="1"/>
  <c r="P146" i="9" s="1"/>
  <c r="T60" i="9"/>
  <c r="O60" i="9" s="1"/>
  <c r="P60" i="9" s="1"/>
  <c r="T172" i="9"/>
  <c r="O172" i="9" s="1"/>
  <c r="P172" i="9" s="1"/>
  <c r="T235" i="9"/>
  <c r="O235" i="9" s="1"/>
  <c r="P235" i="9" s="1"/>
  <c r="T300" i="9"/>
  <c r="O300" i="9" s="1"/>
  <c r="P300" i="9" s="1"/>
  <c r="T388" i="9"/>
  <c r="O388" i="9" s="1"/>
  <c r="P388" i="9" s="1"/>
  <c r="T73" i="9"/>
  <c r="O73" i="9" s="1"/>
  <c r="P73" i="9" s="1"/>
  <c r="T206" i="9"/>
  <c r="O206" i="9" s="1"/>
  <c r="P206" i="9" s="1"/>
  <c r="T270" i="9"/>
  <c r="O270" i="9" s="1"/>
  <c r="P270" i="9" s="1"/>
  <c r="T339" i="9"/>
  <c r="O339" i="9" s="1"/>
  <c r="P339" i="9" s="1"/>
  <c r="T256" i="9"/>
  <c r="O256" i="9" s="1"/>
  <c r="P256" i="9" s="1"/>
  <c r="T417" i="9"/>
  <c r="O417" i="9" s="1"/>
  <c r="P417" i="9" s="1"/>
  <c r="T62" i="9"/>
  <c r="O62" i="9" s="1"/>
  <c r="P62" i="9" s="1"/>
  <c r="T302" i="9"/>
  <c r="O302" i="9" s="1"/>
  <c r="P302" i="9" s="1"/>
  <c r="T401" i="9"/>
  <c r="O401" i="9" s="1"/>
  <c r="P401" i="9" s="1"/>
  <c r="T391" i="9"/>
  <c r="O391" i="9" s="1"/>
  <c r="P391" i="9" s="1"/>
  <c r="T17" i="9"/>
  <c r="T112" i="9"/>
  <c r="O112" i="9" s="1"/>
  <c r="P112" i="9" s="1"/>
  <c r="T234" i="9"/>
  <c r="O234" i="9" s="1"/>
  <c r="P234" i="9" s="1"/>
  <c r="T346" i="9"/>
  <c r="O346" i="9" s="1"/>
  <c r="P346" i="9" s="1"/>
  <c r="T65" i="9"/>
  <c r="O65" i="9" s="1"/>
  <c r="P65" i="9" s="1"/>
  <c r="T121" i="9"/>
  <c r="O121" i="9" s="1"/>
  <c r="P121" i="9" s="1"/>
  <c r="T177" i="9"/>
  <c r="O177" i="9" s="1"/>
  <c r="P177" i="9" s="1"/>
  <c r="T240" i="9"/>
  <c r="O240" i="9" s="1"/>
  <c r="P240" i="9" s="1"/>
  <c r="T304" i="9"/>
  <c r="O304" i="9" s="1"/>
  <c r="P304" i="9" s="1"/>
  <c r="T362" i="9"/>
  <c r="O362" i="9" s="1"/>
  <c r="P362" i="9" s="1"/>
  <c r="T222" i="9"/>
  <c r="O222" i="9" s="1"/>
  <c r="P222" i="9" s="1"/>
  <c r="T375" i="9"/>
  <c r="O375" i="9" s="1"/>
  <c r="P375" i="9" s="1"/>
  <c r="T424" i="9"/>
  <c r="O424" i="9" s="1"/>
  <c r="P424" i="9" s="1"/>
  <c r="T200" i="9"/>
  <c r="O200" i="9" s="1"/>
  <c r="P200" i="9" s="1"/>
  <c r="T434" i="9"/>
  <c r="O434" i="9" s="1"/>
  <c r="P434" i="9" s="1"/>
  <c r="T99" i="9"/>
  <c r="O99" i="9" s="1"/>
  <c r="P99" i="9" s="1"/>
  <c r="T264" i="9"/>
  <c r="O264" i="9" s="1"/>
  <c r="P264" i="9" s="1"/>
  <c r="T68" i="9"/>
  <c r="O68" i="9" s="1"/>
  <c r="P68" i="9" s="1"/>
  <c r="T180" i="9"/>
  <c r="O180" i="9" s="1"/>
  <c r="P180" i="9" s="1"/>
  <c r="T411" i="9"/>
  <c r="O411" i="9" s="1"/>
  <c r="P411" i="9" s="1"/>
  <c r="T431" i="9"/>
  <c r="O431" i="9" s="1"/>
  <c r="P431" i="9" s="1"/>
  <c r="T414" i="9"/>
  <c r="O414" i="9" s="1"/>
  <c r="P414" i="9" s="1"/>
  <c r="T405" i="9"/>
  <c r="O405" i="9" s="1"/>
  <c r="P405" i="9" s="1"/>
  <c r="H7" i="4"/>
  <c r="J7" i="4" s="1"/>
  <c r="L7" i="4" s="1"/>
  <c r="H2" i="4"/>
  <c r="J2" i="4" s="1"/>
  <c r="L2" i="4" s="1"/>
  <c r="H4" i="4"/>
  <c r="J4" i="4" s="1"/>
  <c r="L4" i="4" s="1"/>
  <c r="H5" i="4"/>
  <c r="J5" i="4" s="1"/>
  <c r="L5" i="4" s="1"/>
  <c r="H8" i="4"/>
  <c r="J8" i="4" s="1"/>
  <c r="L8" i="4" s="1"/>
  <c r="H6" i="4"/>
  <c r="J6" i="4" s="1"/>
  <c r="L6" i="4" s="1"/>
  <c r="H3" i="4"/>
  <c r="J3" i="4" s="1"/>
  <c r="L3" i="4" s="1"/>
  <c r="H359" i="9" l="1"/>
  <c r="Q383" i="9"/>
  <c r="H408" i="9"/>
  <c r="H426" i="9"/>
  <c r="H326" i="9"/>
  <c r="Q346" i="9"/>
  <c r="H389" i="9"/>
  <c r="Q323" i="9"/>
  <c r="Q350" i="9"/>
  <c r="Q386" i="9"/>
  <c r="H324" i="9"/>
  <c r="Q349" i="9"/>
  <c r="Q393" i="9"/>
  <c r="Q421" i="9"/>
  <c r="Q338" i="9"/>
  <c r="Q365" i="9"/>
  <c r="H322" i="9"/>
  <c r="H330" i="9"/>
  <c r="Q337" i="9"/>
  <c r="H344" i="9"/>
  <c r="Q342" i="9"/>
  <c r="H349" i="9"/>
  <c r="H357" i="9"/>
  <c r="Q364" i="9"/>
  <c r="H367" i="9"/>
  <c r="H380" i="9"/>
  <c r="Q378" i="9"/>
  <c r="H385" i="9"/>
  <c r="H393" i="9"/>
  <c r="Q400" i="9"/>
  <c r="H403" i="9"/>
  <c r="H411" i="9"/>
  <c r="Q418" i="9"/>
  <c r="H421" i="9"/>
  <c r="H429" i="9"/>
  <c r="Q438" i="9"/>
  <c r="H338" i="9"/>
  <c r="Q336" i="9"/>
  <c r="H343" i="9"/>
  <c r="Q341" i="9"/>
  <c r="H365" i="9"/>
  <c r="Q363" i="9"/>
  <c r="H379" i="9"/>
  <c r="Q377" i="9"/>
  <c r="H401" i="9"/>
  <c r="Q399" i="9"/>
  <c r="H419" i="9"/>
  <c r="Q417" i="9"/>
  <c r="H438" i="9"/>
  <c r="Q437" i="9"/>
  <c r="Q325" i="9"/>
  <c r="Q347" i="9"/>
  <c r="H372" i="9"/>
  <c r="Q388" i="9"/>
  <c r="Q406" i="9"/>
  <c r="Q424" i="9"/>
  <c r="H432" i="9"/>
  <c r="Q324" i="9"/>
  <c r="H353" i="9"/>
  <c r="Q387" i="9"/>
  <c r="Q405" i="9"/>
  <c r="Q423" i="9"/>
  <c r="H325" i="9"/>
  <c r="H352" i="9"/>
  <c r="Q368" i="9"/>
  <c r="H383" i="9"/>
  <c r="H424" i="9"/>
  <c r="Q422" i="9"/>
  <c r="H430" i="9"/>
  <c r="Q322" i="9"/>
  <c r="H346" i="9"/>
  <c r="H351" i="9"/>
  <c r="Q357" i="9"/>
  <c r="Q367" i="9"/>
  <c r="H382" i="9"/>
  <c r="Q380" i="9"/>
  <c r="H387" i="9"/>
  <c r="Q385" i="9"/>
  <c r="Q411" i="9"/>
  <c r="H323" i="9"/>
  <c r="H350" i="9"/>
  <c r="Q379" i="9"/>
  <c r="H404" i="9"/>
  <c r="Q419" i="9"/>
  <c r="H422" i="9"/>
  <c r="H337" i="9"/>
  <c r="H342" i="9"/>
  <c r="Q340" i="9"/>
  <c r="Q362" i="9"/>
  <c r="H378" i="9"/>
  <c r="H400" i="9"/>
  <c r="H418" i="9"/>
  <c r="Q329" i="9"/>
  <c r="H336" i="9"/>
  <c r="Q334" i="9"/>
  <c r="H341" i="9"/>
  <c r="Q356" i="9"/>
  <c r="H363" i="9"/>
  <c r="Q374" i="9"/>
  <c r="H377" i="9"/>
  <c r="Q392" i="9"/>
  <c r="H399" i="9"/>
  <c r="Q397" i="9"/>
  <c r="Q410" i="9"/>
  <c r="H417" i="9"/>
  <c r="Q415" i="9"/>
  <c r="Q428" i="9"/>
  <c r="H436" i="9"/>
  <c r="Q435" i="9"/>
  <c r="H321" i="9"/>
  <c r="Q328" i="9"/>
  <c r="H335" i="9"/>
  <c r="Q333" i="9"/>
  <c r="H340" i="9"/>
  <c r="H348" i="9"/>
  <c r="Q355" i="9"/>
  <c r="H362" i="9"/>
  <c r="Q360" i="9"/>
  <c r="H366" i="9"/>
  <c r="Q373" i="9"/>
  <c r="H376" i="9"/>
  <c r="H384" i="9"/>
  <c r="Q391" i="9"/>
  <c r="H398" i="9"/>
  <c r="Q396" i="9"/>
  <c r="H402" i="9"/>
  <c r="Q409" i="9"/>
  <c r="H416" i="9"/>
  <c r="Q414" i="9"/>
  <c r="H420" i="9"/>
  <c r="Q427" i="9"/>
  <c r="H435" i="9"/>
  <c r="Q434" i="9"/>
  <c r="H327" i="9"/>
  <c r="H354" i="9"/>
  <c r="H395" i="9"/>
  <c r="H413" i="9"/>
  <c r="H339" i="9"/>
  <c r="H358" i="9"/>
  <c r="Q369" i="9"/>
  <c r="Q382" i="9"/>
  <c r="H394" i="9"/>
  <c r="H407" i="9"/>
  <c r="Q345" i="9"/>
  <c r="H388" i="9"/>
  <c r="H406" i="9"/>
  <c r="Q330" i="9"/>
  <c r="Q403" i="9"/>
  <c r="H345" i="9"/>
  <c r="H368" i="9"/>
  <c r="H381" i="9"/>
  <c r="Q401" i="9"/>
  <c r="Q429" i="9"/>
  <c r="Q321" i="9"/>
  <c r="Q348" i="9"/>
  <c r="Q376" i="9"/>
  <c r="Q398" i="9"/>
  <c r="Q420" i="9"/>
  <c r="Q436" i="9"/>
  <c r="Q361" i="9"/>
  <c r="H329" i="9"/>
  <c r="Q327" i="9"/>
  <c r="H334" i="9"/>
  <c r="Q332" i="9"/>
  <c r="H356" i="9"/>
  <c r="Q354" i="9"/>
  <c r="H361" i="9"/>
  <c r="Q359" i="9"/>
  <c r="H374" i="9"/>
  <c r="Q372" i="9"/>
  <c r="H392" i="9"/>
  <c r="Q390" i="9"/>
  <c r="H397" i="9"/>
  <c r="Q395" i="9"/>
  <c r="H410" i="9"/>
  <c r="Q408" i="9"/>
  <c r="H415" i="9"/>
  <c r="Q413" i="9"/>
  <c r="H428" i="9"/>
  <c r="Q426" i="9"/>
  <c r="H434" i="9"/>
  <c r="Q433" i="9"/>
  <c r="H332" i="9"/>
  <c r="Q352" i="9"/>
  <c r="Q370" i="9"/>
  <c r="H390" i="9"/>
  <c r="Q431" i="9"/>
  <c r="H331" i="9"/>
  <c r="Q351" i="9"/>
  <c r="H371" i="9"/>
  <c r="H375" i="9"/>
  <c r="H412" i="9"/>
  <c r="H425" i="9"/>
  <c r="H431" i="9"/>
  <c r="Q430" i="9"/>
  <c r="H347" i="9"/>
  <c r="H370" i="9"/>
  <c r="Q381" i="9"/>
  <c r="Q404" i="9"/>
  <c r="Q344" i="9"/>
  <c r="H369" i="9"/>
  <c r="H405" i="9"/>
  <c r="H423" i="9"/>
  <c r="Q343" i="9"/>
  <c r="H386" i="9"/>
  <c r="Q335" i="9"/>
  <c r="H364" i="9"/>
  <c r="Q366" i="9"/>
  <c r="Q384" i="9"/>
  <c r="Q402" i="9"/>
  <c r="Q416" i="9"/>
  <c r="H437" i="9"/>
  <c r="H328" i="9"/>
  <c r="Q326" i="9"/>
  <c r="H333" i="9"/>
  <c r="Q331" i="9"/>
  <c r="Q339" i="9"/>
  <c r="H355" i="9"/>
  <c r="Q353" i="9"/>
  <c r="H360" i="9"/>
  <c r="Q358" i="9"/>
  <c r="H373" i="9"/>
  <c r="Q371" i="9"/>
  <c r="Q375" i="9"/>
  <c r="H391" i="9"/>
  <c r="Q389" i="9"/>
  <c r="H396" i="9"/>
  <c r="Q394" i="9"/>
  <c r="H409" i="9"/>
  <c r="Q407" i="9"/>
  <c r="H414" i="9"/>
  <c r="Q412" i="9"/>
  <c r="H427" i="9"/>
  <c r="Q425" i="9"/>
  <c r="H433" i="9"/>
  <c r="Q432" i="9"/>
  <c r="H300" i="9" l="1"/>
  <c r="Q242" i="9"/>
  <c r="Q269" i="9"/>
  <c r="Q296" i="9"/>
  <c r="H316" i="9"/>
  <c r="Q314" i="9"/>
  <c r="H243" i="9"/>
  <c r="Q241" i="9"/>
  <c r="Q249" i="9"/>
  <c r="H265" i="9"/>
  <c r="Q263" i="9"/>
  <c r="H270" i="9"/>
  <c r="Q268" i="9"/>
  <c r="Q276" i="9"/>
  <c r="H292" i="9"/>
  <c r="Q290" i="9"/>
  <c r="H297" i="9"/>
  <c r="Q295" i="9"/>
  <c r="Q303" i="9"/>
  <c r="H315" i="9"/>
  <c r="Q313" i="9"/>
  <c r="H240" i="9"/>
  <c r="Q247" i="9"/>
  <c r="H254" i="9"/>
  <c r="Q252" i="9"/>
  <c r="H259" i="9"/>
  <c r="H267" i="9"/>
  <c r="Q274" i="9"/>
  <c r="H281" i="9"/>
  <c r="Q279" i="9"/>
  <c r="H286" i="9"/>
  <c r="H294" i="9"/>
  <c r="Q301" i="9"/>
  <c r="H308" i="9"/>
  <c r="Q306" i="9"/>
  <c r="H312" i="9"/>
  <c r="Q319" i="9"/>
  <c r="H248" i="9"/>
  <c r="Q246" i="9"/>
  <c r="H253" i="9"/>
  <c r="Q251" i="9"/>
  <c r="H275" i="9"/>
  <c r="Q273" i="9"/>
  <c r="H280" i="9"/>
  <c r="H302" i="9"/>
  <c r="H307" i="9"/>
  <c r="Q305" i="9"/>
  <c r="H320" i="9"/>
  <c r="Q318" i="9"/>
  <c r="Q245" i="9"/>
  <c r="H252" i="9"/>
  <c r="Q250" i="9"/>
  <c r="Q258" i="9"/>
  <c r="H274" i="9"/>
  <c r="Q272" i="9"/>
  <c r="Q277" i="9"/>
  <c r="Q285" i="9"/>
  <c r="H301" i="9"/>
  <c r="Q299" i="9"/>
  <c r="H306" i="9"/>
  <c r="Q304" i="9"/>
  <c r="H319" i="9"/>
  <c r="Q317" i="9"/>
  <c r="H246" i="9"/>
  <c r="Q244" i="9"/>
  <c r="H251" i="9"/>
  <c r="Q266" i="9"/>
  <c r="H273" i="9"/>
  <c r="Q271" i="9"/>
  <c r="H278" i="9"/>
  <c r="Q293" i="9"/>
  <c r="Q298" i="9"/>
  <c r="H305" i="9"/>
  <c r="H318" i="9"/>
  <c r="Q316" i="9"/>
  <c r="Q243" i="9"/>
  <c r="H258" i="9"/>
  <c r="Q265" i="9"/>
  <c r="H272" i="9"/>
  <c r="Q270" i="9"/>
  <c r="H277" i="9"/>
  <c r="H285" i="9"/>
  <c r="Q292" i="9"/>
  <c r="H299" i="9"/>
  <c r="Q297" i="9"/>
  <c r="H304" i="9"/>
  <c r="H317" i="9"/>
  <c r="H271" i="9"/>
  <c r="H298" i="9"/>
  <c r="H242" i="9"/>
  <c r="Q257" i="9"/>
  <c r="H264" i="9"/>
  <c r="H269" i="9"/>
  <c r="H291" i="9"/>
  <c r="Q289" i="9"/>
  <c r="H296" i="9"/>
  <c r="Q311" i="9"/>
  <c r="H314" i="9"/>
  <c r="H249" i="9"/>
  <c r="H263" i="9"/>
  <c r="Q261" i="9"/>
  <c r="H268" i="9"/>
  <c r="H276" i="9"/>
  <c r="Q283" i="9"/>
  <c r="H290" i="9"/>
  <c r="Q288" i="9"/>
  <c r="H295" i="9"/>
  <c r="H303" i="9"/>
  <c r="Q310" i="9"/>
  <c r="H313" i="9"/>
  <c r="N313" i="9" s="1"/>
  <c r="O313" i="9" s="1"/>
  <c r="P313" i="9" s="1"/>
  <c r="H262" i="9"/>
  <c r="Q278" i="9"/>
  <c r="H247" i="9"/>
  <c r="H245" i="9"/>
  <c r="H244" i="9"/>
  <c r="Q264" i="9"/>
  <c r="Q291" i="9"/>
  <c r="Q284" i="9"/>
  <c r="H241" i="9"/>
  <c r="H257" i="9"/>
  <c r="Q282" i="9"/>
  <c r="Q309" i="9"/>
  <c r="Q240" i="9"/>
  <c r="H256" i="9"/>
  <c r="Q254" i="9"/>
  <c r="H261" i="9"/>
  <c r="Q259" i="9"/>
  <c r="Q267" i="9"/>
  <c r="H283" i="9"/>
  <c r="Q281" i="9"/>
  <c r="H288" i="9"/>
  <c r="Q286" i="9"/>
  <c r="Q294" i="9"/>
  <c r="H310" i="9"/>
  <c r="Q308" i="9"/>
  <c r="Q312" i="9"/>
  <c r="Q300" i="9"/>
  <c r="H279" i="9"/>
  <c r="H250" i="9"/>
  <c r="Q315" i="9"/>
  <c r="H266" i="9"/>
  <c r="H293" i="9"/>
  <c r="Q262" i="9"/>
  <c r="Q256" i="9"/>
  <c r="Q255" i="9"/>
  <c r="Q260" i="9"/>
  <c r="H284" i="9"/>
  <c r="H289" i="9"/>
  <c r="Q287" i="9"/>
  <c r="H311" i="9"/>
  <c r="Q248" i="9"/>
  <c r="H255" i="9"/>
  <c r="Q253" i="9"/>
  <c r="H260" i="9"/>
  <c r="Q275" i="9"/>
  <c r="H282" i="9"/>
  <c r="Q280" i="9"/>
  <c r="H287" i="9"/>
  <c r="Q302" i="9"/>
  <c r="H309" i="9"/>
  <c r="Q307" i="9"/>
  <c r="Q320" i="9"/>
  <c r="K222" i="1"/>
  <c r="K223" i="1"/>
  <c r="K224" i="1"/>
  <c r="K225" i="1"/>
  <c r="K226" i="1"/>
  <c r="K227" i="1"/>
  <c r="K221" i="1"/>
  <c r="K215" i="1"/>
  <c r="K216" i="1"/>
  <c r="K217" i="1"/>
  <c r="K218" i="1"/>
  <c r="K219" i="1"/>
  <c r="K220" i="1"/>
  <c r="K214" i="1"/>
  <c r="K208" i="1"/>
  <c r="K209" i="1"/>
  <c r="K210" i="1"/>
  <c r="K211" i="1"/>
  <c r="K212" i="1"/>
  <c r="K213" i="1"/>
  <c r="K207" i="1"/>
  <c r="K201" i="1"/>
  <c r="K202" i="1"/>
  <c r="K203" i="1"/>
  <c r="K204" i="1"/>
  <c r="K205" i="1"/>
  <c r="K206" i="1"/>
  <c r="K200" i="1"/>
  <c r="K194" i="1"/>
  <c r="K195" i="1"/>
  <c r="K196" i="1"/>
  <c r="K197" i="1"/>
  <c r="K198" i="1"/>
  <c r="K199" i="1"/>
  <c r="K193" i="1"/>
  <c r="K180" i="1"/>
  <c r="K181" i="1"/>
  <c r="K182" i="1"/>
  <c r="K183" i="1"/>
  <c r="K184" i="1"/>
  <c r="K185" i="1"/>
  <c r="K179" i="1"/>
  <c r="K187" i="1"/>
  <c r="K188" i="1"/>
  <c r="K189" i="1"/>
  <c r="K190" i="1"/>
  <c r="K191" i="1"/>
  <c r="K192" i="1"/>
  <c r="K186" i="1"/>
  <c r="K166" i="1"/>
  <c r="K167" i="1"/>
  <c r="K168" i="1"/>
  <c r="K169" i="1"/>
  <c r="K170" i="1"/>
  <c r="K171" i="1"/>
  <c r="K165" i="1"/>
  <c r="K173" i="1"/>
  <c r="K174" i="1"/>
  <c r="K175" i="1"/>
  <c r="K176" i="1"/>
  <c r="K177" i="1"/>
  <c r="K178" i="1"/>
  <c r="K172" i="1"/>
  <c r="K152" i="1"/>
  <c r="K153" i="1"/>
  <c r="K154" i="1"/>
  <c r="K155" i="1"/>
  <c r="K156" i="1"/>
  <c r="K157" i="1"/>
  <c r="K151" i="1"/>
  <c r="K159" i="1"/>
  <c r="K160" i="1"/>
  <c r="K161" i="1"/>
  <c r="K162" i="1"/>
  <c r="K163" i="1"/>
  <c r="K164" i="1"/>
  <c r="K158" i="1"/>
  <c r="K145" i="1"/>
  <c r="K146" i="1"/>
  <c r="K147" i="1"/>
  <c r="K148" i="1"/>
  <c r="K149" i="1"/>
  <c r="K150" i="1"/>
  <c r="K144" i="1"/>
  <c r="K138" i="1"/>
  <c r="K139" i="1"/>
  <c r="K140" i="1"/>
  <c r="K141" i="1"/>
  <c r="K142" i="1"/>
  <c r="K143" i="1"/>
  <c r="K137" i="1"/>
  <c r="K124" i="1"/>
  <c r="K125" i="1"/>
  <c r="K126" i="1"/>
  <c r="K127" i="1"/>
  <c r="K128" i="1"/>
  <c r="K129" i="1"/>
  <c r="K123" i="1"/>
  <c r="K131" i="1"/>
  <c r="K132" i="1"/>
  <c r="K133" i="1"/>
  <c r="K134" i="1"/>
  <c r="K135" i="1"/>
  <c r="K136" i="1"/>
  <c r="K130" i="1"/>
  <c r="K110" i="1"/>
  <c r="K111" i="1"/>
  <c r="K112" i="1"/>
  <c r="K113" i="1"/>
  <c r="K114" i="1"/>
  <c r="K115" i="1"/>
  <c r="K109" i="1"/>
  <c r="K117" i="1"/>
  <c r="K118" i="1"/>
  <c r="K119" i="1"/>
  <c r="K120" i="1"/>
  <c r="K121" i="1"/>
  <c r="K122" i="1"/>
  <c r="K116" i="1"/>
  <c r="K103" i="1"/>
  <c r="K104" i="1"/>
  <c r="K105" i="1"/>
  <c r="K106" i="1"/>
  <c r="K107" i="1"/>
  <c r="K108" i="1"/>
  <c r="K102" i="1"/>
  <c r="K96" i="1"/>
  <c r="K97" i="1"/>
  <c r="K98" i="1"/>
  <c r="K99" i="1"/>
  <c r="K100" i="1"/>
  <c r="K101" i="1"/>
  <c r="K95" i="1"/>
  <c r="K82" i="1"/>
  <c r="K83" i="1"/>
  <c r="K84" i="1"/>
  <c r="K85" i="1"/>
  <c r="K86" i="1"/>
  <c r="K87" i="1"/>
  <c r="K81" i="1"/>
  <c r="K89" i="1"/>
  <c r="K90" i="1"/>
  <c r="K91" i="1"/>
  <c r="K92" i="1"/>
  <c r="K93" i="1"/>
  <c r="K94" i="1"/>
  <c r="K88" i="1"/>
  <c r="K75" i="1"/>
  <c r="K76" i="1"/>
  <c r="K77" i="1"/>
  <c r="K78" i="1"/>
  <c r="K79" i="1"/>
  <c r="K80" i="1"/>
  <c r="K74" i="1"/>
  <c r="K68" i="1"/>
  <c r="K69" i="1"/>
  <c r="K70" i="1"/>
  <c r="K71" i="1"/>
  <c r="K72" i="1"/>
  <c r="K73" i="1"/>
  <c r="K67" i="1"/>
  <c r="K54" i="1"/>
  <c r="K55" i="1"/>
  <c r="K56" i="1"/>
  <c r="K57" i="1"/>
  <c r="K58" i="1"/>
  <c r="K59" i="1"/>
  <c r="K53" i="1"/>
  <c r="K61" i="1"/>
  <c r="K62" i="1"/>
  <c r="K63" i="1"/>
  <c r="K64" i="1"/>
  <c r="K65" i="1"/>
  <c r="K66" i="1"/>
  <c r="K60" i="1"/>
  <c r="L48" i="1"/>
  <c r="K47" i="1"/>
  <c r="K48" i="1"/>
  <c r="K49" i="1"/>
  <c r="K50" i="1"/>
  <c r="K51" i="1"/>
  <c r="K52" i="1"/>
  <c r="K46" i="1"/>
  <c r="K40" i="1"/>
  <c r="K41" i="1"/>
  <c r="K42" i="1"/>
  <c r="K43" i="1"/>
  <c r="K44" i="1"/>
  <c r="K45" i="1"/>
  <c r="K39" i="1"/>
  <c r="K33" i="1"/>
  <c r="K34" i="1"/>
  <c r="K35" i="1"/>
  <c r="K36" i="1"/>
  <c r="K37" i="1"/>
  <c r="K38" i="1"/>
  <c r="K32" i="1"/>
  <c r="K19" i="1"/>
  <c r="K20" i="1"/>
  <c r="K21" i="1"/>
  <c r="K22" i="1"/>
  <c r="K23" i="1"/>
  <c r="K24" i="1"/>
  <c r="K18" i="1"/>
  <c r="K26" i="1"/>
  <c r="K27" i="1"/>
  <c r="K28" i="1"/>
  <c r="K29" i="1"/>
  <c r="K30" i="1"/>
  <c r="K31" i="1"/>
  <c r="K25" i="1"/>
  <c r="K12" i="1"/>
  <c r="K13" i="1"/>
  <c r="K14" i="1"/>
  <c r="K15" i="1"/>
  <c r="K16" i="1"/>
  <c r="K17" i="1"/>
  <c r="K11" i="1"/>
  <c r="K5" i="1"/>
  <c r="K6" i="1"/>
  <c r="K7" i="1"/>
  <c r="K8" i="1"/>
  <c r="K9" i="1"/>
  <c r="K10" i="1"/>
  <c r="K4" i="1"/>
  <c r="Q25" i="9" l="1"/>
  <c r="Q43" i="9"/>
  <c r="Q46" i="9"/>
  <c r="H29" i="9"/>
  <c r="H32" i="9"/>
  <c r="Q26" i="9"/>
  <c r="Q51" i="9"/>
  <c r="Q100" i="9"/>
  <c r="Q186" i="9"/>
  <c r="H92" i="9"/>
  <c r="H50" i="9"/>
  <c r="Q57" i="9"/>
  <c r="H78" i="9"/>
  <c r="H19" i="9"/>
  <c r="H33" i="9"/>
  <c r="H82" i="9"/>
  <c r="H159" i="9"/>
  <c r="H60" i="9"/>
  <c r="H23" i="9"/>
  <c r="Q37" i="9"/>
  <c r="H44" i="9"/>
  <c r="Q47" i="9"/>
  <c r="H61" i="9"/>
  <c r="H72" i="9"/>
  <c r="Q75" i="9"/>
  <c r="Q65" i="9"/>
  <c r="H86" i="9"/>
  <c r="Q89" i="9"/>
  <c r="H96" i="9"/>
  <c r="H107" i="9"/>
  <c r="Q110" i="9"/>
  <c r="Q114" i="9"/>
  <c r="H128" i="9"/>
  <c r="Q131" i="9"/>
  <c r="Q121" i="9"/>
  <c r="H145" i="9"/>
  <c r="H135" i="9"/>
  <c r="Q138" i="9"/>
  <c r="Q149" i="9"/>
  <c r="Q176" i="9"/>
  <c r="H165" i="9"/>
  <c r="H190" i="9"/>
  <c r="Q183" i="9"/>
  <c r="H200" i="9"/>
  <c r="H197" i="9"/>
  <c r="Q193" i="9"/>
  <c r="Q211" i="9"/>
  <c r="H214" i="9"/>
  <c r="H225" i="9"/>
  <c r="Q221" i="9"/>
  <c r="Q232" i="9"/>
  <c r="H235" i="9"/>
  <c r="H18" i="9"/>
  <c r="Q71" i="9"/>
  <c r="Q231" i="9"/>
  <c r="H59" i="9"/>
  <c r="H157" i="9"/>
  <c r="H76" i="9"/>
  <c r="Q68" i="9"/>
  <c r="H25" i="9"/>
  <c r="Q53" i="9"/>
  <c r="Q85" i="9"/>
  <c r="H120" i="9"/>
  <c r="Q148" i="9"/>
  <c r="H175" i="9"/>
  <c r="Q203" i="9"/>
  <c r="Q227" i="9"/>
  <c r="Q21" i="9"/>
  <c r="H24" i="9"/>
  <c r="H42" i="9"/>
  <c r="Q38" i="9"/>
  <c r="Q35" i="9"/>
  <c r="H45" i="9"/>
  <c r="H56" i="9"/>
  <c r="Q52" i="9"/>
  <c r="Q63" i="9"/>
  <c r="H73" i="9"/>
  <c r="H70" i="9"/>
  <c r="Q66" i="9"/>
  <c r="Q84" i="9"/>
  <c r="H87" i="9"/>
  <c r="H105" i="9"/>
  <c r="Q101" i="9"/>
  <c r="Q98" i="9"/>
  <c r="H108" i="9"/>
  <c r="H119" i="9"/>
  <c r="Q115" i="9"/>
  <c r="H129" i="9"/>
  <c r="H126" i="9"/>
  <c r="Q122" i="9"/>
  <c r="Q147" i="9"/>
  <c r="H136" i="9"/>
  <c r="H154" i="9"/>
  <c r="Q150" i="9"/>
  <c r="Q161" i="9"/>
  <c r="H174" i="9"/>
  <c r="Q167" i="9"/>
  <c r="H181" i="9"/>
  <c r="Q202" i="9"/>
  <c r="H209" i="9"/>
  <c r="Q216" i="9"/>
  <c r="H230" i="9"/>
  <c r="Q237" i="9"/>
  <c r="Q74" i="9"/>
  <c r="H81" i="9"/>
  <c r="Q88" i="9"/>
  <c r="H95" i="9"/>
  <c r="H113" i="9"/>
  <c r="Q109" i="9"/>
  <c r="Q120" i="9"/>
  <c r="H134" i="9"/>
  <c r="Q127" i="9"/>
  <c r="H141" i="9"/>
  <c r="Q137" i="9"/>
  <c r="Q155" i="9"/>
  <c r="H158" i="9"/>
  <c r="Q175" i="9"/>
  <c r="H164" i="9"/>
  <c r="H189" i="9"/>
  <c r="Q185" i="9"/>
  <c r="H199" i="9"/>
  <c r="H196" i="9"/>
  <c r="Q210" i="9"/>
  <c r="H213" i="9"/>
  <c r="H224" i="9"/>
  <c r="Q220" i="9"/>
  <c r="H234" i="9"/>
  <c r="H17" i="9"/>
  <c r="N17" i="9" s="1"/>
  <c r="O17" i="9" s="1"/>
  <c r="P17" i="9" s="1"/>
  <c r="Q24" i="9"/>
  <c r="Q42" i="9"/>
  <c r="H49" i="9"/>
  <c r="Q45" i="9"/>
  <c r="Q56" i="9"/>
  <c r="H77" i="9"/>
  <c r="Q70" i="9"/>
  <c r="H80" i="9"/>
  <c r="Q87" i="9"/>
  <c r="Q105" i="9"/>
  <c r="H94" i="9"/>
  <c r="H112" i="9"/>
  <c r="Q119" i="9"/>
  <c r="H133" i="9"/>
  <c r="Q126" i="9"/>
  <c r="H143" i="9"/>
  <c r="H140" i="9"/>
  <c r="Q136" i="9"/>
  <c r="Q174" i="9"/>
  <c r="H188" i="9"/>
  <c r="Q181" i="9"/>
  <c r="H195" i="9"/>
  <c r="Q209" i="9"/>
  <c r="H27" i="9"/>
  <c r="Q41" i="9"/>
  <c r="H48" i="9"/>
  <c r="Q69" i="9"/>
  <c r="H90" i="9"/>
  <c r="Q104" i="9"/>
  <c r="H111" i="9"/>
  <c r="Q118" i="9"/>
  <c r="H132" i="9"/>
  <c r="Q125" i="9"/>
  <c r="H170" i="9"/>
  <c r="Q173" i="9"/>
  <c r="Q163" i="9"/>
  <c r="H177" i="9"/>
  <c r="Q180" i="9"/>
  <c r="Q198" i="9"/>
  <c r="H194" i="9"/>
  <c r="H205" i="9"/>
  <c r="Q208" i="9"/>
  <c r="H222" i="9"/>
  <c r="H226" i="9"/>
  <c r="Q233" i="9"/>
  <c r="Q16" i="9"/>
  <c r="H26" i="9"/>
  <c r="H37" i="9"/>
  <c r="Q40" i="9"/>
  <c r="Q30" i="9"/>
  <c r="H51" i="9"/>
  <c r="Q54" i="9"/>
  <c r="Q58" i="9"/>
  <c r="H75" i="9"/>
  <c r="H65" i="9"/>
  <c r="Q79" i="9"/>
  <c r="H89" i="9"/>
  <c r="H100" i="9"/>
  <c r="Q103" i="9"/>
  <c r="H110" i="9"/>
  <c r="H114" i="9"/>
  <c r="Q117" i="9"/>
  <c r="H131" i="9"/>
  <c r="H121" i="9"/>
  <c r="Q124" i="9"/>
  <c r="Q142" i="9"/>
  <c r="H138" i="9"/>
  <c r="H149" i="9"/>
  <c r="Q152" i="9"/>
  <c r="Q156" i="9"/>
  <c r="H176" i="9"/>
  <c r="Q172" i="9"/>
  <c r="Q169" i="9"/>
  <c r="H186" i="9"/>
  <c r="H183" i="9"/>
  <c r="Q179" i="9"/>
  <c r="Q204" i="9"/>
  <c r="H193" i="9"/>
  <c r="H211" i="9"/>
  <c r="Q207" i="9"/>
  <c r="Q218" i="9"/>
  <c r="H221" i="9"/>
  <c r="Q239" i="9"/>
  <c r="Q39" i="9"/>
  <c r="H46" i="9"/>
  <c r="Q64" i="9"/>
  <c r="H71" i="9"/>
  <c r="H88" i="9"/>
  <c r="Q99" i="9"/>
  <c r="H130" i="9"/>
  <c r="H137" i="9"/>
  <c r="H185" i="9"/>
  <c r="Q20" i="9"/>
  <c r="H41" i="9"/>
  <c r="Q34" i="9"/>
  <c r="H55" i="9"/>
  <c r="H69" i="9"/>
  <c r="Q83" i="9"/>
  <c r="H104" i="9"/>
  <c r="H125" i="9"/>
  <c r="Q146" i="9"/>
  <c r="Q160" i="9"/>
  <c r="H173" i="9"/>
  <c r="H163" i="9"/>
  <c r="Q166" i="9"/>
  <c r="Q184" i="9"/>
  <c r="H180" i="9"/>
  <c r="H198" i="9"/>
  <c r="Q201" i="9"/>
  <c r="Q191" i="9"/>
  <c r="H208" i="9"/>
  <c r="H212" i="9"/>
  <c r="Q219" i="9"/>
  <c r="H229" i="9"/>
  <c r="Q236" i="9"/>
  <c r="H16" i="9"/>
  <c r="N16" i="9" s="1"/>
  <c r="O16" i="9" s="1"/>
  <c r="P16" i="9" s="1"/>
  <c r="Q19" i="9"/>
  <c r="Q23" i="9"/>
  <c r="H40" i="9"/>
  <c r="Q33" i="9"/>
  <c r="H54" i="9"/>
  <c r="H58" i="9"/>
  <c r="Q61" i="9"/>
  <c r="Q72" i="9"/>
  <c r="H68" i="9"/>
  <c r="H79" i="9"/>
  <c r="Q82" i="9"/>
  <c r="Q86" i="9"/>
  <c r="H103" i="9"/>
  <c r="H93" i="9"/>
  <c r="Q96" i="9"/>
  <c r="Q107" i="9"/>
  <c r="H117" i="9"/>
  <c r="Q128" i="9"/>
  <c r="H142" i="9"/>
  <c r="Q135" i="9"/>
  <c r="H152" i="9"/>
  <c r="H156" i="9"/>
  <c r="Q159" i="9"/>
  <c r="H172" i="9"/>
  <c r="H169" i="9"/>
  <c r="Q165" i="9"/>
  <c r="Q190" i="9"/>
  <c r="H179" i="9"/>
  <c r="H204" i="9"/>
  <c r="Q200" i="9"/>
  <c r="Q197" i="9"/>
  <c r="H207" i="9"/>
  <c r="H218" i="9"/>
  <c r="Q214" i="9"/>
  <c r="Q225" i="9"/>
  <c r="H228" i="9"/>
  <c r="H239" i="9"/>
  <c r="Q235" i="9"/>
  <c r="H22" i="9"/>
  <c r="Q18" i="9"/>
  <c r="Q29" i="9"/>
  <c r="H39" i="9"/>
  <c r="H36" i="9"/>
  <c r="Q32" i="9"/>
  <c r="Q50" i="9"/>
  <c r="H53" i="9"/>
  <c r="H64" i="9"/>
  <c r="Q60" i="9"/>
  <c r="Q78" i="9"/>
  <c r="H67" i="9"/>
  <c r="H85" i="9"/>
  <c r="Q81" i="9"/>
  <c r="Q92" i="9"/>
  <c r="H102" i="9"/>
  <c r="H99" i="9"/>
  <c r="Q95" i="9"/>
  <c r="Q113" i="9"/>
  <c r="H116" i="9"/>
  <c r="Q134" i="9"/>
  <c r="H123" i="9"/>
  <c r="H148" i="9"/>
  <c r="Q144" i="9"/>
  <c r="Q141" i="9"/>
  <c r="H151" i="9"/>
  <c r="H162" i="9"/>
  <c r="Q158" i="9"/>
  <c r="H171" i="9"/>
  <c r="H168" i="9"/>
  <c r="Q164" i="9"/>
  <c r="Q189" i="9"/>
  <c r="H178" i="9"/>
  <c r="H203" i="9"/>
  <c r="Q199" i="9"/>
  <c r="Q196" i="9"/>
  <c r="H206" i="9"/>
  <c r="H217" i="9"/>
  <c r="Q213" i="9"/>
  <c r="Q224" i="9"/>
  <c r="H227" i="9"/>
  <c r="H238" i="9"/>
  <c r="Q234" i="9"/>
  <c r="Q106" i="9"/>
  <c r="H144" i="9"/>
  <c r="Q182" i="9"/>
  <c r="H31" i="9"/>
  <c r="H91" i="9"/>
  <c r="Q129" i="9"/>
  <c r="H223" i="9"/>
  <c r="Q55" i="9"/>
  <c r="H139" i="9"/>
  <c r="H187" i="9"/>
  <c r="Q229" i="9"/>
  <c r="Q93" i="9"/>
  <c r="H232" i="9"/>
  <c r="Q22" i="9"/>
  <c r="Q36" i="9"/>
  <c r="H74" i="9"/>
  <c r="H106" i="9"/>
  <c r="H109" i="9"/>
  <c r="Q123" i="9"/>
  <c r="Q151" i="9"/>
  <c r="Q168" i="9"/>
  <c r="Q178" i="9"/>
  <c r="H210" i="9"/>
  <c r="Q217" i="9"/>
  <c r="H231" i="9"/>
  <c r="Q62" i="9"/>
  <c r="Q97" i="9"/>
  <c r="H153" i="9"/>
  <c r="Q215" i="9"/>
  <c r="H30" i="9"/>
  <c r="H124" i="9"/>
  <c r="H21" i="9"/>
  <c r="Q17" i="9"/>
  <c r="Q28" i="9"/>
  <c r="H38" i="9"/>
  <c r="H35" i="9"/>
  <c r="Q31" i="9"/>
  <c r="Q49" i="9"/>
  <c r="H52" i="9"/>
  <c r="H63" i="9"/>
  <c r="Q59" i="9"/>
  <c r="Q77" i="9"/>
  <c r="H66" i="9"/>
  <c r="H84" i="9"/>
  <c r="Q80" i="9"/>
  <c r="Q91" i="9"/>
  <c r="H101" i="9"/>
  <c r="H98" i="9"/>
  <c r="Q94" i="9"/>
  <c r="Q112" i="9"/>
  <c r="H115" i="9"/>
  <c r="Q133" i="9"/>
  <c r="H122" i="9"/>
  <c r="H147" i="9"/>
  <c r="Q143" i="9"/>
  <c r="Q140" i="9"/>
  <c r="H150" i="9"/>
  <c r="H161" i="9"/>
  <c r="Q157" i="9"/>
  <c r="H167" i="9"/>
  <c r="Q188" i="9"/>
  <c r="H202" i="9"/>
  <c r="Q195" i="9"/>
  <c r="H216" i="9"/>
  <c r="Q223" i="9"/>
  <c r="H237" i="9"/>
  <c r="Q130" i="9"/>
  <c r="Q192" i="9"/>
  <c r="H28" i="9"/>
  <c r="Q73" i="9"/>
  <c r="Q108" i="9"/>
  <c r="Q154" i="9"/>
  <c r="Q230" i="9"/>
  <c r="Q153" i="9"/>
  <c r="Q212" i="9"/>
  <c r="H47" i="9"/>
  <c r="Q228" i="9"/>
  <c r="H43" i="9"/>
  <c r="H57" i="9"/>
  <c r="Q67" i="9"/>
  <c r="Q102" i="9"/>
  <c r="Q116" i="9"/>
  <c r="H127" i="9"/>
  <c r="H155" i="9"/>
  <c r="Q162" i="9"/>
  <c r="Q171" i="9"/>
  <c r="H182" i="9"/>
  <c r="H192" i="9"/>
  <c r="Q206" i="9"/>
  <c r="H220" i="9"/>
  <c r="Q238" i="9"/>
  <c r="H118" i="9"/>
  <c r="H233" i="9"/>
  <c r="Q44" i="9"/>
  <c r="Q145" i="9"/>
  <c r="H20" i="9"/>
  <c r="Q27" i="9"/>
  <c r="H34" i="9"/>
  <c r="Q48" i="9"/>
  <c r="H62" i="9"/>
  <c r="Q76" i="9"/>
  <c r="H83" i="9"/>
  <c r="Q90" i="9"/>
  <c r="H97" i="9"/>
  <c r="Q111" i="9"/>
  <c r="Q132" i="9"/>
  <c r="H146" i="9"/>
  <c r="Q139" i="9"/>
  <c r="H160" i="9"/>
  <c r="Q170" i="9"/>
  <c r="H166" i="9"/>
  <c r="H184" i="9"/>
  <c r="Q187" i="9"/>
  <c r="Q177" i="9"/>
  <c r="H201" i="9"/>
  <c r="H191" i="9"/>
  <c r="Q194" i="9"/>
  <c r="Q205" i="9"/>
  <c r="H215" i="9"/>
  <c r="H219" i="9"/>
  <c r="Q222" i="9"/>
  <c r="Q226" i="9"/>
  <c r="H236" i="9"/>
  <c r="AD15" i="9" a="1"/>
  <c r="AD15" i="9" s="1"/>
  <c r="AF15" i="9" a="1"/>
  <c r="AF15" i="9" s="1"/>
  <c r="AE15" i="9" a="1"/>
  <c r="AE15" i="9" s="1"/>
  <c r="I21" i="8" l="1"/>
  <c r="L21" i="8" s="1"/>
  <c r="I23" i="8"/>
  <c r="L23" i="8" s="1"/>
  <c r="I27" i="8"/>
  <c r="L27" i="8" s="1"/>
  <c r="I24" i="8"/>
  <c r="L24" i="8" s="1"/>
  <c r="I28" i="8"/>
  <c r="L28" i="8" s="1"/>
  <c r="I25" i="8"/>
  <c r="L25" i="8" s="1"/>
  <c r="I22" i="8"/>
  <c r="L22" i="8" s="1"/>
  <c r="I26" i="8"/>
  <c r="L26" i="8" s="1"/>
  <c r="Z4" i="9"/>
  <c r="C4" i="13" s="1"/>
  <c r="Z3" i="9"/>
  <c r="C3" i="13" s="1"/>
  <c r="I10" i="8"/>
  <c r="I11" i="8"/>
  <c r="I12" i="8"/>
  <c r="I14" i="8"/>
  <c r="L14" i="8" s="1"/>
  <c r="I7" i="8"/>
  <c r="L7" i="8" s="1"/>
  <c r="I20" i="8"/>
  <c r="L20" i="8" s="1"/>
  <c r="I3" i="8"/>
  <c r="I13" i="8"/>
  <c r="L13" i="8" s="1"/>
  <c r="I6" i="8"/>
  <c r="I9" i="8"/>
  <c r="L9" i="8" s="1"/>
  <c r="I19" i="8"/>
  <c r="L19" i="8" s="1"/>
  <c r="I15" i="8"/>
  <c r="L15" i="8" s="1"/>
  <c r="I17" i="8"/>
  <c r="L17" i="8" s="1"/>
  <c r="I4" i="8"/>
  <c r="I16" i="8"/>
  <c r="L16" i="8" s="1"/>
  <c r="I18" i="8"/>
  <c r="L18" i="8" s="1"/>
  <c r="I5" i="8"/>
  <c r="L5" i="8" s="1"/>
  <c r="I8" i="8"/>
  <c r="I2" i="8"/>
  <c r="A121" i="9"/>
  <c r="A41" i="9"/>
  <c r="A42" i="9"/>
  <c r="A43" i="9"/>
  <c r="A44" i="9"/>
  <c r="A45" i="9"/>
  <c r="A82" i="9"/>
  <c r="A83" i="9"/>
  <c r="A84" i="9"/>
  <c r="A86" i="9"/>
  <c r="A151" i="9"/>
  <c r="A153" i="9"/>
  <c r="A154" i="9"/>
  <c r="A155" i="9"/>
  <c r="A52" i="9"/>
  <c r="A53" i="9"/>
  <c r="A54" i="9"/>
  <c r="A56" i="9"/>
  <c r="A57" i="9"/>
  <c r="A145" i="9"/>
  <c r="A147" i="9"/>
  <c r="A148" i="9"/>
  <c r="A60" i="9"/>
  <c r="A61" i="9"/>
  <c r="A129" i="9"/>
  <c r="A130" i="9"/>
  <c r="A131" i="9"/>
  <c r="A132" i="9"/>
  <c r="A133" i="9"/>
  <c r="A70" i="9"/>
  <c r="A75" i="9"/>
  <c r="A29" i="9"/>
  <c r="A30" i="9"/>
  <c r="A31" i="9"/>
  <c r="A32" i="9"/>
  <c r="A33" i="9"/>
  <c r="A34" i="9"/>
  <c r="A23" i="9"/>
  <c r="A24" i="9"/>
  <c r="A25" i="9"/>
  <c r="A26" i="9"/>
  <c r="A27" i="9"/>
  <c r="A28" i="9"/>
  <c r="A94" i="9"/>
  <c r="A95" i="9"/>
  <c r="A96" i="9"/>
  <c r="A97" i="9"/>
  <c r="A98" i="9"/>
  <c r="A99" i="9"/>
  <c r="A192" i="9"/>
  <c r="A193" i="9"/>
  <c r="A194" i="9"/>
  <c r="A195" i="9"/>
  <c r="A196" i="9"/>
  <c r="A197" i="9"/>
  <c r="A100" i="9"/>
  <c r="A104" i="9"/>
  <c r="A161" i="9"/>
  <c r="A162" i="9"/>
  <c r="A163" i="9"/>
  <c r="A164" i="9"/>
  <c r="A165" i="9"/>
  <c r="A166" i="9"/>
  <c r="A111" i="9"/>
  <c r="A112" i="9"/>
  <c r="A113" i="9"/>
  <c r="A114" i="9"/>
  <c r="A116" i="9"/>
  <c r="A173" i="9"/>
  <c r="A174" i="9"/>
  <c r="A175" i="9"/>
  <c r="A176" i="9"/>
  <c r="A177" i="9"/>
  <c r="A178" i="9"/>
  <c r="A134" i="9"/>
  <c r="A135" i="9"/>
  <c r="A136" i="9"/>
  <c r="A137" i="9"/>
  <c r="A138" i="9"/>
  <c r="A65" i="9"/>
  <c r="A66" i="9"/>
  <c r="A67" i="9"/>
  <c r="A68" i="9"/>
  <c r="A69" i="9"/>
  <c r="A149" i="9"/>
  <c r="A76" i="9"/>
  <c r="A77" i="9"/>
  <c r="A78" i="9"/>
  <c r="A79" i="9"/>
  <c r="A80" i="9"/>
  <c r="A81" i="9"/>
  <c r="A16" i="9"/>
  <c r="A17" i="9"/>
  <c r="A18" i="9"/>
  <c r="A19" i="9"/>
  <c r="A20" i="9"/>
  <c r="A21" i="9"/>
  <c r="A22" i="9"/>
  <c r="A185" i="9"/>
  <c r="A191" i="9"/>
  <c r="A198" i="9"/>
  <c r="A199" i="9"/>
  <c r="A200" i="9"/>
  <c r="A201" i="9"/>
  <c r="A202" i="9"/>
  <c r="A203" i="9"/>
  <c r="A46" i="9"/>
  <c r="A47" i="9"/>
  <c r="A48" i="9"/>
  <c r="A49" i="9"/>
  <c r="A50" i="9"/>
  <c r="A51" i="9"/>
  <c r="A122" i="9"/>
  <c r="A123" i="9"/>
  <c r="A124" i="9"/>
  <c r="A125" i="9"/>
  <c r="A126" i="9"/>
  <c r="A127" i="9"/>
  <c r="A88" i="9"/>
  <c r="A89" i="9"/>
  <c r="A90" i="9"/>
  <c r="A91" i="9"/>
  <c r="A92" i="9"/>
  <c r="A93" i="9"/>
  <c r="A156" i="9"/>
  <c r="A157" i="9"/>
  <c r="A158" i="9"/>
  <c r="A159" i="9"/>
  <c r="A36" i="9"/>
  <c r="A37" i="9"/>
  <c r="A38" i="9"/>
  <c r="A39" i="9"/>
  <c r="A40" i="9"/>
  <c r="A167" i="9"/>
  <c r="A168" i="9"/>
  <c r="A169" i="9"/>
  <c r="A107" i="9"/>
  <c r="A108" i="9"/>
  <c r="A109" i="9"/>
  <c r="A179" i="9"/>
  <c r="A180" i="9"/>
  <c r="A181" i="9"/>
  <c r="A182" i="9"/>
  <c r="A183" i="9"/>
  <c r="A184" i="9"/>
  <c r="A139" i="9"/>
  <c r="A140" i="9"/>
  <c r="A141" i="9"/>
  <c r="A142" i="9"/>
  <c r="A143" i="9"/>
  <c r="A144" i="9"/>
  <c r="A117" i="9"/>
  <c r="A119" i="9"/>
  <c r="A120" i="9"/>
  <c r="A229" i="9"/>
  <c r="A230" i="9"/>
  <c r="A231" i="9"/>
  <c r="A234" i="9"/>
  <c r="A235" i="9"/>
  <c r="A236" i="9"/>
  <c r="A205" i="9"/>
  <c r="A206" i="9"/>
  <c r="A207" i="9"/>
  <c r="A208" i="9"/>
  <c r="A209" i="9"/>
  <c r="A210" i="9"/>
  <c r="A217" i="9"/>
  <c r="A218" i="9"/>
  <c r="A219" i="9"/>
  <c r="A220" i="9"/>
  <c r="A221" i="9"/>
  <c r="A222" i="9"/>
  <c r="A223" i="9"/>
  <c r="A225" i="9"/>
  <c r="A226" i="9"/>
  <c r="A228" i="9"/>
  <c r="A237" i="9"/>
  <c r="A238" i="9"/>
  <c r="A239" i="9"/>
  <c r="A240" i="9"/>
  <c r="A241" i="9"/>
  <c r="A242" i="9"/>
  <c r="A243" i="9"/>
  <c r="A244" i="9"/>
  <c r="A245" i="9"/>
  <c r="A271" i="9"/>
  <c r="A272" i="9"/>
  <c r="A273" i="9"/>
  <c r="A274" i="9"/>
  <c r="A275" i="9"/>
  <c r="A277" i="9"/>
  <c r="A279" i="9"/>
  <c r="A280" i="9"/>
  <c r="A281" i="9"/>
  <c r="A282" i="9"/>
  <c r="A283" i="9"/>
  <c r="A284" i="9"/>
  <c r="A285" i="9"/>
  <c r="A286" i="9"/>
  <c r="A287" i="9"/>
  <c r="A246" i="9"/>
  <c r="A247" i="9"/>
  <c r="A248" i="9"/>
  <c r="A249" i="9"/>
  <c r="A250" i="9"/>
  <c r="A251" i="9"/>
  <c r="A252" i="9"/>
  <c r="A254" i="9"/>
  <c r="A255" i="9"/>
  <c r="A256" i="9"/>
  <c r="A257" i="9"/>
  <c r="A263" i="9"/>
  <c r="A264" i="9"/>
  <c r="A265" i="9"/>
  <c r="A266" i="9"/>
  <c r="A267" i="9"/>
  <c r="A268" i="9"/>
  <c r="A269" i="9"/>
  <c r="A270" i="9"/>
  <c r="A288" i="9"/>
  <c r="A289" i="9"/>
  <c r="A290" i="9"/>
  <c r="A291" i="9"/>
  <c r="A292" i="9"/>
  <c r="A293" i="9"/>
  <c r="A294" i="9"/>
  <c r="A295" i="9"/>
  <c r="A296" i="9"/>
  <c r="A297" i="9"/>
  <c r="A298" i="9"/>
  <c r="A299" i="9"/>
  <c r="A300" i="9"/>
  <c r="A301" i="9"/>
  <c r="A302" i="9"/>
  <c r="A303" i="9"/>
  <c r="A304" i="9"/>
  <c r="A305" i="9"/>
  <c r="A308" i="9"/>
  <c r="A309" i="9"/>
  <c r="A310" i="9"/>
  <c r="A311" i="9"/>
  <c r="A312" i="9"/>
  <c r="A313" i="9"/>
  <c r="A314" i="9"/>
  <c r="A315" i="9"/>
  <c r="A316" i="9"/>
  <c r="A317" i="9"/>
  <c r="A318" i="9"/>
  <c r="A319" i="9"/>
  <c r="A327" i="9"/>
  <c r="A328" i="9"/>
  <c r="A329" i="9"/>
  <c r="A330" i="9"/>
  <c r="A331" i="9"/>
  <c r="A332" i="9"/>
  <c r="A333" i="9"/>
  <c r="A334" i="9"/>
  <c r="A335" i="9"/>
  <c r="A344" i="9"/>
  <c r="L8" i="8" l="1"/>
  <c r="AB7" i="9"/>
  <c r="L12" i="8"/>
  <c r="AC7" i="9"/>
  <c r="L10" i="8"/>
  <c r="AA7" i="9"/>
  <c r="Z7" i="9"/>
  <c r="L4" i="8"/>
  <c r="L6" i="8"/>
  <c r="L2" i="8"/>
  <c r="L3" i="8"/>
  <c r="L11" i="8"/>
  <c r="A227" i="9"/>
  <c r="A224" i="9"/>
  <c r="A253" i="9"/>
  <c r="A58" i="9"/>
  <c r="A150" i="9"/>
  <c r="A278" i="9"/>
  <c r="A118" i="9"/>
  <c r="A306" i="9"/>
  <c r="A146" i="9"/>
  <c r="A59" i="9"/>
  <c r="A85" i="9"/>
  <c r="A74" i="9"/>
  <c r="A214" i="9"/>
  <c r="A105" i="9"/>
  <c r="A189" i="9"/>
  <c r="A172" i="9"/>
  <c r="A262" i="9"/>
  <c r="A215" i="9"/>
  <c r="A115" i="9"/>
  <c r="A261" i="9"/>
  <c r="A73" i="9"/>
  <c r="A204" i="9"/>
  <c r="A190" i="9"/>
  <c r="A63" i="9"/>
  <c r="A160" i="9"/>
  <c r="A62" i="9"/>
  <c r="A106" i="9"/>
  <c r="A216" i="9"/>
  <c r="A170" i="9"/>
  <c r="A320" i="9"/>
  <c r="A276" i="9"/>
  <c r="A211" i="9"/>
  <c r="A232" i="9"/>
  <c r="A307" i="9"/>
  <c r="A258" i="9"/>
  <c r="A188" i="9"/>
  <c r="A213" i="9"/>
  <c r="A35" i="9"/>
  <c r="A260" i="9"/>
  <c r="A102" i="9"/>
  <c r="A212" i="9"/>
  <c r="A101" i="9"/>
  <c r="A72" i="9"/>
  <c r="A259" i="9"/>
  <c r="A186" i="9"/>
  <c r="A171" i="9"/>
  <c r="A103" i="9"/>
  <c r="A187" i="9"/>
  <c r="A233" i="9"/>
  <c r="A71" i="9"/>
  <c r="A128" i="9"/>
  <c r="A64" i="9"/>
  <c r="A55" i="9"/>
  <c r="A110" i="9"/>
  <c r="A152" i="9"/>
  <c r="A87" i="9"/>
  <c r="E7" i="13" l="1"/>
  <c r="C7" i="13"/>
  <c r="F7" i="13"/>
  <c r="D7" i="13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<sst xmlns="http://schemas.openxmlformats.org/spreadsheetml/2006/main" count="11325" uniqueCount="404">
  <si>
    <t>Equipe 1</t>
  </si>
  <si>
    <t>Equipe 2</t>
  </si>
  <si>
    <t>Diffusé par M6</t>
  </si>
  <si>
    <t>Match</t>
  </si>
  <si>
    <t>Mexique</t>
  </si>
  <si>
    <t>Afrique du Sud</t>
  </si>
  <si>
    <t>Canada</t>
  </si>
  <si>
    <t>ITA/NIR/WAL/BHI</t>
  </si>
  <si>
    <t>Brésil</t>
  </si>
  <si>
    <t>Maroc</t>
  </si>
  <si>
    <t>Qatar</t>
  </si>
  <si>
    <t>Suisse</t>
  </si>
  <si>
    <t>Allemagne</t>
  </si>
  <si>
    <t>Curaçao</t>
  </si>
  <si>
    <t>Pays-Bas</t>
  </si>
  <si>
    <t>Japon</t>
  </si>
  <si>
    <t>Espagne</t>
  </si>
  <si>
    <t>Cap Vert</t>
  </si>
  <si>
    <t>Arabie Saoudite</t>
  </si>
  <si>
    <t>Uruguay</t>
  </si>
  <si>
    <t>Belgique</t>
  </si>
  <si>
    <t>Egypte</t>
  </si>
  <si>
    <t>France</t>
  </si>
  <si>
    <t>Sénégal</t>
  </si>
  <si>
    <t>BOL/SUR/IRQ</t>
  </si>
  <si>
    <t>Norvège</t>
  </si>
  <si>
    <t>Angleterre</t>
  </si>
  <si>
    <t>Croatie</t>
  </si>
  <si>
    <t>Portugal</t>
  </si>
  <si>
    <t>NCL/JAM/COD</t>
  </si>
  <si>
    <t>DEN/MKD/CZE/IRL</t>
  </si>
  <si>
    <t>Ecosse</t>
  </si>
  <si>
    <t>USA</t>
  </si>
  <si>
    <t>Australie</t>
  </si>
  <si>
    <t>Côte d'Ivoire</t>
  </si>
  <si>
    <t>UKR/SWE/POL/ALB</t>
  </si>
  <si>
    <t>Iran</t>
  </si>
  <si>
    <t>Argentine</t>
  </si>
  <si>
    <t>Autriche</t>
  </si>
  <si>
    <t>Ghana</t>
  </si>
  <si>
    <t>Ouzbékistan</t>
  </si>
  <si>
    <t>Equateur</t>
  </si>
  <si>
    <t>Tunisie</t>
  </si>
  <si>
    <t>Panama</t>
  </si>
  <si>
    <t>Colombie</t>
  </si>
  <si>
    <t>Mexique - Afrique du Sud</t>
  </si>
  <si>
    <t>Canada - ITA/NIR/WAL/BHI</t>
  </si>
  <si>
    <t>Brésil - Maroc</t>
  </si>
  <si>
    <t>Qatar - Suisse</t>
  </si>
  <si>
    <t>Allemagne - Curaçao</t>
  </si>
  <si>
    <t>Pays-Bas - Japon</t>
  </si>
  <si>
    <t>Espagne - Cap Vert</t>
  </si>
  <si>
    <t>Arabie Saoudite - Uruguay</t>
  </si>
  <si>
    <t>Belgique - Egypte</t>
  </si>
  <si>
    <t>France - Sénégal</t>
  </si>
  <si>
    <t>BOL/SUR/IRQ - Norvège</t>
  </si>
  <si>
    <t>Angleterre - Croatie</t>
  </si>
  <si>
    <t>Portugal - NCL/JAM/COD</t>
  </si>
  <si>
    <t>DEN/MKD/CZE/IRL - Afrique du Sud</t>
  </si>
  <si>
    <t>Suisse - ITA/NIR/WAL/BHI</t>
  </si>
  <si>
    <t>Canada - Qatar</t>
  </si>
  <si>
    <t>Ecosse - Maroc</t>
  </si>
  <si>
    <t>USA - Australie</t>
  </si>
  <si>
    <t>Allemagne - Côte d'Ivoire</t>
  </si>
  <si>
    <t>Pays-Bas - UKR/SWE/POL/ALB</t>
  </si>
  <si>
    <t>Uruguay - Cap Vert</t>
  </si>
  <si>
    <t>Espagne - Arabie Saoudite</t>
  </si>
  <si>
    <t>Belgique - Iran</t>
  </si>
  <si>
    <t>France - BOL/SUR/IRQ</t>
  </si>
  <si>
    <t>Argentine - Autriche</t>
  </si>
  <si>
    <t>Angleterre - Ghana</t>
  </si>
  <si>
    <t>Portugal - Ouzbékistan</t>
  </si>
  <si>
    <t>Ecosse - Brésil</t>
  </si>
  <si>
    <t>Suisse - Canada</t>
  </si>
  <si>
    <t>Equateur - Allemagne</t>
  </si>
  <si>
    <t>Tunisie - Pays-Bas</t>
  </si>
  <si>
    <t>Norvège - France</t>
  </si>
  <si>
    <t>Panama - Angleterre</t>
  </si>
  <si>
    <t>Colombie - Portugal</t>
  </si>
  <si>
    <t>21h</t>
  </si>
  <si>
    <t>24h</t>
  </si>
  <si>
    <t>19h</t>
  </si>
  <si>
    <t>22h</t>
  </si>
  <si>
    <t>18h</t>
  </si>
  <si>
    <t>23h</t>
  </si>
  <si>
    <t>25h</t>
  </si>
  <si>
    <t>25h30</t>
  </si>
  <si>
    <t>13h</t>
  </si>
  <si>
    <t>15h</t>
  </si>
  <si>
    <t>12h</t>
  </si>
  <si>
    <t>16h</t>
  </si>
  <si>
    <t>17h</t>
  </si>
  <si>
    <t>19h30</t>
  </si>
  <si>
    <t>22h30</t>
  </si>
  <si>
    <t>-</t>
  </si>
  <si>
    <t>Ukraine</t>
  </si>
  <si>
    <t>20h</t>
  </si>
  <si>
    <t>Italie</t>
  </si>
  <si>
    <t>Nom du pack</t>
  </si>
  <si>
    <t>Match correspondant</t>
  </si>
  <si>
    <t>Date du match</t>
  </si>
  <si>
    <t>Horaire du match (France)</t>
  </si>
  <si>
    <t>Allemagne - France</t>
  </si>
  <si>
    <t>Brésil - Angleterre</t>
  </si>
  <si>
    <t>Espagne - Autriche</t>
  </si>
  <si>
    <t>Equateur - Norvège</t>
  </si>
  <si>
    <t>Poules</t>
  </si>
  <si>
    <t>16ème de finale (prev)</t>
  </si>
  <si>
    <t>8ème de finale (prev)</t>
  </si>
  <si>
    <t>Quart de finale (prev)</t>
  </si>
  <si>
    <t>Finale (prev)</t>
  </si>
  <si>
    <t>Tarif écran 20s</t>
  </si>
  <si>
    <t>GRP Hommes 25-49 ans/ écran</t>
  </si>
  <si>
    <t>Ordre phase</t>
  </si>
  <si>
    <t>Phase de compétition</t>
  </si>
  <si>
    <t>Dates des matchs</t>
  </si>
  <si>
    <t>Heure de diffusion en France</t>
  </si>
  <si>
    <t>Heure de diffusion sur place</t>
  </si>
  <si>
    <t>Mi-temps</t>
  </si>
  <si>
    <t>Fin match</t>
  </si>
  <si>
    <t>Nations</t>
  </si>
  <si>
    <t>Tarifs écrans 20s</t>
  </si>
  <si>
    <t>5 000€ - 20 000€</t>
  </si>
  <si>
    <t>80 000€ - 100 000€</t>
  </si>
  <si>
    <t>20 000€ - 40 000€</t>
  </si>
  <si>
    <t>40 000€ - 60 000€</t>
  </si>
  <si>
    <t>60 000€ - 80 000€</t>
  </si>
  <si>
    <t>100 000€ - 150 000€</t>
  </si>
  <si>
    <t>150 000€ - 200 000€</t>
  </si>
  <si>
    <t>200 000€ - 250 000€</t>
  </si>
  <si>
    <t>250 000€ - 300 000€</t>
  </si>
  <si>
    <t>300 000€ - 350 000€</t>
  </si>
  <si>
    <t>Type d'écran</t>
  </si>
  <si>
    <t>GRP H25-49/ écran</t>
  </si>
  <si>
    <t>Heure diff (France)</t>
  </si>
  <si>
    <t>Sélection écran</t>
  </si>
  <si>
    <t>Phase compétition</t>
  </si>
  <si>
    <t>MA SELECTION</t>
  </si>
  <si>
    <t>Mi-temps 1</t>
  </si>
  <si>
    <t>Mi-temps 2</t>
  </si>
  <si>
    <t>Mi-temps 3</t>
  </si>
  <si>
    <t>CONCAT</t>
  </si>
  <si>
    <t>Date des matchs</t>
  </si>
  <si>
    <t>FORMAT</t>
  </si>
  <si>
    <t>INDICE</t>
  </si>
  <si>
    <t>20+30</t>
  </si>
  <si>
    <t>5+10</t>
  </si>
  <si>
    <t>5+15</t>
  </si>
  <si>
    <t>10+5</t>
  </si>
  <si>
    <t>30+20</t>
  </si>
  <si>
    <t>15+5</t>
  </si>
  <si>
    <t>15+20</t>
  </si>
  <si>
    <t>20+15</t>
  </si>
  <si>
    <t>10+20</t>
  </si>
  <si>
    <t>20+10</t>
  </si>
  <si>
    <t>25+10</t>
  </si>
  <si>
    <t>10+25</t>
  </si>
  <si>
    <t>8+10</t>
  </si>
  <si>
    <t>10+8</t>
  </si>
  <si>
    <t>15+8</t>
  </si>
  <si>
    <t>8+15</t>
  </si>
  <si>
    <t>8+20</t>
  </si>
  <si>
    <t>20+8</t>
  </si>
  <si>
    <t>30+8</t>
  </si>
  <si>
    <t>8+30</t>
  </si>
  <si>
    <t>5+30</t>
  </si>
  <si>
    <t>30+5</t>
  </si>
  <si>
    <t>20+25</t>
  </si>
  <si>
    <t>25+20</t>
  </si>
  <si>
    <t>25+30</t>
  </si>
  <si>
    <t>30+25</t>
  </si>
  <si>
    <t>20+5</t>
  </si>
  <si>
    <t>5+20</t>
  </si>
  <si>
    <t>25+8</t>
  </si>
  <si>
    <t>8+25</t>
  </si>
  <si>
    <t>Format spot</t>
  </si>
  <si>
    <t>GRP H25-49/ spot</t>
  </si>
  <si>
    <t>Mexique - Canada</t>
  </si>
  <si>
    <t>Brésil - Ukraine</t>
  </si>
  <si>
    <t>Power break</t>
  </si>
  <si>
    <t>2ème période / Prolongations</t>
  </si>
  <si>
    <t>Prolongations / Tirs au but</t>
  </si>
  <si>
    <t>3ème</t>
  </si>
  <si>
    <t>Allemagne - 3ème</t>
  </si>
  <si>
    <t>France - 3ème</t>
  </si>
  <si>
    <t>Angleterre - 3ème</t>
  </si>
  <si>
    <t>Belgique - 3ème</t>
  </si>
  <si>
    <t>Norvège - 3ème</t>
  </si>
  <si>
    <t>USA - Egypte</t>
  </si>
  <si>
    <t>2ème de poule</t>
  </si>
  <si>
    <t>France - 2ème de poule</t>
  </si>
  <si>
    <t>3ème de poule</t>
  </si>
  <si>
    <t>France - 3ème de poule</t>
  </si>
  <si>
    <t>27h</t>
  </si>
  <si>
    <t>26h</t>
  </si>
  <si>
    <t>5h</t>
  </si>
  <si>
    <t>3h30</t>
  </si>
  <si>
    <t>Brésil - Norvège</t>
  </si>
  <si>
    <t>Croatie - Espagne</t>
  </si>
  <si>
    <t>Argentine - USA</t>
  </si>
  <si>
    <t>Suisse - Portugal</t>
  </si>
  <si>
    <t>Pays-Bas - Mexique</t>
  </si>
  <si>
    <t>Brésil - France (si 2ème de poule)</t>
  </si>
  <si>
    <t>Mexique - Angleterre ou France (si 3ème de poule)</t>
  </si>
  <si>
    <t>USA - Belgique ou France (si 3ème de poule)</t>
  </si>
  <si>
    <t>Italie - Portugal ou France (si 3ème de poule)</t>
  </si>
  <si>
    <t>Pays-Bas - France</t>
  </si>
  <si>
    <t>Espagne - Belgique</t>
  </si>
  <si>
    <t>Pays-Bas - Allemagne</t>
  </si>
  <si>
    <t>Espagne - Belgique ou France (si 3ème de poule)</t>
  </si>
  <si>
    <t>France - Angleterre (si 3ème de poule)</t>
  </si>
  <si>
    <t>Pays-Bas - Espagne</t>
  </si>
  <si>
    <t>Angleterre - Portugal</t>
  </si>
  <si>
    <t>France - ?</t>
  </si>
  <si>
    <t>1/2 finale (prev)</t>
  </si>
  <si>
    <t>Match 3ème place</t>
  </si>
  <si>
    <t>Finale 21h</t>
  </si>
  <si>
    <t>Divers / Avant Finale</t>
  </si>
  <si>
    <t>Remise coupe</t>
  </si>
  <si>
    <t>Match 3ème place avec France</t>
  </si>
  <si>
    <t>Finale avec France</t>
  </si>
  <si>
    <t>Remise coupe victoire</t>
  </si>
  <si>
    <t>Remise coupe défaite</t>
  </si>
  <si>
    <t>PERFS MA SELECTION</t>
  </si>
  <si>
    <t>BUDGET BRUT TOTAL</t>
  </si>
  <si>
    <t>GRP TOTAL</t>
  </si>
  <si>
    <t>CIBLES</t>
  </si>
  <si>
    <t>HOM 25-49</t>
  </si>
  <si>
    <t>ENS 15-49</t>
  </si>
  <si>
    <t>ENS 15-34</t>
  </si>
  <si>
    <t>ENS 25-49</t>
  </si>
  <si>
    <t>ENS 35-59</t>
  </si>
  <si>
    <t>ENS 25-34</t>
  </si>
  <si>
    <t>HOM 15-34</t>
  </si>
  <si>
    <t>HOM 25-34</t>
  </si>
  <si>
    <t>HOM 35-49</t>
  </si>
  <si>
    <t>HOM 35-59</t>
  </si>
  <si>
    <t>HOM 25-59</t>
  </si>
  <si>
    <t>Heure diff - France</t>
  </si>
  <si>
    <t>Tarif NET recalculé</t>
  </si>
  <si>
    <t>Tarif BRUT recalculé</t>
  </si>
  <si>
    <t>Avant Match</t>
  </si>
  <si>
    <t>Hymnes / Golden</t>
  </si>
  <si>
    <t>Power break 1</t>
  </si>
  <si>
    <t>Power break 2</t>
  </si>
  <si>
    <t>Avant match</t>
  </si>
  <si>
    <t>Type d'écrans</t>
  </si>
  <si>
    <t>EFFECTIFS CIBLE</t>
  </si>
  <si>
    <t>Pack France - Sénégal</t>
  </si>
  <si>
    <t>Tarif écran 20s mi-temps</t>
  </si>
  <si>
    <t>Abattement</t>
  </si>
  <si>
    <t>Taux</t>
  </si>
  <si>
    <t>Taux réel après abattement</t>
  </si>
  <si>
    <t>CA Net</t>
  </si>
  <si>
    <t>GRP HOM 25-49</t>
  </si>
  <si>
    <t>CA Brut</t>
  </si>
  <si>
    <t>Pack France 8ème</t>
  </si>
  <si>
    <t>France - Allemagne</t>
  </si>
  <si>
    <t>Bresil - Norvège</t>
  </si>
  <si>
    <t>Pays-Bas -Mexique</t>
  </si>
  <si>
    <t>Pack France 1/4</t>
  </si>
  <si>
    <t>France - Maroc</t>
  </si>
  <si>
    <t>Argentine - Etats-Unis</t>
  </si>
  <si>
    <t>1 quart</t>
  </si>
  <si>
    <t>1 demi 1er choix</t>
  </si>
  <si>
    <t>1 demi 2ème choix</t>
  </si>
  <si>
    <t>3ème place</t>
  </si>
  <si>
    <t>Finale</t>
  </si>
  <si>
    <t>CALCULS GRP (SAS)</t>
  </si>
  <si>
    <t>CALCULS GRP (PACKS)</t>
  </si>
  <si>
    <t>BUDGET NET TOTAL</t>
  </si>
  <si>
    <t>Nb spots</t>
  </si>
  <si>
    <t>MA SELECTION SAS</t>
  </si>
  <si>
    <t>PERFS MA SELECTION SAS+PACKS</t>
  </si>
  <si>
    <t>CALCULS GRP SAS+PACKS</t>
  </si>
  <si>
    <t>NE PAS UTILISER COMME REFERENCE</t>
  </si>
  <si>
    <t>Espagne - Cap vert</t>
  </si>
  <si>
    <t>Pack France - Barragiste</t>
  </si>
  <si>
    <t>Tunisie-Pays-Bas</t>
  </si>
  <si>
    <t>Pack France - Norvège</t>
  </si>
  <si>
    <t>Pack Coup d'envoi</t>
  </si>
  <si>
    <t>Pack Stars 1</t>
  </si>
  <si>
    <t>Pack Stars 2</t>
  </si>
  <si>
    <t>Pack France 16ème</t>
  </si>
  <si>
    <t>Brésil- Ukraine</t>
  </si>
  <si>
    <t>En route vers la finale</t>
  </si>
  <si>
    <t>Packs</t>
  </si>
  <si>
    <t>les packs = userform7 / module 10</t>
  </si>
  <si>
    <t>type d'écrans packs = userform6 / module 9</t>
  </si>
  <si>
    <t>matchs diffusés = userform1</t>
  </si>
  <si>
    <t>phase compétition = userform2</t>
  </si>
  <si>
    <t>sélection nations = userform3</t>
  </si>
  <si>
    <t>tarifs écrans = userform4</t>
  </si>
  <si>
    <t>type d'écrans = userform5</t>
  </si>
  <si>
    <t>reset filtre SAS = module 6</t>
  </si>
  <si>
    <t>reset complet SAS = module 7</t>
  </si>
  <si>
    <t>reset complet PACKS = module 8</t>
  </si>
  <si>
    <t>reset filtre PACKS = module 11</t>
  </si>
  <si>
    <t>CIBLE DE RETOMBEE</t>
  </si>
  <si>
    <t>% PIVOT</t>
  </si>
  <si>
    <t>CSP+(i)</t>
  </si>
  <si>
    <t>ENS 25-59</t>
  </si>
  <si>
    <t>ENS 4+</t>
  </si>
  <si>
    <t>HOM 15+</t>
  </si>
  <si>
    <t>HOM 15-49</t>
  </si>
  <si>
    <t>ENS 25-49 CSP+(i)</t>
  </si>
  <si>
    <t>ACTIFS</t>
  </si>
  <si>
    <t>ENS 34-49</t>
  </si>
  <si>
    <t>Matchs</t>
  </si>
  <si>
    <t>Taux commercial</t>
  </si>
  <si>
    <t>PERFS CIBLES</t>
  </si>
  <si>
    <t>Format</t>
  </si>
  <si>
    <t>Accès prioritaire</t>
  </si>
  <si>
    <t>Oui</t>
  </si>
  <si>
    <t>1945 / Cérémonie ouverture</t>
  </si>
  <si>
    <t>EP1</t>
  </si>
  <si>
    <t>EP2</t>
  </si>
  <si>
    <t>EP3</t>
  </si>
  <si>
    <t>EP4</t>
  </si>
  <si>
    <t>EP96</t>
  </si>
  <si>
    <t>EP97</t>
  </si>
  <si>
    <t>EP98</t>
  </si>
  <si>
    <t>EP99</t>
  </si>
  <si>
    <t>Concat</t>
  </si>
  <si>
    <t>CA Brut (non majoré)</t>
  </si>
  <si>
    <t>MA SELECTION PACKS</t>
  </si>
  <si>
    <t>Phase</t>
  </si>
  <si>
    <t>CA Brut majoré</t>
  </si>
  <si>
    <t>NATION_OK</t>
  </si>
  <si>
    <t>Tarif BRUT recalculé non majoré</t>
  </si>
  <si>
    <t>Tarif BRUT recalculé majoré</t>
  </si>
  <si>
    <t>Pack</t>
  </si>
  <si>
    <t>Emplacement</t>
  </si>
  <si>
    <t>Vlook Pack</t>
  </si>
  <si>
    <t>CONCAT PACK</t>
  </si>
  <si>
    <t>Concat Accès prio</t>
  </si>
  <si>
    <t>% Emplacement</t>
  </si>
  <si>
    <t>% Accès prio</t>
  </si>
  <si>
    <t>Concat Accès Prio</t>
  </si>
  <si>
    <t>EP1Oui</t>
  </si>
  <si>
    <t>% Accès Prio</t>
  </si>
  <si>
    <t>EP2Oui</t>
  </si>
  <si>
    <t>EP3Oui</t>
  </si>
  <si>
    <t>EP4Oui</t>
  </si>
  <si>
    <t>EP96Oui</t>
  </si>
  <si>
    <t>EP97Oui</t>
  </si>
  <si>
    <t>EP98Oui</t>
  </si>
  <si>
    <t>EP99Oui</t>
  </si>
  <si>
    <t>Power break 1 / EP1/99</t>
  </si>
  <si>
    <t>Power break 2 / EP1/99</t>
  </si>
  <si>
    <t>Power break 1 / EP1/99Oui</t>
  </si>
  <si>
    <t>Power break 2 / EP1/99Oui</t>
  </si>
  <si>
    <t>Concat accès prio</t>
  </si>
  <si>
    <t>Accès prio</t>
  </si>
  <si>
    <t>Tarif BRUT recalculé non majoré + Abattement</t>
  </si>
  <si>
    <t>CALCULS GRP (SUR MESURE)</t>
  </si>
  <si>
    <t>Filtrer si besoin</t>
  </si>
  <si>
    <r>
      <rPr>
        <b/>
        <sz val="11"/>
        <color indexed="8"/>
        <rFont val="Calibri"/>
        <family val="2"/>
      </rPr>
      <t xml:space="preserve">Séléctionner  </t>
    </r>
    <r>
      <rPr>
        <b/>
        <sz val="11"/>
        <color indexed="8"/>
        <rFont val="Wingdings 3"/>
        <family val="1"/>
        <charset val="2"/>
      </rPr>
      <t>q</t>
    </r>
  </si>
  <si>
    <t>En croisant ces différents paramètres, vous pourrez identifier rapidement les opportunités les plus pertinentes en fonction des objectifs de l’annonceur.</t>
  </si>
  <si>
    <r>
      <t xml:space="preserve">Il permet de sélectionner facilement les matchs selon plusieurs critères : </t>
    </r>
    <r>
      <rPr>
        <b/>
        <sz val="11"/>
        <color theme="1"/>
        <rFont val="Aptos Narrow"/>
        <family val="2"/>
        <scheme val="minor"/>
      </rPr>
      <t>équipes, dates des rencontres, heures de diffusion et types d’écrans disponibles</t>
    </r>
    <r>
      <rPr>
        <sz val="11"/>
        <color theme="1"/>
        <rFont val="Aptos Narrow"/>
        <family val="2"/>
        <scheme val="minor"/>
      </rPr>
      <t>.</t>
    </r>
  </si>
  <si>
    <r>
      <t xml:space="preserve">Bienvenue sur la calculatrice </t>
    </r>
    <r>
      <rPr>
        <b/>
        <sz val="11"/>
        <color rgb="FFFF0000"/>
        <rFont val="Aptos Narrow"/>
        <family val="2"/>
        <scheme val="minor"/>
      </rPr>
      <t>Coup de 6fllet</t>
    </r>
    <r>
      <rPr>
        <sz val="11"/>
        <color theme="1"/>
        <rFont val="Aptos Narrow"/>
        <family val="2"/>
        <scheme val="minor"/>
      </rPr>
      <t>. Ce document a pour objectif de vous accompagner dans la construction des recommandations clients.</t>
    </r>
  </si>
  <si>
    <r>
      <rPr>
        <b/>
        <sz val="11"/>
        <color indexed="8"/>
        <rFont val="Calibri"/>
        <family val="2"/>
      </rPr>
      <t xml:space="preserve">Renseigner  </t>
    </r>
    <r>
      <rPr>
        <b/>
        <sz val="11"/>
        <color indexed="8"/>
        <rFont val="Wingdings 3"/>
        <family val="1"/>
        <charset val="2"/>
      </rPr>
      <t>q</t>
    </r>
  </si>
  <si>
    <r>
      <rPr>
        <b/>
        <sz val="11"/>
        <color indexed="8"/>
        <rFont val="Calibri"/>
        <family val="2"/>
      </rPr>
      <t xml:space="preserve">Cocher  </t>
    </r>
    <r>
      <rPr>
        <b/>
        <sz val="11"/>
        <color indexed="8"/>
        <rFont val="Wingdings 3"/>
        <family val="1"/>
        <charset val="2"/>
      </rPr>
      <t>q</t>
    </r>
  </si>
  <si>
    <t>Dans cet onglet, vous trouverez la partir Spot à Spot, donc sans remise forfaitaire dégréssive, tous les matchs sont sélectionnables</t>
  </si>
  <si>
    <r>
      <rPr>
        <b/>
        <sz val="11"/>
        <color indexed="8"/>
        <rFont val="Calibri"/>
        <family val="2"/>
      </rPr>
      <t xml:space="preserve">Modifier si besoin  </t>
    </r>
    <r>
      <rPr>
        <b/>
        <sz val="11"/>
        <color indexed="8"/>
        <rFont val="Wingdings 3"/>
        <family val="1"/>
        <charset val="2"/>
      </rPr>
      <t>q</t>
    </r>
  </si>
  <si>
    <r>
      <rPr>
        <b/>
        <sz val="11"/>
        <color indexed="8"/>
        <rFont val="Calibri"/>
        <family val="2"/>
      </rPr>
      <t xml:space="preserve">Cible 1  </t>
    </r>
    <r>
      <rPr>
        <b/>
        <sz val="11"/>
        <color indexed="8"/>
        <rFont val="Wingdings 3"/>
        <family val="1"/>
        <charset val="2"/>
      </rPr>
      <t>q</t>
    </r>
  </si>
  <si>
    <r>
      <rPr>
        <b/>
        <sz val="11"/>
        <color indexed="8"/>
        <rFont val="Calibri"/>
        <family val="2"/>
      </rPr>
      <t xml:space="preserve">Cible 2  </t>
    </r>
    <r>
      <rPr>
        <b/>
        <sz val="11"/>
        <color indexed="8"/>
        <rFont val="Wingdings 3"/>
        <family val="1"/>
        <charset val="2"/>
      </rPr>
      <t>q</t>
    </r>
  </si>
  <si>
    <r>
      <rPr>
        <b/>
        <sz val="11"/>
        <color indexed="8"/>
        <rFont val="Calibri"/>
        <family val="2"/>
      </rPr>
      <t xml:space="preserve">Cible 3  </t>
    </r>
    <r>
      <rPr>
        <b/>
        <sz val="11"/>
        <color indexed="8"/>
        <rFont val="Wingdings 3"/>
        <family val="1"/>
        <charset val="2"/>
      </rPr>
      <t>q</t>
    </r>
  </si>
  <si>
    <r>
      <rPr>
        <b/>
        <sz val="11"/>
        <color indexed="8"/>
        <rFont val="Calibri"/>
        <family val="2"/>
      </rPr>
      <t xml:space="preserve">Cible 4  </t>
    </r>
    <r>
      <rPr>
        <b/>
        <sz val="11"/>
        <color indexed="8"/>
        <rFont val="Wingdings 3"/>
        <family val="1"/>
        <charset val="2"/>
      </rPr>
      <t>q</t>
    </r>
  </si>
  <si>
    <t>1/16eme de finale (21h) - 28/06</t>
  </si>
  <si>
    <t>1/16eme de finale (19h) - 29/06</t>
  </si>
  <si>
    <t>1/16eme de finale (22h30) - 29/06</t>
  </si>
  <si>
    <t>1/16eme de finale (23h) - 30/06</t>
  </si>
  <si>
    <t>1/16eme de finale (18h) - 01/07</t>
  </si>
  <si>
    <t>1/16eme de finale (22h) - 01/07</t>
  </si>
  <si>
    <t>1/16eme de finale (21h) - 02/07</t>
  </si>
  <si>
    <t>1/16eme de finale (20h) - 03/07</t>
  </si>
  <si>
    <t>1/8eme de finale (19h) - 04/07</t>
  </si>
  <si>
    <t>1/8eme de finale (23h) - 04/07</t>
  </si>
  <si>
    <t>1/8eme de finale (22h) - 05/07</t>
  </si>
  <si>
    <t>1/8eme de finale (21h) - 06/07</t>
  </si>
  <si>
    <t>1/8eme de finale (18h) - 07/07</t>
  </si>
  <si>
    <t>1/8eme de finale (22h) - 07/07</t>
  </si>
  <si>
    <t>Quart de finale (22h) - 09/07</t>
  </si>
  <si>
    <t>Quart de finale (21h) - 10/07</t>
  </si>
  <si>
    <t>Quart de finale (23h) - 11/07</t>
  </si>
  <si>
    <t>Demi-finale (21h) - 14/07</t>
  </si>
  <si>
    <t>Demi-finale (21h) - 15/07</t>
  </si>
  <si>
    <t>1/16eme de finale (19h) - 30/06</t>
  </si>
  <si>
    <r>
      <t xml:space="preserve">Dans cet onglet, vous trouverez le Pack sur Mesure, les conditions : 
</t>
    </r>
    <r>
      <rPr>
        <sz val="11"/>
        <color theme="1"/>
        <rFont val="Aptos Narrow"/>
        <family val="2"/>
        <scheme val="minor"/>
      </rPr>
      <t xml:space="preserve">Pour optimiser votre médiaplanning, choisissez le pack «SUR-MESURE», qui vous laisse la possibilité de choisir les affiches que vous souhaitez lors de la compétition en bénéficiant d'une </t>
    </r>
    <r>
      <rPr>
        <b/>
        <sz val="11"/>
        <color rgb="FFFF0000"/>
        <rFont val="Aptos Narrow"/>
        <family val="2"/>
        <scheme val="minor"/>
      </rPr>
      <t>remise tarifaire de -10%</t>
    </r>
    <r>
      <rPr>
        <sz val="11"/>
        <color theme="1"/>
        <rFont val="Aptos Narrow"/>
        <family val="2"/>
        <scheme val="minor"/>
      </rPr>
      <t xml:space="preserve"> par rapport à un achat à l'unité pour chacun des 46 matchs proposés au sein du pack, pour </t>
    </r>
    <r>
      <rPr>
        <b/>
        <sz val="11"/>
        <color rgb="FFFF0000"/>
        <rFont val="Aptos Narrow"/>
        <family val="2"/>
        <scheme val="minor"/>
      </rPr>
      <t>un minimum de 3 messages achetés</t>
    </r>
    <r>
      <rPr>
        <sz val="11"/>
        <color theme="1"/>
        <rFont val="Aptos Narrow"/>
        <family val="2"/>
        <scheme val="minor"/>
      </rPr>
      <t xml:space="preserve">. 
</t>
    </r>
    <r>
      <rPr>
        <i/>
        <sz val="11"/>
        <color theme="1"/>
        <rFont val="Aptos Narrow"/>
        <family val="2"/>
        <scheme val="minor"/>
      </rPr>
      <t>Les matchs de la France et la finale ne sont pas éligibles au Pack sur Mesure.</t>
    </r>
  </si>
  <si>
    <t>Pack Héros</t>
  </si>
  <si>
    <t>Pack Stars</t>
  </si>
  <si>
    <t>Renseigner</t>
  </si>
  <si>
    <t>1/2 finale 1er choix</t>
  </si>
  <si>
    <t>1/2 finale 2ème choix</t>
  </si>
  <si>
    <r>
      <t xml:space="preserve">Dans cet onglet, vous trouverez les PACKS, les conditions :
</t>
    </r>
    <r>
      <rPr>
        <sz val="11"/>
        <color theme="1"/>
        <rFont val="Aptos Narrow"/>
        <family val="2"/>
        <scheme val="minor"/>
      </rPr>
      <t xml:space="preserve">Un pack vous permet de bénéficier d’un accès prioritaire aux différents matchs de la France dans la compétition, ainsi que d’une remise tarifaire (selon le pack) par rapport à l’achat à l’unité de l’ensemble des messages du pack TV. 
Bénéficiez d'une remise de </t>
    </r>
    <r>
      <rPr>
        <b/>
        <sz val="11"/>
        <color rgb="FFFF0000"/>
        <rFont val="Aptos Narrow"/>
        <family val="2"/>
        <scheme val="minor"/>
      </rPr>
      <t>-5% sur un Pack France</t>
    </r>
    <r>
      <rPr>
        <sz val="11"/>
        <color theme="1"/>
        <rFont val="Aptos Narrow"/>
        <family val="2"/>
        <scheme val="minor"/>
      </rPr>
      <t xml:space="preserve"> et de  </t>
    </r>
    <r>
      <rPr>
        <b/>
        <sz val="11"/>
        <color rgb="FFFF0000"/>
        <rFont val="Aptos Narrow"/>
        <family val="2"/>
        <scheme val="minor"/>
      </rPr>
      <t>-10% sur les packs Hors France.</t>
    </r>
    <r>
      <rPr>
        <sz val="11"/>
        <color theme="1"/>
        <rFont val="Aptos Narrow"/>
        <family val="2"/>
        <scheme val="minor"/>
      </rPr>
      <t xml:space="preserve">
Il est possible d'acheter les PACKS au sein des écrans Power break 1 des matchs de vos packs (+ présence digitale obligatoire). Dans ce cas, l'ensemble des messages TV des matchs doivent être sélectionnés au sein d'un écran Power break 1 de chaque match</t>
    </r>
    <r>
      <rPr>
        <b/>
        <sz val="11"/>
        <color theme="1"/>
        <rFont val="Aptos Narrow"/>
        <family val="2"/>
        <scheme val="minor"/>
      </rPr>
      <t>.</t>
    </r>
    <r>
      <rPr>
        <b/>
        <u/>
        <sz val="11"/>
        <color theme="1"/>
        <rFont val="Aptos Narrow"/>
        <family val="2"/>
        <scheme val="minor"/>
      </rPr>
      <t xml:space="preserve">
Attention, vous ne pouvez pas avoir un double format au sein d'un match.</t>
    </r>
  </si>
  <si>
    <t>FRDA avec enfants</t>
  </si>
  <si>
    <t>FEM 35-59</t>
  </si>
  <si>
    <t>FRDA avec enf &lt; 25</t>
  </si>
  <si>
    <t>FRDA 15-49</t>
  </si>
  <si>
    <t>FEM 25-49</t>
  </si>
  <si>
    <t>ENS 15+</t>
  </si>
  <si>
    <t>FRDA 25-59</t>
  </si>
  <si>
    <t>FEM 25-59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</si>
</sst>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\ &quot;€&quot;_-;\-* #,##0\ &quot;€&quot;_-;_-* &quot;-&quot;??\ &quot;€&quot;_-;_-@_-"/>
    <numFmt numFmtId="165" formatCode="0.0"/>
    <numFmt numFmtId="166" formatCode="[$-F400]h:mm:ss\ AM/PM"/>
    <numFmt numFmtId="167" formatCode="0.000"/>
    <numFmt numFmtId="168" formatCode="_-* #,##0.00\ _€_-;\-* #,##0.00\ _€_-;_-* &quot;-&quot;??\ _€_-;_-@_-"/>
    <numFmt numFmtId="169" formatCode="_-* #,##0_-;\-* #,##0_-;_-* &quot;-&quot;??_-;_-@_-"/>
    <numFmt numFmtId="170" formatCode="0.0%"/>
  </numFmts>
  <fonts count="2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name val="Aptos Narrow"/>
      <family val="2"/>
      <scheme val="minor"/>
    </font>
    <font>
      <b/>
      <sz val="16"/>
      <color rgb="FF000000"/>
      <name val="Aptos Narrow"/>
      <family val="2"/>
    </font>
    <font>
      <b/>
      <sz val="10"/>
      <color theme="1"/>
      <name val="Aptos Narrow"/>
      <family val="2"/>
      <scheme val="minor"/>
    </font>
    <font>
      <b/>
      <sz val="14"/>
      <color theme="0"/>
      <name val="Aptos Narrow"/>
      <family val="2"/>
      <scheme val="minor"/>
    </font>
    <font>
      <sz val="8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0"/>
      <name val="Arial"/>
      <family val="2"/>
    </font>
    <font>
      <b/>
      <sz val="9"/>
      <color theme="1"/>
      <name val="Aptos Narrow"/>
      <family val="2"/>
      <scheme val="minor"/>
    </font>
    <font>
      <sz val="11"/>
      <color indexed="8"/>
      <name val="Aptos Narrow"/>
      <family val="2"/>
      <scheme val="minor"/>
    </font>
    <font>
      <b/>
      <sz val="14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6"/>
      <color theme="1"/>
      <name val="Aptos Narrow"/>
      <family val="2"/>
      <scheme val="minor"/>
    </font>
    <font>
      <b/>
      <sz val="11"/>
      <color indexed="8"/>
      <name val="Aptos Narrow"/>
      <family val="2"/>
    </font>
    <font>
      <b/>
      <sz val="11"/>
      <color indexed="8"/>
      <name val="Calibri"/>
      <family val="2"/>
    </font>
    <font>
      <b/>
      <sz val="11"/>
      <color indexed="8"/>
      <name val="Wingdings 3"/>
      <family val="1"/>
      <charset val="2"/>
    </font>
    <font>
      <b/>
      <u/>
      <sz val="11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6"/>
        <bgColor theme="6"/>
      </patternFill>
    </fill>
    <fill>
      <patternFill patternType="solid">
        <fgColor rgb="FFF9FBB7"/>
        <bgColor theme="6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499984740745262"/>
        <bgColor theme="6"/>
      </patternFill>
    </fill>
    <fill>
      <patternFill patternType="solid">
        <fgColor rgb="FFF9FBB7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898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theme="6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theme="1"/>
      </top>
      <bottom style="dash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theme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dashed">
        <color indexed="64"/>
      </top>
      <bottom/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</borders>
  <cellStyleXfs count="7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13" fillId="0" borderId="0" applyFont="0" applyFill="0" applyBorder="0" applyAlignment="0" applyProtection="0"/>
    <xf numFmtId="0" fontId="15" fillId="0" borderId="0"/>
  </cellStyleXfs>
  <cellXfs count="222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0" xfId="0" pivotButton="1"/>
    <xf numFmtId="0" fontId="0" fillId="0" borderId="1" xfId="0" applyBorder="1" applyAlignment="1">
      <alignment horizontal="left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6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44" fontId="0" fillId="0" borderId="0" xfId="1" applyFont="1"/>
    <xf numFmtId="44" fontId="0" fillId="0" borderId="1" xfId="1" applyFont="1" applyBorder="1" applyAlignment="1">
      <alignment horizontal="left"/>
    </xf>
    <xf numFmtId="44" fontId="0" fillId="0" borderId="3" xfId="1" applyFont="1" applyBorder="1" applyAlignment="1">
      <alignment horizontal="left"/>
    </xf>
    <xf numFmtId="0" fontId="1" fillId="0" borderId="0" xfId="0" applyFont="1"/>
    <xf numFmtId="0" fontId="4" fillId="0" borderId="0" xfId="0" applyFont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164" fontId="0" fillId="0" borderId="0" xfId="1" applyNumberFormat="1" applyFont="1" applyAlignment="1">
      <alignment horizontal="center" vertical="center"/>
    </xf>
    <xf numFmtId="0" fontId="1" fillId="0" borderId="0" xfId="0" applyFont="1" applyAlignment="1">
      <alignment horizontal="center"/>
    </xf>
    <xf numFmtId="9" fontId="0" fillId="0" borderId="0" xfId="2" applyFont="1" applyFill="1"/>
    <xf numFmtId="14" fontId="0" fillId="0" borderId="0" xfId="0" applyNumberFormat="1"/>
    <xf numFmtId="14" fontId="0" fillId="0" borderId="0" xfId="1" applyNumberFormat="1" applyFont="1" applyAlignment="1">
      <alignment horizontal="center" vertical="center"/>
    </xf>
    <xf numFmtId="14" fontId="0" fillId="0" borderId="0" xfId="0" applyNumberFormat="1" applyAlignment="1">
      <alignment horizontal="center"/>
    </xf>
    <xf numFmtId="164" fontId="0" fillId="0" borderId="0" xfId="1" applyNumberFormat="1" applyFont="1" applyAlignment="1">
      <alignment horizontal="center"/>
    </xf>
    <xf numFmtId="0" fontId="0" fillId="0" borderId="3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66" fontId="0" fillId="0" borderId="3" xfId="0" applyNumberFormat="1" applyBorder="1" applyAlignment="1">
      <alignment horizontal="center" vertical="center"/>
    </xf>
    <xf numFmtId="165" fontId="0" fillId="0" borderId="3" xfId="1" applyNumberFormat="1" applyFont="1" applyBorder="1" applyAlignment="1">
      <alignment horizontal="center" vertical="center"/>
    </xf>
    <xf numFmtId="9" fontId="0" fillId="0" borderId="1" xfId="2" applyFont="1" applyFill="1" applyBorder="1" applyAlignment="1">
      <alignment horizontal="center" vertical="center"/>
    </xf>
    <xf numFmtId="2" fontId="0" fillId="0" borderId="0" xfId="1" applyNumberFormat="1" applyFont="1" applyAlignment="1">
      <alignment horizontal="center" vertical="center"/>
    </xf>
    <xf numFmtId="2" fontId="0" fillId="0" borderId="0" xfId="0" applyNumberFormat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1" fontId="0" fillId="0" borderId="3" xfId="1" applyNumberFormat="1" applyFont="1" applyFill="1" applyBorder="1" applyAlignment="1">
      <alignment horizontal="center" vertical="center"/>
    </xf>
    <xf numFmtId="166" fontId="5" fillId="0" borderId="3" xfId="0" applyNumberFormat="1" applyFont="1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167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164" fontId="0" fillId="0" borderId="0" xfId="1" applyNumberFormat="1" applyFont="1" applyFill="1"/>
    <xf numFmtId="1" fontId="0" fillId="0" borderId="0" xfId="0" applyNumberFormat="1" applyAlignment="1">
      <alignment horizontal="center"/>
    </xf>
    <xf numFmtId="0" fontId="3" fillId="8" borderId="6" xfId="0" applyFont="1" applyFill="1" applyBorder="1" applyAlignment="1">
      <alignment horizontal="center" vertical="center"/>
    </xf>
    <xf numFmtId="9" fontId="0" fillId="0" borderId="3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9" fontId="4" fillId="0" borderId="0" xfId="3" applyNumberFormat="1" applyFont="1" applyFill="1" applyAlignment="1">
      <alignment horizontal="left" vertical="center"/>
    </xf>
    <xf numFmtId="0" fontId="4" fillId="0" borderId="0" xfId="0" applyFont="1" applyAlignment="1">
      <alignment horizontal="left" vertical="center"/>
    </xf>
    <xf numFmtId="44" fontId="8" fillId="0" borderId="0" xfId="1" applyFont="1" applyFill="1" applyBorder="1" applyAlignment="1">
      <alignment vertical="center"/>
    </xf>
    <xf numFmtId="0" fontId="12" fillId="0" borderId="0" xfId="0" applyFont="1" applyAlignment="1">
      <alignment horizontal="left" vertical="center"/>
    </xf>
    <xf numFmtId="167" fontId="0" fillId="0" borderId="0" xfId="0" applyNumberFormat="1" applyAlignment="1">
      <alignment horizontal="center" vertical="center" wrapText="1"/>
    </xf>
    <xf numFmtId="167" fontId="0" fillId="0" borderId="0" xfId="0" applyNumberFormat="1" applyAlignment="1">
      <alignment horizontal="center" wrapText="1"/>
    </xf>
    <xf numFmtId="0" fontId="0" fillId="0" borderId="3" xfId="0" applyBorder="1" applyAlignment="1">
      <alignment horizontal="center"/>
    </xf>
    <xf numFmtId="0" fontId="0" fillId="0" borderId="3" xfId="0" applyBorder="1" applyAlignment="1">
      <alignment horizontal="center" vertical="center" wrapText="1"/>
    </xf>
    <xf numFmtId="167" fontId="0" fillId="0" borderId="3" xfId="0" applyNumberForma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/>
    </xf>
    <xf numFmtId="0" fontId="0" fillId="2" borderId="0" xfId="0" applyFill="1"/>
    <xf numFmtId="0" fontId="1" fillId="2" borderId="0" xfId="0" applyFont="1" applyFill="1"/>
    <xf numFmtId="0" fontId="1" fillId="5" borderId="4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9" borderId="10" xfId="0" applyFont="1" applyFill="1" applyBorder="1" applyAlignment="1">
      <alignment horizontal="center" vertical="center"/>
    </xf>
    <xf numFmtId="0" fontId="5" fillId="12" borderId="15" xfId="0" applyFont="1" applyFill="1" applyBorder="1" applyAlignment="1">
      <alignment horizontal="left" vertical="center"/>
    </xf>
    <xf numFmtId="2" fontId="0" fillId="12" borderId="15" xfId="0" applyNumberFormat="1" applyFill="1" applyBorder="1" applyAlignment="1">
      <alignment horizontal="right" vertical="center"/>
    </xf>
    <xf numFmtId="0" fontId="4" fillId="13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2" fontId="0" fillId="0" borderId="0" xfId="0" applyNumberFormat="1" applyAlignment="1">
      <alignment horizontal="right" vertical="center"/>
    </xf>
    <xf numFmtId="169" fontId="4" fillId="0" borderId="0" xfId="3" applyNumberFormat="1" applyFont="1" applyFill="1" applyBorder="1" applyAlignment="1">
      <alignment horizontal="left" vertical="center"/>
    </xf>
    <xf numFmtId="0" fontId="1" fillId="5" borderId="7" xfId="0" applyFont="1" applyFill="1" applyBorder="1" applyAlignment="1">
      <alignment horizontal="center" vertical="center"/>
    </xf>
    <xf numFmtId="0" fontId="3" fillId="8" borderId="7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167" fontId="7" fillId="0" borderId="2" xfId="0" applyNumberFormat="1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 vertical="center" wrapText="1"/>
    </xf>
    <xf numFmtId="14" fontId="0" fillId="0" borderId="1" xfId="0" applyNumberFormat="1" applyBorder="1" applyAlignment="1">
      <alignment horizontal="left" vertical="center" wrapText="1"/>
    </xf>
    <xf numFmtId="2" fontId="0" fillId="0" borderId="1" xfId="0" applyNumberFormat="1" applyBorder="1" applyAlignment="1">
      <alignment horizontal="left" vertical="center" wrapText="1"/>
    </xf>
    <xf numFmtId="164" fontId="0" fillId="0" borderId="1" xfId="1" applyNumberFormat="1" applyFont="1" applyBorder="1" applyAlignment="1">
      <alignment horizontal="left" vertical="center" wrapText="1"/>
    </xf>
    <xf numFmtId="9" fontId="0" fillId="0" borderId="1" xfId="0" applyNumberFormat="1" applyBorder="1" applyAlignment="1">
      <alignment horizontal="left"/>
    </xf>
    <xf numFmtId="9" fontId="0" fillId="0" borderId="1" xfId="2" applyFont="1" applyBorder="1" applyAlignment="1">
      <alignment horizontal="left" vertical="center" wrapText="1"/>
    </xf>
    <xf numFmtId="170" fontId="0" fillId="0" borderId="1" xfId="2" applyNumberFormat="1" applyFont="1" applyBorder="1" applyAlignment="1">
      <alignment horizontal="left" vertical="center" wrapText="1"/>
    </xf>
    <xf numFmtId="0" fontId="7" fillId="0" borderId="7" xfId="0" applyFont="1" applyBorder="1" applyAlignment="1">
      <alignment horizontal="center" vertical="center" wrapText="1"/>
    </xf>
    <xf numFmtId="0" fontId="0" fillId="0" borderId="3" xfId="0" applyBorder="1"/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1" fillId="0" borderId="3" xfId="0" applyFont="1" applyBorder="1"/>
    <xf numFmtId="2" fontId="11" fillId="0" borderId="3" xfId="0" applyNumberFormat="1" applyFont="1" applyBorder="1"/>
    <xf numFmtId="167" fontId="7" fillId="0" borderId="4" xfId="0" applyNumberFormat="1" applyFont="1" applyBorder="1" applyAlignment="1">
      <alignment horizontal="center" vertical="center" wrapText="1"/>
    </xf>
    <xf numFmtId="167" fontId="7" fillId="0" borderId="6" xfId="0" applyNumberFormat="1" applyFont="1" applyBorder="1" applyAlignment="1">
      <alignment horizontal="center" vertical="center" wrapText="1"/>
    </xf>
    <xf numFmtId="10" fontId="0" fillId="0" borderId="3" xfId="0" applyNumberFormat="1" applyBorder="1"/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164" fontId="0" fillId="0" borderId="0" xfId="1" applyNumberFormat="1" applyFont="1" applyAlignment="1">
      <alignment horizontal="right"/>
    </xf>
    <xf numFmtId="2" fontId="0" fillId="12" borderId="14" xfId="0" applyNumberFormat="1" applyFill="1" applyBorder="1" applyAlignment="1">
      <alignment horizontal="right"/>
    </xf>
    <xf numFmtId="14" fontId="0" fillId="0" borderId="0" xfId="0" applyNumberFormat="1" applyAlignment="1">
      <alignment horizontal="center" vertical="center"/>
    </xf>
    <xf numFmtId="2" fontId="11" fillId="0" borderId="19" xfId="0" applyNumberFormat="1" applyFont="1" applyBorder="1"/>
    <xf numFmtId="2" fontId="0" fillId="0" borderId="1" xfId="0" applyNumberFormat="1" applyBorder="1"/>
    <xf numFmtId="0" fontId="1" fillId="13" borderId="2" xfId="0" applyFont="1" applyFill="1" applyBorder="1" applyAlignment="1">
      <alignment horizontal="center"/>
    </xf>
    <xf numFmtId="0" fontId="14" fillId="0" borderId="0" xfId="0" applyFont="1" applyAlignment="1">
      <alignment vertical="center" wrapText="1"/>
    </xf>
    <xf numFmtId="9" fontId="0" fillId="0" borderId="0" xfId="2" applyFont="1" applyFill="1" applyBorder="1"/>
    <xf numFmtId="164" fontId="0" fillId="0" borderId="0" xfId="1" applyNumberFormat="1" applyFont="1" applyFill="1" applyBorder="1"/>
    <xf numFmtId="9" fontId="0" fillId="0" borderId="0" xfId="2" applyFont="1" applyBorder="1" applyAlignment="1">
      <alignment horizontal="center"/>
    </xf>
    <xf numFmtId="164" fontId="0" fillId="0" borderId="0" xfId="1" applyNumberFormat="1" applyFont="1" applyBorder="1" applyAlignment="1">
      <alignment horizontal="center"/>
    </xf>
    <xf numFmtId="6" fontId="0" fillId="0" borderId="3" xfId="1" applyNumberFormat="1" applyFont="1" applyBorder="1" applyAlignment="1">
      <alignment horizontal="center" vertical="center"/>
    </xf>
    <xf numFmtId="164" fontId="0" fillId="0" borderId="3" xfId="1" applyNumberFormat="1" applyFont="1" applyBorder="1" applyAlignment="1">
      <alignment horizontal="center" vertical="center"/>
    </xf>
    <xf numFmtId="9" fontId="0" fillId="0" borderId="1" xfId="0" applyNumberFormat="1" applyBorder="1"/>
    <xf numFmtId="2" fontId="0" fillId="0" borderId="1" xfId="1" applyNumberFormat="1" applyFont="1" applyBorder="1" applyAlignment="1">
      <alignment horizontal="left" vertical="center" wrapText="1"/>
    </xf>
    <xf numFmtId="2" fontId="0" fillId="0" borderId="1" xfId="0" applyNumberFormat="1" applyBorder="1" applyAlignment="1">
      <alignment horizontal="left"/>
    </xf>
    <xf numFmtId="0" fontId="0" fillId="0" borderId="20" xfId="0" applyBorder="1" applyAlignment="1">
      <alignment horizontal="left"/>
    </xf>
    <xf numFmtId="164" fontId="0" fillId="0" borderId="21" xfId="1" applyNumberFormat="1" applyFont="1" applyBorder="1" applyAlignment="1">
      <alignment horizontal="left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164" fontId="0" fillId="0" borderId="0" xfId="1" applyNumberFormat="1" applyFont="1" applyBorder="1" applyAlignment="1">
      <alignment horizontal="left"/>
    </xf>
    <xf numFmtId="2" fontId="0" fillId="0" borderId="0" xfId="0" applyNumberFormat="1" applyAlignment="1">
      <alignment horizontal="left"/>
    </xf>
    <xf numFmtId="44" fontId="0" fillId="0" borderId="0" xfId="1" applyFont="1" applyBorder="1"/>
    <xf numFmtId="167" fontId="1" fillId="7" borderId="1" xfId="0" applyNumberFormat="1" applyFont="1" applyFill="1" applyBorder="1" applyAlignment="1">
      <alignment horizontal="center" vertical="center" wrapText="1"/>
    </xf>
    <xf numFmtId="167" fontId="0" fillId="0" borderId="1" xfId="0" applyNumberFormat="1" applyBorder="1" applyAlignment="1">
      <alignment horizontal="center" wrapText="1"/>
    </xf>
    <xf numFmtId="10" fontId="0" fillId="0" borderId="1" xfId="0" applyNumberFormat="1" applyBorder="1"/>
    <xf numFmtId="167" fontId="7" fillId="0" borderId="10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167" fontId="7" fillId="0" borderId="1" xfId="0" applyNumberFormat="1" applyFont="1" applyBorder="1" applyAlignment="1">
      <alignment horizontal="center" vertical="center" wrapText="1"/>
    </xf>
    <xf numFmtId="9" fontId="0" fillId="0" borderId="0" xfId="2" applyFont="1"/>
    <xf numFmtId="9" fontId="3" fillId="3" borderId="5" xfId="2" applyFont="1" applyFill="1" applyBorder="1" applyAlignment="1">
      <alignment horizontal="center" vertical="center"/>
    </xf>
    <xf numFmtId="9" fontId="4" fillId="4" borderId="5" xfId="2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7" fontId="0" fillId="0" borderId="0" xfId="0" applyNumberFormat="1"/>
    <xf numFmtId="9" fontId="1" fillId="0" borderId="0" xfId="2" applyFont="1" applyFill="1" applyBorder="1" applyAlignment="1">
      <alignment vertical="center"/>
    </xf>
    <xf numFmtId="0" fontId="16" fillId="11" borderId="18" xfId="0" applyFont="1" applyFill="1" applyBorder="1" applyAlignment="1">
      <alignment horizontal="left" vertical="center"/>
    </xf>
    <xf numFmtId="164" fontId="10" fillId="11" borderId="14" xfId="0" applyNumberFormat="1" applyFont="1" applyFill="1" applyBorder="1" applyAlignment="1">
      <alignment horizontal="left" vertical="center"/>
    </xf>
    <xf numFmtId="0" fontId="16" fillId="11" borderId="22" xfId="0" applyFont="1" applyFill="1" applyBorder="1" applyAlignment="1">
      <alignment horizontal="left" vertical="center"/>
    </xf>
    <xf numFmtId="0" fontId="16" fillId="11" borderId="14" xfId="0" applyFont="1" applyFill="1" applyBorder="1" applyAlignment="1">
      <alignment horizontal="left" vertical="center"/>
    </xf>
    <xf numFmtId="164" fontId="10" fillId="11" borderId="14" xfId="1" applyNumberFormat="1" applyFont="1" applyFill="1" applyBorder="1" applyAlignment="1">
      <alignment horizontal="right"/>
    </xf>
    <xf numFmtId="164" fontId="0" fillId="0" borderId="0" xfId="1" applyNumberFormat="1" applyFont="1" applyFill="1" applyBorder="1" applyAlignment="1">
      <alignment horizontal="center" vertical="center"/>
    </xf>
    <xf numFmtId="164" fontId="0" fillId="0" borderId="0" xfId="1" applyNumberFormat="1" applyFont="1" applyFill="1" applyBorder="1" applyAlignment="1">
      <alignment horizontal="right"/>
    </xf>
    <xf numFmtId="2" fontId="0" fillId="0" borderId="0" xfId="0" applyNumberFormat="1" applyAlignment="1">
      <alignment horizontal="right"/>
    </xf>
    <xf numFmtId="10" fontId="0" fillId="0" borderId="0" xfId="2" applyNumberFormat="1" applyFont="1" applyFill="1" applyBorder="1" applyAlignment="1">
      <alignment horizontal="right"/>
    </xf>
    <xf numFmtId="0" fontId="3" fillId="0" borderId="0" xfId="0" applyFont="1" applyAlignment="1">
      <alignment vertical="center"/>
    </xf>
    <xf numFmtId="9" fontId="0" fillId="0" borderId="0" xfId="2" applyFont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14" fontId="1" fillId="0" borderId="1" xfId="0" applyNumberFormat="1" applyFont="1" applyBorder="1" applyAlignment="1">
      <alignment horizontal="left"/>
    </xf>
    <xf numFmtId="2" fontId="1" fillId="0" borderId="1" xfId="0" applyNumberFormat="1" applyFont="1" applyBorder="1" applyAlignment="1">
      <alignment horizontal="left"/>
    </xf>
    <xf numFmtId="0" fontId="1" fillId="0" borderId="20" xfId="0" applyFont="1" applyBorder="1" applyAlignment="1">
      <alignment horizontal="left"/>
    </xf>
    <xf numFmtId="0" fontId="0" fillId="0" borderId="20" xfId="0" applyBorder="1" applyAlignment="1">
      <alignment horizontal="left" vertical="center" wrapText="1"/>
    </xf>
    <xf numFmtId="14" fontId="0" fillId="0" borderId="20" xfId="0" applyNumberFormat="1" applyBorder="1" applyAlignment="1">
      <alignment horizontal="left"/>
    </xf>
    <xf numFmtId="164" fontId="1" fillId="0" borderId="21" xfId="1" applyNumberFormat="1" applyFont="1" applyBorder="1" applyAlignment="1">
      <alignment horizontal="left"/>
    </xf>
    <xf numFmtId="164" fontId="0" fillId="0" borderId="21" xfId="1" applyNumberFormat="1" applyFont="1" applyBorder="1" applyAlignment="1">
      <alignment horizontal="left" vertical="center" wrapText="1"/>
    </xf>
    <xf numFmtId="164" fontId="0" fillId="2" borderId="21" xfId="1" applyNumberFormat="1" applyFont="1" applyFill="1" applyBorder="1" applyAlignment="1">
      <alignment horizontal="center"/>
    </xf>
    <xf numFmtId="9" fontId="4" fillId="15" borderId="5" xfId="2" applyFont="1" applyFill="1" applyBorder="1" applyAlignment="1">
      <alignment horizontal="center" vertical="center"/>
    </xf>
    <xf numFmtId="0" fontId="1" fillId="0" borderId="23" xfId="0" applyFont="1" applyBorder="1" applyAlignment="1">
      <alignment horizontal="left"/>
    </xf>
    <xf numFmtId="44" fontId="0" fillId="0" borderId="0" xfId="1" applyFont="1" applyAlignment="1">
      <alignment horizontal="center" vertical="center"/>
    </xf>
    <xf numFmtId="44" fontId="3" fillId="0" borderId="0" xfId="1" applyFont="1" applyFill="1" applyBorder="1" applyAlignment="1">
      <alignment vertical="center"/>
    </xf>
    <xf numFmtId="0" fontId="1" fillId="5" borderId="24" xfId="0" applyFont="1" applyFill="1" applyBorder="1" applyAlignment="1">
      <alignment horizontal="center" vertical="center"/>
    </xf>
    <xf numFmtId="0" fontId="1" fillId="5" borderId="25" xfId="0" applyFont="1" applyFill="1" applyBorder="1" applyAlignment="1">
      <alignment horizontal="center" vertical="center"/>
    </xf>
    <xf numFmtId="0" fontId="1" fillId="5" borderId="26" xfId="0" applyFont="1" applyFill="1" applyBorder="1" applyAlignment="1">
      <alignment horizontal="center" vertical="center"/>
    </xf>
    <xf numFmtId="0" fontId="1" fillId="5" borderId="27" xfId="0" applyFont="1" applyFill="1" applyBorder="1" applyAlignment="1">
      <alignment horizontal="center" vertical="center"/>
    </xf>
    <xf numFmtId="0" fontId="17" fillId="0" borderId="0" xfId="0" applyFont="1"/>
    <xf numFmtId="165" fontId="0" fillId="0" borderId="0" xfId="1" applyNumberFormat="1" applyFont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1" fillId="0" borderId="20" xfId="0" applyFont="1" applyBorder="1" applyAlignment="1">
      <alignment horizontal="center"/>
    </xf>
    <xf numFmtId="0" fontId="1" fillId="0" borderId="6" xfId="0" applyFont="1" applyBorder="1" applyAlignment="1">
      <alignment horizontal="left"/>
    </xf>
    <xf numFmtId="9" fontId="0" fillId="0" borderId="0" xfId="0" applyNumberFormat="1"/>
    <xf numFmtId="9" fontId="1" fillId="0" borderId="4" xfId="2" applyFont="1" applyBorder="1" applyAlignment="1">
      <alignment horizontal="left"/>
    </xf>
    <xf numFmtId="9" fontId="1" fillId="0" borderId="5" xfId="2" applyFont="1" applyBorder="1" applyAlignment="1">
      <alignment horizontal="left"/>
    </xf>
    <xf numFmtId="0" fontId="0" fillId="9" borderId="2" xfId="0" applyFill="1" applyBorder="1" applyAlignment="1">
      <alignment horizontal="center" vertical="center"/>
    </xf>
    <xf numFmtId="9" fontId="0" fillId="0" borderId="0" xfId="2" applyFont="1" applyBorder="1" applyAlignment="1">
      <alignment horizontal="center" vertical="center"/>
    </xf>
    <xf numFmtId="164" fontId="0" fillId="0" borderId="0" xfId="1" applyNumberFormat="1" applyFont="1" applyAlignment="1">
      <alignment vertical="center"/>
    </xf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  <xf numFmtId="0" fontId="3" fillId="0" borderId="0" xfId="0" applyFont="1" applyAlignment="1">
      <alignment horizontal="center" vertical="center"/>
    </xf>
    <xf numFmtId="164" fontId="3" fillId="3" borderId="7" xfId="1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167" fontId="7" fillId="0" borderId="0" xfId="0" applyNumberFormat="1" applyFont="1" applyAlignment="1">
      <alignment horizontal="center" vertical="center" wrapText="1"/>
    </xf>
    <xf numFmtId="164" fontId="19" fillId="0" borderId="0" xfId="1" applyNumberFormat="1" applyFont="1" applyFill="1"/>
    <xf numFmtId="0" fontId="18" fillId="2" borderId="0" xfId="0" applyFont="1" applyFill="1"/>
    <xf numFmtId="9" fontId="0" fillId="0" borderId="3" xfId="2" applyFont="1" applyBorder="1" applyAlignment="1">
      <alignment horizontal="center" vertical="center"/>
    </xf>
    <xf numFmtId="44" fontId="0" fillId="0" borderId="0" xfId="1" applyFont="1" applyFill="1"/>
    <xf numFmtId="0" fontId="20" fillId="16" borderId="0" xfId="0" applyFont="1" applyFill="1" applyAlignment="1" applyProtection="1">
      <alignment horizontal="center" vertical="center" wrapText="1"/>
      <protection hidden="1"/>
    </xf>
    <xf numFmtId="0" fontId="4" fillId="4" borderId="29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16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20" fillId="17" borderId="0" xfId="0" applyFont="1" applyFill="1" applyAlignment="1" applyProtection="1">
      <alignment horizontal="center" vertical="center" wrapText="1"/>
      <protection hidden="1"/>
    </xf>
    <xf numFmtId="0" fontId="5" fillId="0" borderId="0" xfId="0" applyFont="1" applyAlignment="1">
      <alignment horizontal="center"/>
    </xf>
    <xf numFmtId="0" fontId="1" fillId="14" borderId="1" xfId="0" applyFont="1" applyFill="1" applyBorder="1" applyAlignment="1">
      <alignment horizontal="left"/>
    </xf>
    <xf numFmtId="44" fontId="0" fillId="14" borderId="1" xfId="1" applyFont="1" applyFill="1" applyBorder="1" applyAlignment="1">
      <alignment horizontal="left"/>
    </xf>
    <xf numFmtId="0" fontId="0" fillId="14" borderId="0" xfId="0" applyFill="1"/>
    <xf numFmtId="10" fontId="0" fillId="0" borderId="0" xfId="0" applyNumberFormat="1" applyAlignment="1">
      <alignment horizontal="right" vertical="center"/>
    </xf>
    <xf numFmtId="0" fontId="5" fillId="0" borderId="32" xfId="0" applyFont="1" applyBorder="1" applyAlignment="1">
      <alignment horizontal="left" vertical="center"/>
    </xf>
    <xf numFmtId="2" fontId="0" fillId="12" borderId="33" xfId="0" applyNumberFormat="1" applyFill="1" applyBorder="1" applyAlignment="1">
      <alignment horizontal="right" vertical="center"/>
    </xf>
    <xf numFmtId="0" fontId="5" fillId="12" borderId="33" xfId="0" applyFont="1" applyFill="1" applyBorder="1" applyAlignment="1">
      <alignment horizontal="left" vertical="center"/>
    </xf>
    <xf numFmtId="0" fontId="0" fillId="0" borderId="32" xfId="0" applyBorder="1" applyAlignment="1">
      <alignment horizontal="center"/>
    </xf>
    <xf numFmtId="2" fontId="0" fillId="0" borderId="0" xfId="0" applyNumberFormat="1"/>
    <xf numFmtId="0" fontId="1" fillId="0" borderId="32" xfId="0" applyFont="1" applyBorder="1" applyAlignment="1">
      <alignment horizontal="center"/>
    </xf>
    <xf numFmtId="0" fontId="21" fillId="16" borderId="0" xfId="0" applyFont="1" applyFill="1" applyAlignment="1" applyProtection="1">
      <alignment horizontal="center" vertical="center" wrapText="1"/>
      <protection hidden="1"/>
    </xf>
    <xf numFmtId="167" fontId="0" fillId="0" borderId="1" xfId="0" applyNumberFormat="1" applyBorder="1" applyAlignment="1">
      <alignment horizontal="left" vertical="center" wrapText="1"/>
    </xf>
    <xf numFmtId="0" fontId="0" fillId="0" borderId="23" xfId="0" applyBorder="1"/>
    <xf numFmtId="10" fontId="0" fillId="0" borderId="23" xfId="0" applyNumberFormat="1" applyBorder="1"/>
    <xf numFmtId="8" fontId="5" fillId="0" borderId="0" xfId="0" applyNumberFormat="1" applyFont="1" applyAlignment="1">
      <alignment horizontal="center"/>
    </xf>
    <xf numFmtId="0" fontId="3" fillId="10" borderId="16" xfId="0" applyFont="1" applyFill="1" applyBorder="1" applyAlignment="1">
      <alignment horizontal="center" vertical="center"/>
    </xf>
    <xf numFmtId="0" fontId="3" fillId="10" borderId="12" xfId="0" applyFont="1" applyFill="1" applyBorder="1" applyAlignment="1">
      <alignment horizontal="center" vertical="center"/>
    </xf>
    <xf numFmtId="44" fontId="3" fillId="6" borderId="8" xfId="1" applyFont="1" applyFill="1" applyBorder="1" applyAlignment="1">
      <alignment horizontal="center" vertical="center"/>
    </xf>
    <xf numFmtId="44" fontId="3" fillId="6" borderId="9" xfId="1" applyFont="1" applyFill="1" applyBorder="1" applyAlignment="1">
      <alignment horizontal="center" vertical="center"/>
    </xf>
    <xf numFmtId="44" fontId="3" fillId="6" borderId="10" xfId="1" applyFont="1" applyFill="1" applyBorder="1" applyAlignment="1">
      <alignment horizontal="center" vertical="center"/>
    </xf>
    <xf numFmtId="0" fontId="23" fillId="0" borderId="16" xfId="0" applyFont="1" applyBorder="1" applyAlignment="1">
      <alignment horizontal="left" vertical="center" wrapText="1"/>
    </xf>
    <xf numFmtId="0" fontId="23" fillId="0" borderId="11" xfId="0" applyFont="1" applyBorder="1" applyAlignment="1">
      <alignment horizontal="left" vertical="center"/>
    </xf>
    <xf numFmtId="0" fontId="23" fillId="0" borderId="12" xfId="0" applyFont="1" applyBorder="1" applyAlignment="1">
      <alignment horizontal="left" vertical="center"/>
    </xf>
    <xf numFmtId="0" fontId="23" fillId="0" borderId="28" xfId="0" applyFont="1" applyBorder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23" fillId="0" borderId="13" xfId="0" applyFont="1" applyBorder="1" applyAlignment="1">
      <alignment horizontal="left" vertical="center"/>
    </xf>
    <xf numFmtId="0" fontId="23" fillId="0" borderId="30" xfId="0" applyFont="1" applyBorder="1" applyAlignment="1">
      <alignment horizontal="left" vertical="center"/>
    </xf>
    <xf numFmtId="0" fontId="23" fillId="0" borderId="17" xfId="0" applyFont="1" applyBorder="1" applyAlignment="1">
      <alignment horizontal="left" vertical="center"/>
    </xf>
    <xf numFmtId="0" fontId="23" fillId="0" borderId="31" xfId="0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3" fillId="0" borderId="16" xfId="0" applyFont="1" applyBorder="1" applyAlignment="1">
      <alignment horizontal="left" vertical="top" wrapText="1"/>
    </xf>
    <xf numFmtId="0" fontId="23" fillId="0" borderId="11" xfId="0" applyFont="1" applyBorder="1" applyAlignment="1">
      <alignment horizontal="left" vertical="top"/>
    </xf>
    <xf numFmtId="0" fontId="23" fillId="0" borderId="12" xfId="0" applyFont="1" applyBorder="1" applyAlignment="1">
      <alignment horizontal="left" vertical="top"/>
    </xf>
    <xf numFmtId="0" fontId="23" fillId="0" borderId="28" xfId="0" applyFont="1" applyBorder="1" applyAlignment="1">
      <alignment horizontal="left" vertical="top"/>
    </xf>
    <xf numFmtId="0" fontId="23" fillId="0" borderId="0" xfId="0" applyFont="1" applyAlignment="1">
      <alignment horizontal="left" vertical="top"/>
    </xf>
    <xf numFmtId="0" fontId="23" fillId="0" borderId="13" xfId="0" applyFont="1" applyBorder="1" applyAlignment="1">
      <alignment horizontal="left" vertical="top"/>
    </xf>
    <xf numFmtId="0" fontId="23" fillId="0" borderId="30" xfId="0" applyFont="1" applyBorder="1" applyAlignment="1">
      <alignment horizontal="left" vertical="top"/>
    </xf>
    <xf numFmtId="0" fontId="23" fillId="0" borderId="17" xfId="0" applyFont="1" applyBorder="1" applyAlignment="1">
      <alignment horizontal="left" vertical="top"/>
    </xf>
    <xf numFmtId="0" fontId="23" fillId="0" borderId="31" xfId="0" applyFont="1" applyBorder="1" applyAlignment="1">
      <alignment horizontal="left" vertical="top"/>
    </xf>
  </cellXfs>
  <cellStyles count="7">
    <cellStyle name="Milliers" xfId="3" builtinId="3"/>
    <cellStyle name="Milliers 2" xfId="5" xr:uid="{261515A0-D388-463E-A351-00FFB526D1DB}"/>
    <cellStyle name="Milliers 5" xfId="4" xr:uid="{EDB2B7E3-AB9E-4E98-9AA9-DBDDDCA08B8F}"/>
    <cellStyle name="Monétaire" xfId="1" builtinId="4"/>
    <cellStyle name="Normal" xfId="0" builtinId="0"/>
    <cellStyle name="Normal 2" xfId="6" xr:uid="{457F0593-CBB1-4EC9-ADDF-14A93C5E6BC2}"/>
    <cellStyle name="Pourcentage" xfId="2" builtinId="5"/>
  </cellStyles>
  <dxfs count="25">
    <dxf>
      <font>
        <b/>
        <i val="0"/>
      </font>
      <fill>
        <patternFill>
          <bgColor rgb="FFFF5D5D"/>
        </patternFill>
      </fill>
    </dxf>
    <dxf>
      <font>
        <b/>
        <i val="0"/>
      </font>
      <fill>
        <patternFill>
          <bgColor rgb="FFF9FBB7"/>
        </patternFill>
      </fill>
    </dxf>
    <dxf>
      <font>
        <b/>
        <i val="0"/>
        <color theme="0"/>
      </font>
      <fill>
        <patternFill>
          <bgColor rgb="FF055FCD"/>
        </patternFill>
      </fill>
    </dxf>
    <dxf>
      <fill>
        <patternFill>
          <bgColor theme="2" tint="-0.24994659260841701"/>
        </patternFill>
      </fill>
    </dxf>
    <dxf>
      <font>
        <b/>
        <i val="0"/>
      </font>
      <fill>
        <patternFill>
          <bgColor rgb="FFFF5D5D"/>
        </patternFill>
      </fill>
    </dxf>
    <dxf>
      <font>
        <b/>
        <i val="0"/>
      </font>
      <fill>
        <patternFill>
          <bgColor rgb="FFF9FBB7"/>
        </patternFill>
      </fill>
    </dxf>
    <dxf>
      <font>
        <b/>
        <i val="0"/>
        <color theme="0"/>
      </font>
      <fill>
        <patternFill>
          <bgColor rgb="FFFF5D5D"/>
        </patternFill>
      </fill>
    </dxf>
    <dxf>
      <font>
        <b/>
        <i val="0"/>
      </font>
      <fill>
        <patternFill>
          <bgColor rgb="FFF9FBB7"/>
        </patternFill>
      </fill>
    </dxf>
    <dxf>
      <fill>
        <patternFill>
          <bgColor rgb="FFFF5D5D"/>
        </patternFill>
      </fill>
    </dxf>
    <dxf>
      <fill>
        <patternFill>
          <bgColor rgb="FFF03030"/>
        </patternFill>
      </fill>
    </dxf>
    <dxf>
      <font>
        <b/>
        <i val="0"/>
      </font>
      <fill>
        <patternFill>
          <bgColor rgb="FFF9FBB7"/>
        </patternFill>
      </fill>
    </dxf>
    <dxf>
      <font>
        <b/>
        <i val="0"/>
      </font>
      <fill>
        <patternFill>
          <bgColor rgb="FFF9FBB7"/>
        </patternFill>
      </fill>
    </dxf>
    <dxf>
      <fill>
        <patternFill>
          <bgColor rgb="FFF03030"/>
        </patternFill>
      </fill>
    </dxf>
    <dxf>
      <font>
        <b/>
        <i val="0"/>
      </font>
      <fill>
        <patternFill>
          <bgColor rgb="FFF9FBB7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F9FBB7"/>
        </patternFill>
      </fill>
    </dxf>
    <dxf>
      <fill>
        <patternFill>
          <bgColor rgb="FFFF5D5D"/>
        </patternFill>
      </fill>
    </dxf>
    <dxf>
      <fill>
        <patternFill>
          <bgColor rgb="FFF03030"/>
        </patternFill>
      </fill>
    </dxf>
    <dxf>
      <font>
        <b/>
        <i val="0"/>
      </font>
      <fill>
        <patternFill>
          <bgColor rgb="FFF9FBB7"/>
        </patternFill>
      </fill>
    </dxf>
    <dxf>
      <font>
        <b/>
        <i val="0"/>
      </font>
      <fill>
        <patternFill>
          <bgColor rgb="FFF9FBB7"/>
        </patternFill>
      </fill>
    </dxf>
    <dxf>
      <fill>
        <patternFill>
          <bgColor rgb="FFF03030"/>
        </patternFill>
      </fill>
    </dxf>
    <dxf>
      <font>
        <b/>
        <i val="0"/>
      </font>
      <fill>
        <patternFill>
          <bgColor rgb="FFF9FBB7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A5A5A5"/>
      <color rgb="FFF9FBB7"/>
      <color rgb="FFFF5D5D"/>
      <color rgb="FF055FCD"/>
      <color rgb="FFFF8989"/>
      <color rgb="FFFC4324"/>
      <color rgb="FFF0303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1.xml"/><Relationship Id="rId17" Type="http://schemas.microsoft.com/office/2022/11/relationships/FeaturePropertyBag" Target="featurePropertyBag/featurePropertyBag.xml"/><Relationship Id="rId2" Type="http://schemas.openxmlformats.org/officeDocument/2006/relationships/worksheet" Target="worksheets/sheet2.xml"/><Relationship Id="rId16" Type="http://schemas.openxmlformats.org/officeDocument/2006/relationships/sheetMetadata" Target="metadata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4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104775</xdr:colOff>
          <xdr:row>0</xdr:row>
          <xdr:rowOff>190500</xdr:rowOff>
        </xdr:from>
        <xdr:to>
          <xdr:col>3</xdr:col>
          <xdr:colOff>3048000</xdr:colOff>
          <xdr:row>4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ptos Narrow"/>
                </a:rPr>
                <a:t>Réinitialiser les filtres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0</xdr:row>
          <xdr:rowOff>190500</xdr:rowOff>
        </xdr:from>
        <xdr:to>
          <xdr:col>5</xdr:col>
          <xdr:colOff>1266825</xdr:colOff>
          <xdr:row>4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2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ptos Narrow"/>
                </a:rPr>
                <a:t>Réinitialiser la feuille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176894</xdr:colOff>
      <xdr:row>0</xdr:row>
      <xdr:rowOff>190501</xdr:rowOff>
    </xdr:from>
    <xdr:to>
      <xdr:col>2</xdr:col>
      <xdr:colOff>2093731</xdr:colOff>
      <xdr:row>7</xdr:row>
      <xdr:rowOff>126647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8EFDD7FA-612D-EEC6-60AE-18D96EFB15C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993" t="17849" r="8780" b="22249"/>
        <a:stretch>
          <a:fillRect/>
        </a:stretch>
      </xdr:blipFill>
      <xdr:spPr bwMode="auto">
        <a:xfrm>
          <a:off x="176894" y="190501"/>
          <a:ext cx="3433781" cy="16615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104070</xdr:colOff>
      <xdr:row>7</xdr:row>
      <xdr:rowOff>11684</xdr:rowOff>
    </xdr:from>
    <xdr:to>
      <xdr:col>3</xdr:col>
      <xdr:colOff>1551723</xdr:colOff>
      <xdr:row>10</xdr:row>
      <xdr:rowOff>24493</xdr:rowOff>
    </xdr:to>
    <xdr:sp macro="[0]!Module3.choix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658EA037-7D65-420E-87F9-1ABC91915C42}"/>
            </a:ext>
          </a:extLst>
        </xdr:cNvPr>
        <xdr:cNvSpPr/>
      </xdr:nvSpPr>
      <xdr:spPr>
        <a:xfrm>
          <a:off x="5138713" y="1726184"/>
          <a:ext cx="1447653" cy="638738"/>
        </a:xfrm>
        <a:prstGeom prst="roundRect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 l="-8300" t="-8520" r="-11370" b="-10966"/>
          </a:stretch>
        </a:blipFill>
        <a:ln w="19050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fr-FR"/>
        </a:p>
      </xdr:txBody>
    </xdr:sp>
    <xdr:clientData/>
  </xdr:twoCellAnchor>
  <xdr:twoCellAnchor>
    <xdr:from>
      <xdr:col>3</xdr:col>
      <xdr:colOff>1702994</xdr:colOff>
      <xdr:row>7</xdr:row>
      <xdr:rowOff>1</xdr:rowOff>
    </xdr:from>
    <xdr:to>
      <xdr:col>3</xdr:col>
      <xdr:colOff>3075214</xdr:colOff>
      <xdr:row>10</xdr:row>
      <xdr:rowOff>40822</xdr:rowOff>
    </xdr:to>
    <xdr:sp macro="[0]!Module5.choix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7774B615-2990-0769-07FF-73868C89A576}"/>
            </a:ext>
          </a:extLst>
        </xdr:cNvPr>
        <xdr:cNvSpPr/>
      </xdr:nvSpPr>
      <xdr:spPr>
        <a:xfrm>
          <a:off x="6737637" y="1714501"/>
          <a:ext cx="1372220" cy="666750"/>
        </a:xfrm>
        <a:prstGeom prst="roundRect">
          <a:avLst/>
        </a:prstGeom>
        <a:blipFill dpi="0" rotWithShape="1"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 l="-17965" t="-13466" r="-22611" b="-18496"/>
          </a:stretch>
        </a:blipFill>
        <a:ln w="19050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fr-FR"/>
        </a:p>
      </xdr:txBody>
    </xdr:sp>
    <xdr:clientData/>
  </xdr:twoCellAnchor>
  <xdr:twoCellAnchor editAs="oneCell">
    <xdr:from>
      <xdr:col>32</xdr:col>
      <xdr:colOff>136071</xdr:colOff>
      <xdr:row>0</xdr:row>
      <xdr:rowOff>131580</xdr:rowOff>
    </xdr:from>
    <xdr:to>
      <xdr:col>32</xdr:col>
      <xdr:colOff>1247774</xdr:colOff>
      <xdr:row>4</xdr:row>
      <xdr:rowOff>67179</xdr:rowOff>
    </xdr:to>
    <xdr:pic macro="[0]!Export_CoupDe6fflet_PDF">
      <xdr:nvPicPr>
        <xdr:cNvPr id="5" name="Image 4">
          <a:extLst>
            <a:ext uri="{FF2B5EF4-FFF2-40B4-BE49-F238E27FC236}">
              <a16:creationId xmlns:a16="http://schemas.microsoft.com/office/drawing/2014/main" id="{5C2D6205-2B1A-4562-3B14-270567BC87B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067" b="8484"/>
        <a:stretch>
          <a:fillRect/>
        </a:stretch>
      </xdr:blipFill>
      <xdr:spPr bwMode="auto">
        <a:xfrm>
          <a:off x="38004750" y="131580"/>
          <a:ext cx="1111703" cy="9297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104775</xdr:colOff>
          <xdr:row>0</xdr:row>
          <xdr:rowOff>190500</xdr:rowOff>
        </xdr:from>
        <xdr:to>
          <xdr:col>3</xdr:col>
          <xdr:colOff>3048000</xdr:colOff>
          <xdr:row>4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4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ptos Narrow"/>
                </a:rPr>
                <a:t>Réinitialiser les filtres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0</xdr:row>
          <xdr:rowOff>190500</xdr:rowOff>
        </xdr:from>
        <xdr:to>
          <xdr:col>5</xdr:col>
          <xdr:colOff>1266825</xdr:colOff>
          <xdr:row>4</xdr:row>
          <xdr:rowOff>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4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ptos Narrow"/>
                </a:rPr>
                <a:t>Réinitialiser la feuille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36034</xdr:colOff>
      <xdr:row>7</xdr:row>
      <xdr:rowOff>164537</xdr:rowOff>
    </xdr:from>
    <xdr:to>
      <xdr:col>3</xdr:col>
      <xdr:colOff>1483687</xdr:colOff>
      <xdr:row>10</xdr:row>
      <xdr:rowOff>174171</xdr:rowOff>
    </xdr:to>
    <xdr:sp macro="[0]!Module8.choix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72481311-8750-4FFF-BB8A-1F5F70D0B79E}"/>
            </a:ext>
          </a:extLst>
        </xdr:cNvPr>
        <xdr:cNvSpPr/>
      </xdr:nvSpPr>
      <xdr:spPr>
        <a:xfrm>
          <a:off x="4846159" y="1859987"/>
          <a:ext cx="1447653" cy="628759"/>
        </a:xfrm>
        <a:prstGeom prst="round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 l="-8300" t="-8520" r="-11370" b="-10966"/>
          </a:stretch>
        </a:blipFill>
        <a:ln w="19050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fr-FR"/>
        </a:p>
      </xdr:txBody>
    </xdr:sp>
    <xdr:clientData/>
  </xdr:twoCellAnchor>
  <xdr:twoCellAnchor>
    <xdr:from>
      <xdr:col>3</xdr:col>
      <xdr:colOff>1631783</xdr:colOff>
      <xdr:row>7</xdr:row>
      <xdr:rowOff>142503</xdr:rowOff>
    </xdr:from>
    <xdr:to>
      <xdr:col>3</xdr:col>
      <xdr:colOff>3343275</xdr:colOff>
      <xdr:row>10</xdr:row>
      <xdr:rowOff>161926</xdr:rowOff>
    </xdr:to>
    <xdr:sp macro="[0]!Module9.choix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A18B626D-36B8-476D-B97C-34DF663DC010}"/>
            </a:ext>
          </a:extLst>
        </xdr:cNvPr>
        <xdr:cNvSpPr/>
      </xdr:nvSpPr>
      <xdr:spPr>
        <a:xfrm>
          <a:off x="6660983" y="1828428"/>
          <a:ext cx="1711492" cy="638548"/>
        </a:xfrm>
        <a:prstGeom prst="roundRect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 l="-17965" t="-13466" r="-22611" b="-18496"/>
          </a:stretch>
        </a:blipFill>
        <a:ln w="19050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fr-FR"/>
        </a:p>
      </xdr:txBody>
    </xdr:sp>
    <xdr:clientData/>
  </xdr:twoCellAnchor>
  <xdr:twoCellAnchor editAs="oneCell">
    <xdr:from>
      <xdr:col>33</xdr:col>
      <xdr:colOff>136071</xdr:colOff>
      <xdr:row>0</xdr:row>
      <xdr:rowOff>131580</xdr:rowOff>
    </xdr:from>
    <xdr:to>
      <xdr:col>33</xdr:col>
      <xdr:colOff>1247774</xdr:colOff>
      <xdr:row>4</xdr:row>
      <xdr:rowOff>67179</xdr:rowOff>
    </xdr:to>
    <xdr:pic macro="[0]!Export_CoupDe6fflet_PDF">
      <xdr:nvPicPr>
        <xdr:cNvPr id="5" name="Image 4">
          <a:extLst>
            <a:ext uri="{FF2B5EF4-FFF2-40B4-BE49-F238E27FC236}">
              <a16:creationId xmlns:a16="http://schemas.microsoft.com/office/drawing/2014/main" id="{9E8A34E3-5DBB-4C17-BC93-A21BFC0D31E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067" b="8484"/>
        <a:stretch>
          <a:fillRect/>
        </a:stretch>
      </xdr:blipFill>
      <xdr:spPr bwMode="auto">
        <a:xfrm>
          <a:off x="37826496" y="131580"/>
          <a:ext cx="1114878" cy="9230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246944</xdr:colOff>
      <xdr:row>0</xdr:row>
      <xdr:rowOff>158750</xdr:rowOff>
    </xdr:from>
    <xdr:to>
      <xdr:col>2</xdr:col>
      <xdr:colOff>2677937</xdr:colOff>
      <xdr:row>9</xdr:row>
      <xdr:rowOff>10916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5FB19A91-1D3B-938A-5F8E-DDCB8879BB4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367" t="15357" r="8097" b="20505"/>
        <a:stretch>
          <a:fillRect/>
        </a:stretch>
      </xdr:blipFill>
      <xdr:spPr bwMode="auto">
        <a:xfrm>
          <a:off x="246944" y="158750"/>
          <a:ext cx="3951112" cy="20037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81189</xdr:colOff>
      <xdr:row>0</xdr:row>
      <xdr:rowOff>115207</xdr:rowOff>
    </xdr:from>
    <xdr:to>
      <xdr:col>1</xdr:col>
      <xdr:colOff>1347506</xdr:colOff>
      <xdr:row>7</xdr:row>
      <xdr:rowOff>111125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28426354-ACF1-4EAF-90AC-D87116EA98A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317" t="16642" r="8780" b="15565"/>
        <a:stretch>
          <a:fillRect/>
        </a:stretch>
      </xdr:blipFill>
      <xdr:spPr bwMode="auto">
        <a:xfrm>
          <a:off x="81189" y="115207"/>
          <a:ext cx="3130042" cy="17104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33</xdr:col>
      <xdr:colOff>190934</xdr:colOff>
      <xdr:row>0</xdr:row>
      <xdr:rowOff>189057</xdr:rowOff>
    </xdr:from>
    <xdr:to>
      <xdr:col>33</xdr:col>
      <xdr:colOff>1315337</xdr:colOff>
      <xdr:row>4</xdr:row>
      <xdr:rowOff>150942</xdr:rowOff>
    </xdr:to>
    <xdr:pic macro="[0]!Export_CoupDe6fflet_PacksV2_PDF">
      <xdr:nvPicPr>
        <xdr:cNvPr id="3" name="Image 2">
          <a:extLst>
            <a:ext uri="{FF2B5EF4-FFF2-40B4-BE49-F238E27FC236}">
              <a16:creationId xmlns:a16="http://schemas.microsoft.com/office/drawing/2014/main" id="{655F6D64-644F-4ECF-B042-1E26677C97C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067" b="8484"/>
        <a:stretch>
          <a:fillRect/>
        </a:stretch>
      </xdr:blipFill>
      <xdr:spPr bwMode="auto">
        <a:xfrm>
          <a:off x="45736309" y="189057"/>
          <a:ext cx="1124403" cy="9143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</xdr:row>
          <xdr:rowOff>219075</xdr:rowOff>
        </xdr:from>
        <xdr:to>
          <xdr:col>3</xdr:col>
          <xdr:colOff>1485900</xdr:colOff>
          <xdr:row>6</xdr:row>
          <xdr:rowOff>28575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7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ptos Narrow"/>
                </a:rPr>
                <a:t>Réinitialiser la feuille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G:\Regie\FOOT\COUPE%20DU%20MONDE%20FIFA%202026\Notes%20tarifaires%20M6%20Coupe%20du%20monde%20FIFA%202026.xlsx" TargetMode="External"/><Relationship Id="rId1" Type="http://schemas.openxmlformats.org/officeDocument/2006/relationships/externalLinkPath" Target="file:///G:\Regie\FOOT\COUPE%20DU%20MONDE%20FIFA%202026\Notes%20tarifaires%20M6%20Coupe%20du%20monde%20FIFA%20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ALENDRIER"/>
      <sheetName val="Feuil1"/>
      <sheetName val="FOCUS CA DONT COOLING"/>
      <sheetName val="FOCUS CA REVENTE"/>
      <sheetName val="GOLDEN PACK"/>
      <sheetName val="POPCORN"/>
      <sheetName val="AUDIENCES - PDA"/>
      <sheetName val="RESTIT"/>
      <sheetName val="CDM 2026"/>
      <sheetName val="CDM 2026 (2)"/>
      <sheetName val="CDM 2026 (3)"/>
      <sheetName val="CDM 2026 (4)"/>
      <sheetName val="CDM 2026 16ème"/>
      <sheetName val="CDM 2026 8ème"/>
      <sheetName val="CDM 2026 Quarts"/>
      <sheetName val="CDM 2026 Demies"/>
      <sheetName val="CDM 2026 Finale"/>
      <sheetName val="RECAP CGR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1">
          <cell r="H11">
            <v>2.85</v>
          </cell>
          <cell r="I11">
            <v>40000</v>
          </cell>
        </row>
        <row r="12">
          <cell r="H12">
            <v>3.2</v>
          </cell>
          <cell r="I12">
            <v>45000</v>
          </cell>
        </row>
        <row r="13">
          <cell r="H13">
            <v>4.25</v>
          </cell>
          <cell r="I13">
            <v>60000</v>
          </cell>
        </row>
        <row r="14">
          <cell r="H14">
            <v>6.65</v>
          </cell>
          <cell r="I14">
            <v>100000</v>
          </cell>
        </row>
        <row r="15">
          <cell r="H15">
            <v>11.1</v>
          </cell>
          <cell r="I15">
            <v>155000</v>
          </cell>
        </row>
        <row r="16">
          <cell r="H16">
            <v>9.25</v>
          </cell>
          <cell r="I16">
            <v>130000</v>
          </cell>
        </row>
        <row r="17">
          <cell r="H17">
            <v>8.5500000000000007</v>
          </cell>
          <cell r="I17">
            <v>120000</v>
          </cell>
        </row>
        <row r="18">
          <cell r="H18">
            <v>9.3000000000000007</v>
          </cell>
          <cell r="I18">
            <v>130000</v>
          </cell>
        </row>
        <row r="19">
          <cell r="H19">
            <v>11.1</v>
          </cell>
          <cell r="I19">
            <v>155000</v>
          </cell>
        </row>
        <row r="20">
          <cell r="H20">
            <v>5</v>
          </cell>
          <cell r="I20">
            <v>60000</v>
          </cell>
        </row>
        <row r="29">
          <cell r="H29">
            <v>2.5</v>
          </cell>
          <cell r="I29">
            <v>35000</v>
          </cell>
        </row>
        <row r="30">
          <cell r="H30">
            <v>6</v>
          </cell>
          <cell r="I30">
            <v>90000</v>
          </cell>
        </row>
        <row r="31">
          <cell r="H31">
            <v>9.65</v>
          </cell>
          <cell r="I31">
            <v>135000</v>
          </cell>
        </row>
        <row r="32">
          <cell r="H32">
            <v>8.1999999999999993</v>
          </cell>
          <cell r="I32">
            <v>115000</v>
          </cell>
        </row>
        <row r="33">
          <cell r="H33">
            <v>7.5</v>
          </cell>
          <cell r="I33">
            <v>105000</v>
          </cell>
        </row>
        <row r="34">
          <cell r="H34">
            <v>8.1999999999999993</v>
          </cell>
          <cell r="I34">
            <v>115000</v>
          </cell>
        </row>
        <row r="35">
          <cell r="H35">
            <v>9.65</v>
          </cell>
          <cell r="I35">
            <v>135000</v>
          </cell>
        </row>
        <row r="36">
          <cell r="H36">
            <v>4.1500000000000004</v>
          </cell>
          <cell r="I36">
            <v>50000</v>
          </cell>
        </row>
        <row r="45">
          <cell r="H45">
            <v>2</v>
          </cell>
          <cell r="I45">
            <v>28000</v>
          </cell>
        </row>
        <row r="46">
          <cell r="H46">
            <v>3.65</v>
          </cell>
          <cell r="I46">
            <v>55000</v>
          </cell>
        </row>
        <row r="47">
          <cell r="H47">
            <v>5.35</v>
          </cell>
          <cell r="I47">
            <v>75000</v>
          </cell>
        </row>
        <row r="48">
          <cell r="H48">
            <v>4.6500000000000004</v>
          </cell>
          <cell r="I48">
            <v>65000</v>
          </cell>
        </row>
        <row r="49">
          <cell r="H49">
            <v>4.25</v>
          </cell>
          <cell r="I49">
            <v>60000</v>
          </cell>
        </row>
        <row r="50">
          <cell r="H50">
            <v>4.6500000000000004</v>
          </cell>
          <cell r="I50">
            <v>65000</v>
          </cell>
        </row>
        <row r="51">
          <cell r="H51">
            <v>5.35</v>
          </cell>
          <cell r="I51">
            <v>75000</v>
          </cell>
        </row>
        <row r="52">
          <cell r="H52">
            <v>2.5</v>
          </cell>
          <cell r="I52">
            <v>30000</v>
          </cell>
        </row>
        <row r="61">
          <cell r="H61">
            <v>2.2000000000000002</v>
          </cell>
          <cell r="I61">
            <v>20000</v>
          </cell>
        </row>
        <row r="62">
          <cell r="H62">
            <v>3.5</v>
          </cell>
          <cell r="I62">
            <v>35000</v>
          </cell>
        </row>
        <row r="63">
          <cell r="H63">
            <v>4.7</v>
          </cell>
          <cell r="I63">
            <v>42000</v>
          </cell>
        </row>
        <row r="64">
          <cell r="H64">
            <v>3.85</v>
          </cell>
          <cell r="I64">
            <v>35000</v>
          </cell>
        </row>
        <row r="65">
          <cell r="H65">
            <v>3.35</v>
          </cell>
          <cell r="I65">
            <v>30000</v>
          </cell>
        </row>
        <row r="66">
          <cell r="H66">
            <v>3.85</v>
          </cell>
          <cell r="I66">
            <v>35000</v>
          </cell>
        </row>
        <row r="67">
          <cell r="H67">
            <v>4.2</v>
          </cell>
          <cell r="I67">
            <v>38000</v>
          </cell>
        </row>
        <row r="68">
          <cell r="H68">
            <v>1.1000000000000001</v>
          </cell>
          <cell r="I68">
            <v>10000</v>
          </cell>
        </row>
        <row r="77">
          <cell r="H77">
            <v>1.9</v>
          </cell>
          <cell r="I77">
            <v>22000</v>
          </cell>
        </row>
        <row r="78">
          <cell r="H78">
            <v>4.4000000000000004</v>
          </cell>
          <cell r="I78">
            <v>55000</v>
          </cell>
        </row>
        <row r="79">
          <cell r="H79">
            <v>6.1</v>
          </cell>
          <cell r="I79">
            <v>70000</v>
          </cell>
        </row>
        <row r="80">
          <cell r="H80">
            <v>5.2</v>
          </cell>
          <cell r="I80">
            <v>60000</v>
          </cell>
        </row>
        <row r="81">
          <cell r="H81">
            <v>4.75</v>
          </cell>
          <cell r="I81">
            <v>55000</v>
          </cell>
        </row>
        <row r="82">
          <cell r="H82">
            <v>5.2</v>
          </cell>
          <cell r="I82">
            <v>60000</v>
          </cell>
        </row>
        <row r="83">
          <cell r="H83">
            <v>6.1</v>
          </cell>
          <cell r="I83">
            <v>70000</v>
          </cell>
        </row>
        <row r="84">
          <cell r="H84">
            <v>4.3499999999999996</v>
          </cell>
          <cell r="I84">
            <v>50000</v>
          </cell>
        </row>
        <row r="93">
          <cell r="H93">
            <v>3.2</v>
          </cell>
          <cell r="I93">
            <v>45000</v>
          </cell>
        </row>
        <row r="94">
          <cell r="H94">
            <v>4</v>
          </cell>
          <cell r="I94">
            <v>60000</v>
          </cell>
        </row>
        <row r="95">
          <cell r="H95">
            <v>6</v>
          </cell>
          <cell r="I95">
            <v>75000</v>
          </cell>
        </row>
        <row r="96">
          <cell r="H96">
            <v>5.2</v>
          </cell>
          <cell r="I96">
            <v>65000</v>
          </cell>
        </row>
        <row r="97">
          <cell r="H97">
            <v>4.8</v>
          </cell>
          <cell r="I97">
            <v>60000</v>
          </cell>
        </row>
        <row r="98">
          <cell r="H98">
            <v>5.2</v>
          </cell>
          <cell r="I98">
            <v>65000</v>
          </cell>
        </row>
        <row r="99">
          <cell r="H99">
            <v>5.6</v>
          </cell>
          <cell r="I99">
            <v>70000</v>
          </cell>
        </row>
        <row r="100">
          <cell r="H100">
            <v>1.65</v>
          </cell>
          <cell r="I100">
            <v>15000</v>
          </cell>
        </row>
        <row r="109">
          <cell r="H109">
            <v>1.2</v>
          </cell>
          <cell r="I109">
            <v>11000</v>
          </cell>
        </row>
        <row r="110">
          <cell r="H110">
            <v>3.05</v>
          </cell>
          <cell r="I110">
            <v>35000</v>
          </cell>
        </row>
        <row r="111">
          <cell r="H111">
            <v>4.55</v>
          </cell>
          <cell r="I111">
            <v>52000</v>
          </cell>
        </row>
        <row r="112">
          <cell r="H112">
            <v>3.95</v>
          </cell>
          <cell r="I112">
            <v>45000</v>
          </cell>
        </row>
        <row r="113">
          <cell r="H113">
            <v>3.5</v>
          </cell>
          <cell r="I113">
            <v>40000</v>
          </cell>
        </row>
        <row r="114">
          <cell r="H114">
            <v>3.95</v>
          </cell>
          <cell r="I114">
            <v>45000</v>
          </cell>
        </row>
        <row r="115">
          <cell r="H115">
            <v>4.55</v>
          </cell>
          <cell r="I115">
            <v>52000</v>
          </cell>
        </row>
        <row r="116">
          <cell r="H116">
            <v>3.5</v>
          </cell>
          <cell r="I116">
            <v>40000</v>
          </cell>
        </row>
        <row r="125">
          <cell r="H125">
            <v>3.2</v>
          </cell>
          <cell r="I125">
            <v>45000</v>
          </cell>
        </row>
        <row r="126">
          <cell r="H126">
            <v>6.65</v>
          </cell>
          <cell r="I126">
            <v>100000</v>
          </cell>
        </row>
        <row r="127">
          <cell r="H127">
            <v>11.8</v>
          </cell>
          <cell r="I127">
            <v>165000</v>
          </cell>
        </row>
        <row r="128">
          <cell r="H128">
            <v>9.65</v>
          </cell>
          <cell r="I128">
            <v>135000</v>
          </cell>
        </row>
        <row r="129">
          <cell r="H129">
            <v>8.9499999999999993</v>
          </cell>
          <cell r="I129">
            <v>125000</v>
          </cell>
        </row>
        <row r="130">
          <cell r="H130">
            <v>9.65</v>
          </cell>
          <cell r="I130">
            <v>135000</v>
          </cell>
        </row>
        <row r="131">
          <cell r="H131">
            <v>11.8</v>
          </cell>
          <cell r="I131">
            <v>165000</v>
          </cell>
        </row>
        <row r="132">
          <cell r="H132">
            <v>5</v>
          </cell>
          <cell r="I132">
            <v>60000</v>
          </cell>
        </row>
        <row r="141">
          <cell r="H141">
            <v>1.2</v>
          </cell>
          <cell r="I141">
            <v>11000</v>
          </cell>
        </row>
        <row r="142">
          <cell r="H142">
            <v>1.5</v>
          </cell>
          <cell r="I142">
            <v>15000</v>
          </cell>
        </row>
        <row r="143">
          <cell r="H143">
            <v>1.7</v>
          </cell>
          <cell r="I143">
            <v>15000</v>
          </cell>
        </row>
        <row r="144">
          <cell r="H144">
            <v>1.4</v>
          </cell>
          <cell r="I144">
            <v>13000</v>
          </cell>
        </row>
        <row r="145">
          <cell r="H145">
            <v>1.1000000000000001</v>
          </cell>
          <cell r="I145">
            <v>10000</v>
          </cell>
        </row>
        <row r="146">
          <cell r="H146">
            <v>1.4</v>
          </cell>
          <cell r="I146">
            <v>13000</v>
          </cell>
        </row>
        <row r="147">
          <cell r="H147">
            <v>1.6</v>
          </cell>
          <cell r="I147">
            <v>14000</v>
          </cell>
        </row>
        <row r="148">
          <cell r="H148">
            <v>0.5</v>
          </cell>
          <cell r="I148">
            <v>5000</v>
          </cell>
        </row>
      </sheetData>
      <sheetData sheetId="9">
        <row r="11">
          <cell r="H11">
            <v>6.4</v>
          </cell>
          <cell r="I11">
            <v>90000</v>
          </cell>
        </row>
        <row r="12">
          <cell r="H12">
            <v>16.649999999999999</v>
          </cell>
          <cell r="I12">
            <v>250000</v>
          </cell>
        </row>
        <row r="13">
          <cell r="H13">
            <v>22.5</v>
          </cell>
          <cell r="I13">
            <v>315000</v>
          </cell>
        </row>
        <row r="14">
          <cell r="H14">
            <v>19.25</v>
          </cell>
          <cell r="I14">
            <v>270000</v>
          </cell>
        </row>
        <row r="15">
          <cell r="H15">
            <v>18.55</v>
          </cell>
          <cell r="I15">
            <v>260000</v>
          </cell>
        </row>
        <row r="16">
          <cell r="H16">
            <v>19.25</v>
          </cell>
          <cell r="I16">
            <v>270000</v>
          </cell>
        </row>
        <row r="17">
          <cell r="H17">
            <v>22.5</v>
          </cell>
          <cell r="I17">
            <v>315000</v>
          </cell>
        </row>
        <row r="18">
          <cell r="H18">
            <v>9.6</v>
          </cell>
          <cell r="I18">
            <v>115000</v>
          </cell>
        </row>
        <row r="28">
          <cell r="H28">
            <v>1.65</v>
          </cell>
          <cell r="I28">
            <v>15000</v>
          </cell>
        </row>
        <row r="29">
          <cell r="H29">
            <v>2</v>
          </cell>
          <cell r="I29">
            <v>20000</v>
          </cell>
        </row>
        <row r="30">
          <cell r="H30">
            <v>2.7</v>
          </cell>
          <cell r="I30">
            <v>24000</v>
          </cell>
        </row>
        <row r="31">
          <cell r="H31">
            <v>2.2000000000000002</v>
          </cell>
          <cell r="I31">
            <v>20000</v>
          </cell>
        </row>
        <row r="32">
          <cell r="H32">
            <v>2</v>
          </cell>
          <cell r="I32">
            <v>18000</v>
          </cell>
        </row>
        <row r="33">
          <cell r="H33">
            <v>2.2000000000000002</v>
          </cell>
          <cell r="I33">
            <v>20000</v>
          </cell>
        </row>
        <row r="34">
          <cell r="H34">
            <v>2.4</v>
          </cell>
          <cell r="I34">
            <v>22000</v>
          </cell>
        </row>
        <row r="35">
          <cell r="H35">
            <v>0.9</v>
          </cell>
          <cell r="I35">
            <v>8000</v>
          </cell>
        </row>
        <row r="44">
          <cell r="H44">
            <v>1.78</v>
          </cell>
          <cell r="I44">
            <v>20000</v>
          </cell>
        </row>
        <row r="45">
          <cell r="H45">
            <v>4.1500000000000004</v>
          </cell>
          <cell r="I45">
            <v>52000</v>
          </cell>
        </row>
        <row r="46">
          <cell r="H46">
            <v>6.8</v>
          </cell>
          <cell r="I46">
            <v>78000</v>
          </cell>
        </row>
        <row r="47">
          <cell r="H47">
            <v>5.65</v>
          </cell>
          <cell r="I47">
            <v>65000</v>
          </cell>
        </row>
        <row r="48">
          <cell r="H48">
            <v>5.2</v>
          </cell>
          <cell r="I48">
            <v>60000</v>
          </cell>
        </row>
        <row r="49">
          <cell r="H49">
            <v>5.65</v>
          </cell>
          <cell r="I49">
            <v>65000</v>
          </cell>
        </row>
        <row r="50">
          <cell r="H50">
            <v>6.8</v>
          </cell>
          <cell r="I50">
            <v>78000</v>
          </cell>
        </row>
        <row r="51">
          <cell r="H51">
            <v>4.3499999999999996</v>
          </cell>
          <cell r="I51">
            <v>50000</v>
          </cell>
        </row>
        <row r="60">
          <cell r="H60">
            <v>3.6</v>
          </cell>
          <cell r="I60">
            <v>50000</v>
          </cell>
        </row>
        <row r="61">
          <cell r="H61">
            <v>5</v>
          </cell>
          <cell r="I61">
            <v>75000</v>
          </cell>
        </row>
        <row r="62">
          <cell r="H62">
            <v>7.2</v>
          </cell>
          <cell r="I62">
            <v>90000</v>
          </cell>
        </row>
        <row r="63">
          <cell r="H63">
            <v>6</v>
          </cell>
          <cell r="I63">
            <v>75000</v>
          </cell>
        </row>
        <row r="64">
          <cell r="H64">
            <v>5.6</v>
          </cell>
          <cell r="I64">
            <v>70000</v>
          </cell>
        </row>
        <row r="65">
          <cell r="H65">
            <v>6</v>
          </cell>
          <cell r="I65">
            <v>75000</v>
          </cell>
        </row>
        <row r="66">
          <cell r="H66">
            <v>7.2</v>
          </cell>
          <cell r="I66">
            <v>90000</v>
          </cell>
        </row>
        <row r="67">
          <cell r="H67">
            <v>2</v>
          </cell>
          <cell r="I67">
            <v>18000</v>
          </cell>
        </row>
        <row r="76">
          <cell r="H76">
            <v>1.1499999999999999</v>
          </cell>
          <cell r="I76">
            <v>11000</v>
          </cell>
        </row>
        <row r="77">
          <cell r="H77">
            <v>3</v>
          </cell>
          <cell r="I77">
            <v>35000</v>
          </cell>
        </row>
        <row r="78">
          <cell r="H78">
            <v>4.55</v>
          </cell>
          <cell r="I78">
            <v>52000</v>
          </cell>
        </row>
        <row r="79">
          <cell r="H79">
            <v>3.95</v>
          </cell>
          <cell r="I79">
            <v>45000</v>
          </cell>
        </row>
        <row r="80">
          <cell r="H80">
            <v>3.5</v>
          </cell>
          <cell r="I80">
            <v>40000</v>
          </cell>
        </row>
        <row r="81">
          <cell r="H81">
            <v>3.95</v>
          </cell>
          <cell r="I81">
            <v>45000</v>
          </cell>
        </row>
        <row r="82">
          <cell r="H82">
            <v>4.55</v>
          </cell>
          <cell r="I82">
            <v>52000</v>
          </cell>
        </row>
        <row r="83">
          <cell r="H83">
            <v>3.1</v>
          </cell>
          <cell r="I83">
            <v>36000</v>
          </cell>
        </row>
        <row r="92">
          <cell r="H92">
            <v>2.7</v>
          </cell>
          <cell r="I92">
            <v>38000</v>
          </cell>
        </row>
        <row r="93">
          <cell r="H93">
            <v>5.65</v>
          </cell>
          <cell r="I93">
            <v>85000</v>
          </cell>
        </row>
        <row r="94">
          <cell r="H94">
            <v>10.35</v>
          </cell>
          <cell r="I94">
            <v>145000</v>
          </cell>
        </row>
        <row r="95">
          <cell r="H95">
            <v>8.5972727272727276</v>
          </cell>
          <cell r="I95">
            <v>120000</v>
          </cell>
        </row>
        <row r="96">
          <cell r="H96">
            <v>7.85</v>
          </cell>
          <cell r="I96">
            <v>110000</v>
          </cell>
        </row>
        <row r="97">
          <cell r="H97">
            <v>8.5972727272727276</v>
          </cell>
          <cell r="I97">
            <v>120000</v>
          </cell>
        </row>
        <row r="98">
          <cell r="H98">
            <v>10.35</v>
          </cell>
          <cell r="I98">
            <v>145000</v>
          </cell>
        </row>
        <row r="99">
          <cell r="H99">
            <v>4.2</v>
          </cell>
          <cell r="I99">
            <v>50000</v>
          </cell>
        </row>
        <row r="124">
          <cell r="H124">
            <v>2.15</v>
          </cell>
          <cell r="I124">
            <v>30000</v>
          </cell>
        </row>
        <row r="125">
          <cell r="H125">
            <v>3.65</v>
          </cell>
          <cell r="I125">
            <v>55000</v>
          </cell>
        </row>
        <row r="126">
          <cell r="H126">
            <v>6.1</v>
          </cell>
          <cell r="I126">
            <v>85000</v>
          </cell>
        </row>
        <row r="127">
          <cell r="H127">
            <v>5</v>
          </cell>
          <cell r="I127">
            <v>70000</v>
          </cell>
        </row>
        <row r="128">
          <cell r="H128">
            <v>4.6500000000000004</v>
          </cell>
          <cell r="I128">
            <v>65000</v>
          </cell>
        </row>
        <row r="129">
          <cell r="H129">
            <v>5</v>
          </cell>
          <cell r="I129">
            <v>70000</v>
          </cell>
        </row>
        <row r="130">
          <cell r="H130">
            <v>6.1</v>
          </cell>
          <cell r="I130">
            <v>85000</v>
          </cell>
        </row>
        <row r="131">
          <cell r="H131">
            <v>2.5</v>
          </cell>
          <cell r="I131">
            <v>30000</v>
          </cell>
        </row>
        <row r="140">
          <cell r="H140">
            <v>2</v>
          </cell>
          <cell r="I140">
            <v>18000</v>
          </cell>
        </row>
        <row r="141">
          <cell r="H141">
            <v>3</v>
          </cell>
          <cell r="I141">
            <v>30000</v>
          </cell>
        </row>
        <row r="142">
          <cell r="H142">
            <v>4</v>
          </cell>
          <cell r="I142">
            <v>36000</v>
          </cell>
        </row>
        <row r="143">
          <cell r="H143">
            <v>3.3</v>
          </cell>
          <cell r="I143">
            <v>30000</v>
          </cell>
        </row>
        <row r="144">
          <cell r="H144">
            <v>2.8</v>
          </cell>
          <cell r="I144">
            <v>25000</v>
          </cell>
        </row>
        <row r="145">
          <cell r="H145">
            <v>3.3</v>
          </cell>
          <cell r="I145">
            <v>30000</v>
          </cell>
        </row>
        <row r="146">
          <cell r="H146">
            <v>3.75</v>
          </cell>
          <cell r="I146">
            <v>34000</v>
          </cell>
        </row>
        <row r="147">
          <cell r="H147">
            <v>0.9</v>
          </cell>
          <cell r="I147">
            <v>8000</v>
          </cell>
        </row>
      </sheetData>
      <sheetData sheetId="10">
        <row r="11">
          <cell r="H11">
            <v>1.75</v>
          </cell>
          <cell r="I11">
            <v>20000</v>
          </cell>
        </row>
        <row r="12">
          <cell r="H12">
            <v>4.4000000000000004</v>
          </cell>
          <cell r="I12">
            <v>55000</v>
          </cell>
        </row>
        <row r="13">
          <cell r="H13">
            <v>6.8</v>
          </cell>
          <cell r="I13">
            <v>78000</v>
          </cell>
        </row>
        <row r="14">
          <cell r="H14">
            <v>5.65</v>
          </cell>
          <cell r="I14">
            <v>65000</v>
          </cell>
        </row>
        <row r="15">
          <cell r="H15">
            <v>5.2</v>
          </cell>
          <cell r="I15">
            <v>60000</v>
          </cell>
        </row>
        <row r="16">
          <cell r="H16">
            <v>5.65</v>
          </cell>
          <cell r="I16">
            <v>65000</v>
          </cell>
        </row>
        <row r="17">
          <cell r="H17">
            <v>6.8</v>
          </cell>
          <cell r="I17">
            <v>78000</v>
          </cell>
        </row>
        <row r="18">
          <cell r="H18">
            <v>4.3499999999999996</v>
          </cell>
          <cell r="I18">
            <v>50000</v>
          </cell>
        </row>
        <row r="28">
          <cell r="H28">
            <v>3.6</v>
          </cell>
          <cell r="I28">
            <v>50000</v>
          </cell>
        </row>
        <row r="29">
          <cell r="H29">
            <v>5</v>
          </cell>
          <cell r="I29">
            <v>75000</v>
          </cell>
        </row>
        <row r="30">
          <cell r="H30">
            <v>7.2</v>
          </cell>
          <cell r="I30">
            <v>90000</v>
          </cell>
        </row>
        <row r="31">
          <cell r="H31">
            <v>6</v>
          </cell>
          <cell r="I31">
            <v>75000</v>
          </cell>
        </row>
        <row r="32">
          <cell r="H32">
            <v>5.6</v>
          </cell>
          <cell r="I32">
            <v>70000</v>
          </cell>
        </row>
        <row r="33">
          <cell r="H33">
            <v>6</v>
          </cell>
          <cell r="I33">
            <v>75000</v>
          </cell>
        </row>
        <row r="34">
          <cell r="H34">
            <v>7.2</v>
          </cell>
          <cell r="I34">
            <v>90000</v>
          </cell>
        </row>
        <row r="35">
          <cell r="H35">
            <v>2</v>
          </cell>
          <cell r="I35">
            <v>18000</v>
          </cell>
        </row>
        <row r="44">
          <cell r="H44">
            <v>1.2</v>
          </cell>
          <cell r="I44">
            <v>11000</v>
          </cell>
        </row>
        <row r="45">
          <cell r="H45">
            <v>3.5</v>
          </cell>
          <cell r="I45">
            <v>40000</v>
          </cell>
        </row>
        <row r="46">
          <cell r="H46">
            <v>4.5</v>
          </cell>
          <cell r="I46">
            <v>52000</v>
          </cell>
        </row>
        <row r="47">
          <cell r="H47">
            <v>3.95</v>
          </cell>
          <cell r="I47">
            <v>45000</v>
          </cell>
        </row>
        <row r="48">
          <cell r="H48">
            <v>3.5</v>
          </cell>
          <cell r="I48">
            <v>40000</v>
          </cell>
        </row>
        <row r="49">
          <cell r="H49">
            <v>3.95</v>
          </cell>
          <cell r="I49">
            <v>45000</v>
          </cell>
        </row>
        <row r="50">
          <cell r="H50">
            <v>4.5</v>
          </cell>
          <cell r="I50">
            <v>52000</v>
          </cell>
        </row>
        <row r="51">
          <cell r="H51">
            <v>3.1</v>
          </cell>
          <cell r="I51">
            <v>36000</v>
          </cell>
        </row>
        <row r="60">
          <cell r="H60">
            <v>2.2999999999999998</v>
          </cell>
          <cell r="I60">
            <v>32000</v>
          </cell>
        </row>
        <row r="61">
          <cell r="H61">
            <v>3.65</v>
          </cell>
          <cell r="I61">
            <v>55000</v>
          </cell>
        </row>
        <row r="62">
          <cell r="H62">
            <v>5.35</v>
          </cell>
          <cell r="I62">
            <v>75000</v>
          </cell>
        </row>
        <row r="63">
          <cell r="H63">
            <v>4.6500000000000004</v>
          </cell>
          <cell r="I63">
            <v>65000</v>
          </cell>
        </row>
        <row r="64">
          <cell r="H64">
            <v>4.25</v>
          </cell>
          <cell r="I64">
            <v>60000</v>
          </cell>
        </row>
        <row r="65">
          <cell r="H65">
            <v>4.6500000000000004</v>
          </cell>
          <cell r="I65">
            <v>65000</v>
          </cell>
        </row>
        <row r="66">
          <cell r="H66">
            <v>5.35</v>
          </cell>
          <cell r="I66">
            <v>75000</v>
          </cell>
        </row>
        <row r="67">
          <cell r="H67">
            <v>2.5</v>
          </cell>
          <cell r="I67">
            <v>30000</v>
          </cell>
        </row>
        <row r="76">
          <cell r="H76">
            <v>1.2</v>
          </cell>
          <cell r="I76">
            <v>11000</v>
          </cell>
        </row>
        <row r="78">
          <cell r="H78">
            <v>1.7</v>
          </cell>
          <cell r="I78">
            <v>15000</v>
          </cell>
        </row>
        <row r="79">
          <cell r="H79">
            <v>1.4</v>
          </cell>
          <cell r="I79">
            <v>13000</v>
          </cell>
        </row>
        <row r="80">
          <cell r="H80">
            <v>1.1000000000000001</v>
          </cell>
          <cell r="I80">
            <v>10000</v>
          </cell>
        </row>
        <row r="81">
          <cell r="H81">
            <v>1.4</v>
          </cell>
          <cell r="I81">
            <v>13000</v>
          </cell>
        </row>
        <row r="82">
          <cell r="H82">
            <v>1.6</v>
          </cell>
          <cell r="I82">
            <v>14000</v>
          </cell>
        </row>
        <row r="83">
          <cell r="H83">
            <v>0.5</v>
          </cell>
          <cell r="I83">
            <v>5000</v>
          </cell>
        </row>
        <row r="92">
          <cell r="H92">
            <v>1.7641025641025643</v>
          </cell>
          <cell r="I92">
            <v>20000</v>
          </cell>
        </row>
        <row r="93">
          <cell r="H93">
            <v>4.4000000000000004</v>
          </cell>
          <cell r="I93">
            <v>55000</v>
          </cell>
        </row>
        <row r="94">
          <cell r="H94">
            <v>7.4</v>
          </cell>
          <cell r="I94">
            <v>85000</v>
          </cell>
        </row>
        <row r="95">
          <cell r="H95">
            <v>6.1</v>
          </cell>
          <cell r="I95">
            <v>70000</v>
          </cell>
        </row>
        <row r="96">
          <cell r="H96">
            <v>5.65</v>
          </cell>
          <cell r="I96">
            <v>65000</v>
          </cell>
        </row>
        <row r="97">
          <cell r="H97">
            <v>6.1</v>
          </cell>
          <cell r="I97">
            <v>70000</v>
          </cell>
        </row>
        <row r="98">
          <cell r="H98">
            <v>7.4</v>
          </cell>
          <cell r="I98">
            <v>85000</v>
          </cell>
        </row>
        <row r="99">
          <cell r="H99">
            <v>4.55</v>
          </cell>
          <cell r="I99">
            <v>52000</v>
          </cell>
        </row>
        <row r="108">
          <cell r="H108">
            <v>6.4</v>
          </cell>
          <cell r="I108">
            <v>90000</v>
          </cell>
        </row>
        <row r="109">
          <cell r="H109">
            <v>12.65</v>
          </cell>
          <cell r="I109">
            <v>190000</v>
          </cell>
        </row>
        <row r="110">
          <cell r="H110">
            <v>14.25</v>
          </cell>
          <cell r="I110">
            <v>200000</v>
          </cell>
        </row>
        <row r="111">
          <cell r="H111">
            <v>12.15</v>
          </cell>
          <cell r="I111">
            <v>170000</v>
          </cell>
        </row>
        <row r="112">
          <cell r="H112">
            <v>11.45</v>
          </cell>
          <cell r="I112">
            <v>160000</v>
          </cell>
        </row>
        <row r="113">
          <cell r="H113">
            <v>12.15</v>
          </cell>
          <cell r="I113">
            <v>170000</v>
          </cell>
        </row>
        <row r="114">
          <cell r="H114">
            <v>14.25</v>
          </cell>
          <cell r="I114">
            <v>200000</v>
          </cell>
        </row>
        <row r="115">
          <cell r="H115">
            <v>3.35</v>
          </cell>
          <cell r="I115">
            <v>40000</v>
          </cell>
        </row>
        <row r="124">
          <cell r="H124">
            <v>1.6</v>
          </cell>
          <cell r="I124">
            <v>18000</v>
          </cell>
        </row>
        <row r="125">
          <cell r="H125">
            <v>4</v>
          </cell>
          <cell r="I125">
            <v>50000</v>
          </cell>
        </row>
        <row r="126">
          <cell r="H126">
            <v>6.8</v>
          </cell>
          <cell r="I126">
            <v>78000</v>
          </cell>
        </row>
        <row r="127">
          <cell r="H127">
            <v>5.65</v>
          </cell>
          <cell r="I127">
            <v>65000</v>
          </cell>
        </row>
        <row r="128">
          <cell r="H128">
            <v>5.2</v>
          </cell>
          <cell r="I128">
            <v>60000</v>
          </cell>
        </row>
        <row r="129">
          <cell r="H129">
            <v>5.65</v>
          </cell>
          <cell r="I129">
            <v>65000</v>
          </cell>
        </row>
        <row r="130">
          <cell r="H130">
            <v>6.8</v>
          </cell>
          <cell r="I130">
            <v>78000</v>
          </cell>
        </row>
        <row r="131">
          <cell r="H131">
            <v>4.2</v>
          </cell>
          <cell r="I131">
            <v>48000</v>
          </cell>
        </row>
        <row r="140">
          <cell r="H140">
            <v>3.2</v>
          </cell>
          <cell r="I140">
            <v>45000</v>
          </cell>
        </row>
        <row r="141">
          <cell r="H141">
            <v>4.6500000000000004</v>
          </cell>
          <cell r="I141">
            <v>70000</v>
          </cell>
        </row>
        <row r="142">
          <cell r="H142">
            <v>6.8</v>
          </cell>
          <cell r="I142">
            <v>85000</v>
          </cell>
        </row>
        <row r="143">
          <cell r="H143">
            <v>5.6</v>
          </cell>
          <cell r="I143">
            <v>70000</v>
          </cell>
        </row>
        <row r="144">
          <cell r="H144">
            <v>5.2</v>
          </cell>
          <cell r="I144">
            <v>65000</v>
          </cell>
        </row>
        <row r="145">
          <cell r="H145">
            <v>5.6</v>
          </cell>
          <cell r="I145">
            <v>70000</v>
          </cell>
        </row>
        <row r="146">
          <cell r="H146">
            <v>6.8</v>
          </cell>
          <cell r="I146">
            <v>85000</v>
          </cell>
        </row>
        <row r="147">
          <cell r="H147">
            <v>1.8</v>
          </cell>
          <cell r="I147">
            <v>16000</v>
          </cell>
        </row>
      </sheetData>
      <sheetData sheetId="11">
        <row r="11">
          <cell r="H11">
            <v>2.5</v>
          </cell>
          <cell r="I11">
            <v>35000</v>
          </cell>
        </row>
        <row r="12">
          <cell r="H12">
            <v>4.6500000000000004</v>
          </cell>
          <cell r="I12">
            <v>70000</v>
          </cell>
        </row>
        <row r="13">
          <cell r="H13">
            <v>6.8</v>
          </cell>
          <cell r="I13">
            <v>95000</v>
          </cell>
        </row>
        <row r="14">
          <cell r="H14">
            <v>5.7</v>
          </cell>
          <cell r="I14">
            <v>80000</v>
          </cell>
        </row>
        <row r="15">
          <cell r="H15">
            <v>5.35</v>
          </cell>
          <cell r="I15">
            <v>75000</v>
          </cell>
        </row>
        <row r="16">
          <cell r="H16">
            <v>5.7</v>
          </cell>
          <cell r="I16">
            <v>80000</v>
          </cell>
        </row>
        <row r="17">
          <cell r="H17">
            <v>6.8</v>
          </cell>
          <cell r="I17">
            <v>95000</v>
          </cell>
        </row>
        <row r="18">
          <cell r="H18">
            <v>2.95</v>
          </cell>
          <cell r="I18">
            <v>35000</v>
          </cell>
        </row>
        <row r="28">
          <cell r="H28">
            <v>2</v>
          </cell>
          <cell r="I28">
            <v>18000</v>
          </cell>
        </row>
        <row r="29">
          <cell r="H29">
            <v>3</v>
          </cell>
          <cell r="I29">
            <v>30000</v>
          </cell>
        </row>
        <row r="30">
          <cell r="H30">
            <v>3.5</v>
          </cell>
          <cell r="I30">
            <v>32000</v>
          </cell>
        </row>
        <row r="31">
          <cell r="H31">
            <v>2.8</v>
          </cell>
          <cell r="I31">
            <v>25000</v>
          </cell>
        </row>
        <row r="32">
          <cell r="H32">
            <v>2.4</v>
          </cell>
          <cell r="I32">
            <v>22000</v>
          </cell>
        </row>
        <row r="33">
          <cell r="H33">
            <v>2.8</v>
          </cell>
          <cell r="I33">
            <v>25000</v>
          </cell>
        </row>
        <row r="34">
          <cell r="H34">
            <v>3.3</v>
          </cell>
          <cell r="I34">
            <v>30000</v>
          </cell>
        </row>
        <row r="35">
          <cell r="H35">
            <v>0.8</v>
          </cell>
          <cell r="I35">
            <v>7000</v>
          </cell>
        </row>
        <row r="44">
          <cell r="H44">
            <v>3.2</v>
          </cell>
          <cell r="I44">
            <v>45000</v>
          </cell>
        </row>
        <row r="45">
          <cell r="H45">
            <v>4.3499999999999996</v>
          </cell>
          <cell r="I45">
            <v>65000</v>
          </cell>
        </row>
        <row r="46">
          <cell r="H46">
            <v>6.2</v>
          </cell>
          <cell r="I46">
            <v>78000</v>
          </cell>
        </row>
        <row r="47">
          <cell r="H47">
            <v>5.2</v>
          </cell>
          <cell r="I47">
            <v>65000</v>
          </cell>
        </row>
        <row r="48">
          <cell r="H48">
            <v>4.8</v>
          </cell>
          <cell r="I48">
            <v>60000</v>
          </cell>
        </row>
        <row r="49">
          <cell r="H49">
            <v>5.2</v>
          </cell>
          <cell r="I49">
            <v>65000</v>
          </cell>
        </row>
        <row r="50">
          <cell r="H50">
            <v>6.2</v>
          </cell>
          <cell r="I50">
            <v>78000</v>
          </cell>
        </row>
        <row r="51">
          <cell r="H51">
            <v>1.5</v>
          </cell>
          <cell r="I51">
            <v>14000</v>
          </cell>
        </row>
        <row r="60">
          <cell r="H60">
            <v>0.9</v>
          </cell>
          <cell r="I60">
            <v>7000</v>
          </cell>
        </row>
        <row r="61">
          <cell r="H61">
            <v>1.5</v>
          </cell>
          <cell r="I61">
            <v>12000</v>
          </cell>
        </row>
        <row r="62">
          <cell r="H62">
            <v>2</v>
          </cell>
          <cell r="I62">
            <v>15000</v>
          </cell>
        </row>
        <row r="63">
          <cell r="H63">
            <v>1.6</v>
          </cell>
          <cell r="I63">
            <v>12000</v>
          </cell>
        </row>
        <row r="64">
          <cell r="H64">
            <v>1.3</v>
          </cell>
          <cell r="I64">
            <v>10000</v>
          </cell>
        </row>
        <row r="65">
          <cell r="H65">
            <v>1.6</v>
          </cell>
          <cell r="I65">
            <v>12000</v>
          </cell>
        </row>
        <row r="66">
          <cell r="H66">
            <v>1.8</v>
          </cell>
          <cell r="I66">
            <v>14000</v>
          </cell>
        </row>
        <row r="67">
          <cell r="H67">
            <v>0.3</v>
          </cell>
          <cell r="I67">
            <v>2000</v>
          </cell>
        </row>
        <row r="76">
          <cell r="H76">
            <v>6.4</v>
          </cell>
          <cell r="I76">
            <v>90000</v>
          </cell>
        </row>
        <row r="77">
          <cell r="H77">
            <v>17.3</v>
          </cell>
          <cell r="I77">
            <v>260000</v>
          </cell>
        </row>
        <row r="78">
          <cell r="H78">
            <v>23.2</v>
          </cell>
          <cell r="I78">
            <v>325000</v>
          </cell>
        </row>
        <row r="79">
          <cell r="H79">
            <v>20</v>
          </cell>
          <cell r="I79">
            <v>280000</v>
          </cell>
        </row>
        <row r="80">
          <cell r="H80">
            <v>19.25</v>
          </cell>
          <cell r="I80">
            <v>270000</v>
          </cell>
        </row>
        <row r="81">
          <cell r="H81">
            <v>20</v>
          </cell>
          <cell r="I81">
            <v>280000</v>
          </cell>
        </row>
        <row r="82">
          <cell r="H82">
            <v>23.2</v>
          </cell>
          <cell r="I82">
            <v>325000</v>
          </cell>
        </row>
        <row r="83">
          <cell r="H83">
            <v>10</v>
          </cell>
          <cell r="I83">
            <v>120000</v>
          </cell>
        </row>
        <row r="92">
          <cell r="H92">
            <v>2.2000000000000002</v>
          </cell>
          <cell r="I92">
            <v>28000</v>
          </cell>
        </row>
        <row r="93">
          <cell r="H93">
            <v>2.95</v>
          </cell>
          <cell r="I93">
            <v>40000</v>
          </cell>
        </row>
        <row r="94">
          <cell r="H94">
            <v>4</v>
          </cell>
          <cell r="I94">
            <v>50000</v>
          </cell>
        </row>
        <row r="95">
          <cell r="H95">
            <v>3.2</v>
          </cell>
          <cell r="I95">
            <v>40000</v>
          </cell>
        </row>
        <row r="96">
          <cell r="H96">
            <v>2.8</v>
          </cell>
          <cell r="I96">
            <v>35000</v>
          </cell>
        </row>
        <row r="97">
          <cell r="H97">
            <v>3.2</v>
          </cell>
          <cell r="I97">
            <v>40000</v>
          </cell>
        </row>
        <row r="98">
          <cell r="H98">
            <v>3.6</v>
          </cell>
          <cell r="I98">
            <v>45000</v>
          </cell>
        </row>
        <row r="99">
          <cell r="H99">
            <v>1.3</v>
          </cell>
          <cell r="I99">
            <v>12000</v>
          </cell>
        </row>
        <row r="108">
          <cell r="H108">
            <v>1.3</v>
          </cell>
          <cell r="I108">
            <v>10000</v>
          </cell>
        </row>
        <row r="109">
          <cell r="H109">
            <v>1.9</v>
          </cell>
          <cell r="I109">
            <v>15000</v>
          </cell>
        </row>
        <row r="110">
          <cell r="H110">
            <v>2.4</v>
          </cell>
          <cell r="I110">
            <v>18000</v>
          </cell>
        </row>
        <row r="111">
          <cell r="H111">
            <v>2</v>
          </cell>
          <cell r="I111">
            <v>15000</v>
          </cell>
        </row>
        <row r="112">
          <cell r="H112">
            <v>1.6</v>
          </cell>
          <cell r="I112">
            <v>12000</v>
          </cell>
        </row>
        <row r="113">
          <cell r="H113">
            <v>2</v>
          </cell>
          <cell r="I113">
            <v>15000</v>
          </cell>
        </row>
        <row r="114">
          <cell r="H114">
            <v>2.1</v>
          </cell>
          <cell r="I114">
            <v>16000</v>
          </cell>
        </row>
        <row r="115">
          <cell r="H115">
            <v>0.4</v>
          </cell>
          <cell r="I115">
            <v>3000</v>
          </cell>
        </row>
      </sheetData>
      <sheetData sheetId="12">
        <row r="11">
          <cell r="H11">
            <v>2.7</v>
          </cell>
          <cell r="I11">
            <v>38000</v>
          </cell>
        </row>
        <row r="12">
          <cell r="H12">
            <v>5.65</v>
          </cell>
          <cell r="I12">
            <v>85000</v>
          </cell>
        </row>
        <row r="13">
          <cell r="H13">
            <v>8.1999999999999993</v>
          </cell>
          <cell r="I13">
            <v>115000</v>
          </cell>
        </row>
        <row r="14">
          <cell r="H14">
            <v>6.75</v>
          </cell>
          <cell r="I14">
            <v>95000</v>
          </cell>
        </row>
        <row r="15">
          <cell r="H15">
            <v>6.45</v>
          </cell>
          <cell r="I15">
            <v>90000</v>
          </cell>
        </row>
        <row r="16">
          <cell r="H16">
            <v>6.75</v>
          </cell>
          <cell r="I16">
            <v>95000</v>
          </cell>
        </row>
        <row r="17">
          <cell r="H17">
            <v>8.1999999999999993</v>
          </cell>
          <cell r="I17">
            <v>115000</v>
          </cell>
        </row>
        <row r="18">
          <cell r="H18">
            <v>6.75</v>
          </cell>
          <cell r="I18">
            <v>95000</v>
          </cell>
        </row>
        <row r="19">
          <cell r="H19">
            <v>6.75</v>
          </cell>
          <cell r="I19">
            <v>95000</v>
          </cell>
        </row>
        <row r="20">
          <cell r="H20">
            <v>3.2</v>
          </cell>
          <cell r="I20">
            <v>38000</v>
          </cell>
        </row>
        <row r="32">
          <cell r="H32">
            <v>2.2000000000000002</v>
          </cell>
          <cell r="I32">
            <v>25000</v>
          </cell>
        </row>
        <row r="33">
          <cell r="H33">
            <v>4.8</v>
          </cell>
          <cell r="I33">
            <v>60000</v>
          </cell>
        </row>
        <row r="34">
          <cell r="H34">
            <v>7.8</v>
          </cell>
          <cell r="I34">
            <v>90000</v>
          </cell>
        </row>
        <row r="35">
          <cell r="H35">
            <v>6.5</v>
          </cell>
          <cell r="I35">
            <v>75000</v>
          </cell>
        </row>
        <row r="36">
          <cell r="H36">
            <v>6.1</v>
          </cell>
          <cell r="I36">
            <v>70000</v>
          </cell>
        </row>
        <row r="37">
          <cell r="H37">
            <v>6.5</v>
          </cell>
          <cell r="I37">
            <v>75000</v>
          </cell>
        </row>
        <row r="38">
          <cell r="H38">
            <v>7.8</v>
          </cell>
          <cell r="I38">
            <v>90000</v>
          </cell>
        </row>
        <row r="39">
          <cell r="H39">
            <v>6.5</v>
          </cell>
          <cell r="I39">
            <v>75000</v>
          </cell>
        </row>
        <row r="40">
          <cell r="H40">
            <v>6.5</v>
          </cell>
          <cell r="I40">
            <v>75000</v>
          </cell>
        </row>
        <row r="41">
          <cell r="H41">
            <v>4.75</v>
          </cell>
          <cell r="I41">
            <v>55000</v>
          </cell>
        </row>
        <row r="53">
          <cell r="H53">
            <v>3.6</v>
          </cell>
          <cell r="I53">
            <v>50000</v>
          </cell>
        </row>
        <row r="54">
          <cell r="H54">
            <v>5</v>
          </cell>
          <cell r="I54">
            <v>75000</v>
          </cell>
        </row>
        <row r="55">
          <cell r="H55">
            <v>7.2</v>
          </cell>
          <cell r="I55">
            <v>90000</v>
          </cell>
        </row>
        <row r="56">
          <cell r="H56">
            <v>6</v>
          </cell>
          <cell r="I56">
            <v>75000</v>
          </cell>
        </row>
        <row r="57">
          <cell r="H57">
            <v>5.6</v>
          </cell>
          <cell r="I57">
            <v>70000</v>
          </cell>
        </row>
        <row r="58">
          <cell r="H58">
            <v>6</v>
          </cell>
          <cell r="I58">
            <v>75000</v>
          </cell>
        </row>
        <row r="59">
          <cell r="H59">
            <v>6.8</v>
          </cell>
          <cell r="I59">
            <v>85000</v>
          </cell>
        </row>
        <row r="60">
          <cell r="H60">
            <v>6</v>
          </cell>
          <cell r="I60">
            <v>75000</v>
          </cell>
        </row>
        <row r="61">
          <cell r="H61">
            <v>6</v>
          </cell>
          <cell r="I61">
            <v>75000</v>
          </cell>
        </row>
        <row r="62">
          <cell r="H62">
            <v>1.8</v>
          </cell>
          <cell r="I62">
            <v>16000</v>
          </cell>
        </row>
        <row r="74">
          <cell r="H74">
            <v>2.2000000000000002</v>
          </cell>
          <cell r="I74">
            <v>25000</v>
          </cell>
        </row>
        <row r="75">
          <cell r="H75">
            <v>4.8</v>
          </cell>
          <cell r="I75">
            <v>60000</v>
          </cell>
        </row>
        <row r="76">
          <cell r="H76">
            <v>7.8</v>
          </cell>
          <cell r="I76">
            <v>90000</v>
          </cell>
        </row>
        <row r="77">
          <cell r="H77">
            <v>6.5</v>
          </cell>
          <cell r="I77">
            <v>75000</v>
          </cell>
        </row>
        <row r="78">
          <cell r="H78">
            <v>6.1</v>
          </cell>
          <cell r="I78">
            <v>70000</v>
          </cell>
        </row>
        <row r="79">
          <cell r="H79">
            <v>6.5</v>
          </cell>
          <cell r="I79">
            <v>75000</v>
          </cell>
        </row>
        <row r="80">
          <cell r="H80">
            <v>7.8</v>
          </cell>
          <cell r="I80">
            <v>90000</v>
          </cell>
        </row>
        <row r="81">
          <cell r="H81">
            <v>6.5</v>
          </cell>
          <cell r="I81">
            <v>75000</v>
          </cell>
        </row>
        <row r="82">
          <cell r="H82">
            <v>6.5</v>
          </cell>
          <cell r="I82">
            <v>75000</v>
          </cell>
        </row>
        <row r="83">
          <cell r="H83">
            <v>4.75</v>
          </cell>
          <cell r="I83">
            <v>55000</v>
          </cell>
        </row>
        <row r="95">
          <cell r="H95">
            <v>6.8</v>
          </cell>
          <cell r="I95">
            <v>95000</v>
          </cell>
        </row>
        <row r="96">
          <cell r="H96">
            <v>16</v>
          </cell>
          <cell r="I96">
            <v>240000</v>
          </cell>
        </row>
        <row r="97">
          <cell r="H97">
            <v>19.3</v>
          </cell>
          <cell r="I97">
            <v>270000</v>
          </cell>
        </row>
        <row r="98">
          <cell r="H98">
            <v>16.399999999999999</v>
          </cell>
          <cell r="I98">
            <v>230000</v>
          </cell>
        </row>
        <row r="99">
          <cell r="H99">
            <v>15.7</v>
          </cell>
          <cell r="I99">
            <v>220000</v>
          </cell>
        </row>
        <row r="100">
          <cell r="H100">
            <v>16.399999999999999</v>
          </cell>
          <cell r="I100">
            <v>230000</v>
          </cell>
        </row>
        <row r="101">
          <cell r="H101">
            <v>19.3</v>
          </cell>
          <cell r="I101">
            <v>270000</v>
          </cell>
        </row>
        <row r="102">
          <cell r="H102">
            <v>17.149999999999999</v>
          </cell>
          <cell r="I102">
            <v>240000</v>
          </cell>
        </row>
        <row r="103">
          <cell r="H103">
            <v>17.149999999999999</v>
          </cell>
          <cell r="I103">
            <v>240000</v>
          </cell>
        </row>
        <row r="104">
          <cell r="H104">
            <v>5</v>
          </cell>
          <cell r="I104">
            <v>60000</v>
          </cell>
        </row>
        <row r="116">
          <cell r="H116">
            <v>1.8</v>
          </cell>
          <cell r="I116">
            <v>17000</v>
          </cell>
        </row>
        <row r="117">
          <cell r="H117">
            <v>4.8</v>
          </cell>
          <cell r="I117">
            <v>55000</v>
          </cell>
        </row>
        <row r="118">
          <cell r="H118">
            <v>6.8</v>
          </cell>
          <cell r="I118">
            <v>78000</v>
          </cell>
        </row>
        <row r="119">
          <cell r="H119">
            <v>5.65</v>
          </cell>
          <cell r="I119">
            <v>65000</v>
          </cell>
        </row>
        <row r="120">
          <cell r="H120">
            <v>5.2</v>
          </cell>
          <cell r="I120">
            <v>60000</v>
          </cell>
        </row>
        <row r="121">
          <cell r="H121">
            <v>5.65</v>
          </cell>
          <cell r="I121">
            <v>65000</v>
          </cell>
        </row>
        <row r="122">
          <cell r="H122">
            <v>6.8</v>
          </cell>
          <cell r="I122">
            <v>78000</v>
          </cell>
        </row>
        <row r="123">
          <cell r="H123">
            <v>5.65</v>
          </cell>
          <cell r="I123">
            <v>65000</v>
          </cell>
        </row>
        <row r="124">
          <cell r="H124">
            <v>5.65</v>
          </cell>
          <cell r="I124">
            <v>65000</v>
          </cell>
        </row>
        <row r="125">
          <cell r="H125">
            <v>4.3499999999999996</v>
          </cell>
          <cell r="I125">
            <v>50000</v>
          </cell>
        </row>
        <row r="137">
          <cell r="H137">
            <v>3.6</v>
          </cell>
          <cell r="I137">
            <v>50000</v>
          </cell>
        </row>
        <row r="138">
          <cell r="H138">
            <v>5.3</v>
          </cell>
          <cell r="I138">
            <v>80000</v>
          </cell>
        </row>
        <row r="139">
          <cell r="H139">
            <v>7.2</v>
          </cell>
          <cell r="I139">
            <v>90000</v>
          </cell>
        </row>
        <row r="140">
          <cell r="H140">
            <v>6</v>
          </cell>
          <cell r="I140">
            <v>75000</v>
          </cell>
        </row>
        <row r="141">
          <cell r="H141">
            <v>5.6</v>
          </cell>
          <cell r="I141">
            <v>70000</v>
          </cell>
        </row>
        <row r="142">
          <cell r="H142">
            <v>6</v>
          </cell>
          <cell r="I142">
            <v>75000</v>
          </cell>
        </row>
        <row r="143">
          <cell r="H143">
            <v>7.2</v>
          </cell>
          <cell r="I143">
            <v>90000</v>
          </cell>
        </row>
        <row r="144">
          <cell r="H144">
            <v>6</v>
          </cell>
          <cell r="I144">
            <v>75000</v>
          </cell>
        </row>
        <row r="145">
          <cell r="H145">
            <v>6</v>
          </cell>
          <cell r="I145">
            <v>75000</v>
          </cell>
        </row>
        <row r="146">
          <cell r="H146">
            <v>2</v>
          </cell>
          <cell r="I146">
            <v>18000</v>
          </cell>
        </row>
        <row r="158">
          <cell r="H158">
            <v>3.55</v>
          </cell>
          <cell r="I158">
            <v>50000</v>
          </cell>
        </row>
        <row r="159">
          <cell r="H159">
            <v>7.35</v>
          </cell>
          <cell r="I159">
            <v>110000</v>
          </cell>
        </row>
        <row r="160">
          <cell r="H160">
            <v>11.8</v>
          </cell>
          <cell r="I160">
            <v>165000</v>
          </cell>
        </row>
        <row r="161">
          <cell r="H161">
            <v>9.65</v>
          </cell>
          <cell r="I161">
            <v>135000</v>
          </cell>
        </row>
        <row r="162">
          <cell r="H162">
            <v>8.9</v>
          </cell>
          <cell r="I162">
            <v>125000</v>
          </cell>
        </row>
        <row r="163">
          <cell r="H163">
            <v>9.65</v>
          </cell>
          <cell r="I163">
            <v>135000</v>
          </cell>
        </row>
        <row r="164">
          <cell r="H164">
            <v>11.8</v>
          </cell>
          <cell r="I164">
            <v>165000</v>
          </cell>
        </row>
        <row r="165">
          <cell r="H165">
            <v>9.65</v>
          </cell>
          <cell r="I165">
            <v>135000</v>
          </cell>
        </row>
        <row r="166">
          <cell r="H166">
            <v>9.65</v>
          </cell>
          <cell r="I166">
            <v>135000</v>
          </cell>
        </row>
        <row r="167">
          <cell r="H167">
            <v>5.45</v>
          </cell>
          <cell r="I167">
            <v>65000</v>
          </cell>
        </row>
        <row r="203">
          <cell r="H203">
            <v>2.15</v>
          </cell>
          <cell r="I203">
            <v>30000</v>
          </cell>
        </row>
        <row r="204">
          <cell r="H204">
            <v>5</v>
          </cell>
          <cell r="I204">
            <v>75000</v>
          </cell>
        </row>
        <row r="205">
          <cell r="H205">
            <v>7.15</v>
          </cell>
          <cell r="I205">
            <v>100000</v>
          </cell>
        </row>
        <row r="206">
          <cell r="H206">
            <v>6.1</v>
          </cell>
          <cell r="I206">
            <v>85000</v>
          </cell>
        </row>
        <row r="207">
          <cell r="H207">
            <v>5.7</v>
          </cell>
          <cell r="I207">
            <v>80000</v>
          </cell>
        </row>
        <row r="208">
          <cell r="H208">
            <v>6.1</v>
          </cell>
          <cell r="I208">
            <v>85000</v>
          </cell>
        </row>
        <row r="209">
          <cell r="H209">
            <v>7.15</v>
          </cell>
          <cell r="I209">
            <v>100000</v>
          </cell>
        </row>
        <row r="210">
          <cell r="H210">
            <v>6.1</v>
          </cell>
          <cell r="I210">
            <v>85000</v>
          </cell>
        </row>
        <row r="211">
          <cell r="H211">
            <v>6.1</v>
          </cell>
          <cell r="I211">
            <v>85000</v>
          </cell>
        </row>
        <row r="212">
          <cell r="H212">
            <v>4.2</v>
          </cell>
          <cell r="I212">
            <v>50000</v>
          </cell>
        </row>
      </sheetData>
      <sheetData sheetId="13">
        <row r="11">
          <cell r="H11">
            <v>10</v>
          </cell>
          <cell r="I11">
            <v>140000</v>
          </cell>
        </row>
        <row r="12">
          <cell r="H12">
            <v>18.649999999999999</v>
          </cell>
          <cell r="I12">
            <v>280000</v>
          </cell>
        </row>
        <row r="13">
          <cell r="H13">
            <v>22.5</v>
          </cell>
          <cell r="I13">
            <v>315000</v>
          </cell>
        </row>
        <row r="14">
          <cell r="H14">
            <v>19.649999999999999</v>
          </cell>
          <cell r="I14">
            <v>275000</v>
          </cell>
        </row>
        <row r="15">
          <cell r="H15">
            <v>18.95</v>
          </cell>
          <cell r="I15">
            <v>265000</v>
          </cell>
        </row>
        <row r="16">
          <cell r="H16">
            <v>19.649999999999999</v>
          </cell>
          <cell r="I16">
            <v>275000</v>
          </cell>
        </row>
        <row r="17">
          <cell r="H17">
            <v>22.5</v>
          </cell>
          <cell r="I17">
            <v>315000</v>
          </cell>
        </row>
        <row r="18">
          <cell r="H18">
            <v>20.350000000000001</v>
          </cell>
          <cell r="I18">
            <v>285000</v>
          </cell>
        </row>
        <row r="19">
          <cell r="H19">
            <v>20.350000000000001</v>
          </cell>
          <cell r="I19">
            <v>285000</v>
          </cell>
        </row>
        <row r="20">
          <cell r="H20">
            <v>5.8</v>
          </cell>
          <cell r="I20">
            <v>70000</v>
          </cell>
        </row>
        <row r="32">
          <cell r="H32">
            <v>4.1500000000000004</v>
          </cell>
          <cell r="I32">
            <v>58000</v>
          </cell>
        </row>
        <row r="33">
          <cell r="H33">
            <v>6</v>
          </cell>
          <cell r="I33">
            <v>90000</v>
          </cell>
        </row>
        <row r="34">
          <cell r="H34">
            <v>8.4</v>
          </cell>
          <cell r="I34">
            <v>105000</v>
          </cell>
        </row>
        <row r="35">
          <cell r="H35">
            <v>6.8</v>
          </cell>
          <cell r="I35">
            <v>85000</v>
          </cell>
        </row>
        <row r="36">
          <cell r="H36">
            <v>6.4</v>
          </cell>
          <cell r="I36">
            <v>80000</v>
          </cell>
        </row>
        <row r="37">
          <cell r="H37">
            <v>6.8</v>
          </cell>
          <cell r="I37">
            <v>85000</v>
          </cell>
        </row>
        <row r="38">
          <cell r="H38">
            <v>8.4</v>
          </cell>
          <cell r="I38">
            <v>105000</v>
          </cell>
        </row>
        <row r="39">
          <cell r="H39">
            <v>6.8</v>
          </cell>
          <cell r="I39">
            <v>85000</v>
          </cell>
        </row>
        <row r="40">
          <cell r="H40">
            <v>6.8</v>
          </cell>
          <cell r="I40">
            <v>85000</v>
          </cell>
        </row>
        <row r="41">
          <cell r="H41">
            <v>2.4</v>
          </cell>
          <cell r="I41">
            <v>22000</v>
          </cell>
        </row>
        <row r="53">
          <cell r="H53">
            <v>3.55</v>
          </cell>
          <cell r="I53">
            <v>50000</v>
          </cell>
        </row>
        <row r="54">
          <cell r="H54">
            <v>7.65</v>
          </cell>
          <cell r="I54">
            <v>115000</v>
          </cell>
        </row>
        <row r="55">
          <cell r="H55">
            <v>12.15</v>
          </cell>
          <cell r="I55">
            <v>170000</v>
          </cell>
        </row>
        <row r="56">
          <cell r="H56">
            <v>10</v>
          </cell>
          <cell r="I56">
            <v>140000</v>
          </cell>
        </row>
        <row r="57">
          <cell r="H57">
            <v>9.25</v>
          </cell>
          <cell r="I57">
            <v>130000</v>
          </cell>
        </row>
        <row r="58">
          <cell r="H58">
            <v>10</v>
          </cell>
          <cell r="I58">
            <v>140000</v>
          </cell>
        </row>
        <row r="59">
          <cell r="H59">
            <v>12.15</v>
          </cell>
          <cell r="I59">
            <v>170000</v>
          </cell>
        </row>
        <row r="60">
          <cell r="H60">
            <v>10</v>
          </cell>
          <cell r="I60">
            <v>140000</v>
          </cell>
        </row>
        <row r="61">
          <cell r="H61">
            <v>10</v>
          </cell>
          <cell r="I61">
            <v>140000</v>
          </cell>
        </row>
        <row r="62">
          <cell r="H62">
            <v>5.45</v>
          </cell>
          <cell r="I62">
            <v>65000</v>
          </cell>
        </row>
        <row r="74">
          <cell r="H74">
            <v>2.0699999999999998</v>
          </cell>
          <cell r="I74">
            <v>20000</v>
          </cell>
        </row>
        <row r="75">
          <cell r="H75">
            <v>5.2</v>
          </cell>
          <cell r="I75">
            <v>60000</v>
          </cell>
        </row>
        <row r="76">
          <cell r="H76">
            <v>8.3000000000000007</v>
          </cell>
          <cell r="I76">
            <v>95000</v>
          </cell>
        </row>
        <row r="77">
          <cell r="H77">
            <v>6.95</v>
          </cell>
          <cell r="I77">
            <v>80000</v>
          </cell>
        </row>
        <row r="78">
          <cell r="H78">
            <v>6.5</v>
          </cell>
          <cell r="I78">
            <v>75000</v>
          </cell>
        </row>
        <row r="79">
          <cell r="H79">
            <v>6.95</v>
          </cell>
          <cell r="I79">
            <v>80000</v>
          </cell>
        </row>
        <row r="80">
          <cell r="H80">
            <v>8.3000000000000007</v>
          </cell>
          <cell r="I80">
            <v>95000</v>
          </cell>
        </row>
        <row r="81">
          <cell r="H81">
            <v>6.95</v>
          </cell>
          <cell r="I81">
            <v>80000</v>
          </cell>
        </row>
        <row r="82">
          <cell r="H82">
            <v>6.95</v>
          </cell>
          <cell r="I82">
            <v>80000</v>
          </cell>
        </row>
        <row r="83">
          <cell r="H83">
            <v>4.3499999999999996</v>
          </cell>
          <cell r="I83">
            <v>50000</v>
          </cell>
        </row>
        <row r="95">
          <cell r="H95">
            <v>4.1500000000000004</v>
          </cell>
          <cell r="I95">
            <v>58000</v>
          </cell>
        </row>
        <row r="96">
          <cell r="H96">
            <v>6</v>
          </cell>
          <cell r="I96">
            <v>90000</v>
          </cell>
        </row>
        <row r="97">
          <cell r="H97">
            <v>8.4</v>
          </cell>
          <cell r="I97">
            <v>105000</v>
          </cell>
        </row>
        <row r="98">
          <cell r="H98">
            <v>6.8</v>
          </cell>
          <cell r="I98">
            <v>85000</v>
          </cell>
        </row>
        <row r="99">
          <cell r="H99">
            <v>6.4</v>
          </cell>
          <cell r="I99">
            <v>80000</v>
          </cell>
        </row>
        <row r="100">
          <cell r="H100">
            <v>6.8</v>
          </cell>
          <cell r="I100">
            <v>85000</v>
          </cell>
        </row>
        <row r="101">
          <cell r="H101">
            <v>8.4</v>
          </cell>
          <cell r="I101">
            <v>105000</v>
          </cell>
        </row>
        <row r="102">
          <cell r="H102">
            <v>6.8</v>
          </cell>
          <cell r="I102">
            <v>85000</v>
          </cell>
        </row>
        <row r="103">
          <cell r="H103">
            <v>6.8</v>
          </cell>
          <cell r="I103">
            <v>85000</v>
          </cell>
        </row>
        <row r="104">
          <cell r="H104">
            <v>2.4</v>
          </cell>
          <cell r="I104">
            <v>22000</v>
          </cell>
        </row>
        <row r="138">
          <cell r="H138">
            <v>2.4</v>
          </cell>
          <cell r="I138">
            <v>28000</v>
          </cell>
        </row>
        <row r="139">
          <cell r="H139">
            <v>5.2</v>
          </cell>
          <cell r="I139">
            <v>65000</v>
          </cell>
        </row>
        <row r="140">
          <cell r="H140">
            <v>8.3000000000000007</v>
          </cell>
          <cell r="I140">
            <v>95000</v>
          </cell>
        </row>
        <row r="141">
          <cell r="H141">
            <v>6.95</v>
          </cell>
          <cell r="I141">
            <v>80000</v>
          </cell>
        </row>
        <row r="142">
          <cell r="H142">
            <v>6.5</v>
          </cell>
          <cell r="I142">
            <v>75000</v>
          </cell>
        </row>
        <row r="143">
          <cell r="H143">
            <v>6.95</v>
          </cell>
          <cell r="I143">
            <v>80000</v>
          </cell>
        </row>
        <row r="144">
          <cell r="H144">
            <v>8.3000000000000007</v>
          </cell>
          <cell r="I144">
            <v>95000</v>
          </cell>
        </row>
        <row r="145">
          <cell r="H145">
            <v>6.95</v>
          </cell>
          <cell r="I145">
            <v>80000</v>
          </cell>
        </row>
        <row r="146">
          <cell r="H146">
            <v>6.95</v>
          </cell>
          <cell r="I146">
            <v>80000</v>
          </cell>
        </row>
        <row r="147">
          <cell r="H147">
            <v>4.75</v>
          </cell>
          <cell r="I147">
            <v>55000</v>
          </cell>
        </row>
      </sheetData>
      <sheetData sheetId="14">
        <row r="11">
          <cell r="H11">
            <v>10.7</v>
          </cell>
          <cell r="I11">
            <v>150000</v>
          </cell>
        </row>
        <row r="12">
          <cell r="I12">
            <v>300000</v>
          </cell>
        </row>
        <row r="13">
          <cell r="H13">
            <v>24.65</v>
          </cell>
          <cell r="I13">
            <v>345000</v>
          </cell>
        </row>
        <row r="14">
          <cell r="H14">
            <v>21.4</v>
          </cell>
          <cell r="I14">
            <v>300000</v>
          </cell>
        </row>
        <row r="15">
          <cell r="H15">
            <v>20.7</v>
          </cell>
          <cell r="I15">
            <v>290000</v>
          </cell>
        </row>
        <row r="16">
          <cell r="H16">
            <v>21.4</v>
          </cell>
          <cell r="I16">
            <v>300000</v>
          </cell>
        </row>
        <row r="17">
          <cell r="H17">
            <v>24.65</v>
          </cell>
          <cell r="I17">
            <v>345000</v>
          </cell>
        </row>
        <row r="18">
          <cell r="H18">
            <v>22.15</v>
          </cell>
          <cell r="I18">
            <v>310000</v>
          </cell>
        </row>
        <row r="19">
          <cell r="H19">
            <v>22.15</v>
          </cell>
          <cell r="I19">
            <v>310000</v>
          </cell>
        </row>
        <row r="20">
          <cell r="H20">
            <v>7.5</v>
          </cell>
          <cell r="I20">
            <v>90000</v>
          </cell>
        </row>
        <row r="32">
          <cell r="H32">
            <v>3.9</v>
          </cell>
          <cell r="I32">
            <v>55000</v>
          </cell>
        </row>
        <row r="33">
          <cell r="H33">
            <v>8.65</v>
          </cell>
          <cell r="I33">
            <v>130000</v>
          </cell>
        </row>
        <row r="34">
          <cell r="H34">
            <v>13.6</v>
          </cell>
          <cell r="I34">
            <v>190000</v>
          </cell>
        </row>
        <row r="35">
          <cell r="H35">
            <v>11.4</v>
          </cell>
          <cell r="I35">
            <v>160000</v>
          </cell>
        </row>
        <row r="36">
          <cell r="H36">
            <v>10.7</v>
          </cell>
          <cell r="I36">
            <v>150000</v>
          </cell>
        </row>
        <row r="37">
          <cell r="H37">
            <v>11.4</v>
          </cell>
          <cell r="I37">
            <v>160000</v>
          </cell>
        </row>
        <row r="38">
          <cell r="H38">
            <v>13.6</v>
          </cell>
          <cell r="I38">
            <v>190000</v>
          </cell>
        </row>
        <row r="39">
          <cell r="H39">
            <v>11.4</v>
          </cell>
          <cell r="I39">
            <v>160000</v>
          </cell>
        </row>
        <row r="40">
          <cell r="H40">
            <v>11.4</v>
          </cell>
          <cell r="I40">
            <v>160000</v>
          </cell>
        </row>
        <row r="41">
          <cell r="H41">
            <v>5.8</v>
          </cell>
          <cell r="I41">
            <v>70000</v>
          </cell>
        </row>
        <row r="53">
          <cell r="H53">
            <v>3.95</v>
          </cell>
          <cell r="I53">
            <v>55000</v>
          </cell>
        </row>
        <row r="54">
          <cell r="H54">
            <v>6</v>
          </cell>
          <cell r="I54">
            <v>90000</v>
          </cell>
        </row>
        <row r="55">
          <cell r="H55">
            <v>8.8000000000000007</v>
          </cell>
          <cell r="I55">
            <v>110000</v>
          </cell>
        </row>
        <row r="56">
          <cell r="H56">
            <v>7.2</v>
          </cell>
          <cell r="I56">
            <v>90000</v>
          </cell>
        </row>
        <row r="57">
          <cell r="H57">
            <v>6.8</v>
          </cell>
          <cell r="I57">
            <v>85000</v>
          </cell>
        </row>
        <row r="58">
          <cell r="H58">
            <v>7.2</v>
          </cell>
          <cell r="I58">
            <v>90000</v>
          </cell>
        </row>
        <row r="59">
          <cell r="H59">
            <v>8.4</v>
          </cell>
          <cell r="I59">
            <v>105000</v>
          </cell>
        </row>
        <row r="60">
          <cell r="H60">
            <v>7.2</v>
          </cell>
          <cell r="I60">
            <v>90000</v>
          </cell>
        </row>
        <row r="61">
          <cell r="H61">
            <v>7.2</v>
          </cell>
          <cell r="I61">
            <v>90000</v>
          </cell>
        </row>
        <row r="62">
          <cell r="H62">
            <v>2.4</v>
          </cell>
          <cell r="I62">
            <v>22000</v>
          </cell>
        </row>
      </sheetData>
      <sheetData sheetId="15">
        <row r="11">
          <cell r="H11">
            <v>4.29</v>
          </cell>
          <cell r="I11">
            <v>60000</v>
          </cell>
        </row>
        <row r="13">
          <cell r="H13">
            <v>15</v>
          </cell>
          <cell r="I13">
            <v>210000</v>
          </cell>
        </row>
        <row r="14">
          <cell r="H14">
            <v>12.5</v>
          </cell>
          <cell r="I14">
            <v>175000</v>
          </cell>
        </row>
        <row r="15">
          <cell r="H15">
            <v>11.8</v>
          </cell>
          <cell r="I15">
            <v>165000</v>
          </cell>
        </row>
        <row r="16">
          <cell r="H16">
            <v>12.5</v>
          </cell>
          <cell r="I16">
            <v>175000</v>
          </cell>
        </row>
        <row r="17">
          <cell r="H17">
            <v>15</v>
          </cell>
          <cell r="I17">
            <v>210000</v>
          </cell>
        </row>
        <row r="18">
          <cell r="H18">
            <v>12.5</v>
          </cell>
          <cell r="I18">
            <v>175000</v>
          </cell>
        </row>
        <row r="19">
          <cell r="H19">
            <v>12.5</v>
          </cell>
          <cell r="I19">
            <v>175000</v>
          </cell>
        </row>
        <row r="20">
          <cell r="H20">
            <v>6.25</v>
          </cell>
          <cell r="I20">
            <v>75000</v>
          </cell>
        </row>
        <row r="32">
          <cell r="H32">
            <v>4.29</v>
          </cell>
          <cell r="I32">
            <v>60000</v>
          </cell>
        </row>
        <row r="33">
          <cell r="H33">
            <v>10</v>
          </cell>
          <cell r="I33">
            <v>150000</v>
          </cell>
        </row>
        <row r="34">
          <cell r="H34">
            <v>15</v>
          </cell>
          <cell r="I34">
            <v>210000</v>
          </cell>
        </row>
        <row r="35">
          <cell r="H35">
            <v>12.5</v>
          </cell>
          <cell r="I35">
            <v>175000</v>
          </cell>
        </row>
        <row r="36">
          <cell r="H36">
            <v>11.8</v>
          </cell>
          <cell r="I36">
            <v>165000</v>
          </cell>
        </row>
        <row r="37">
          <cell r="H37">
            <v>12.5</v>
          </cell>
          <cell r="I37">
            <v>175000</v>
          </cell>
        </row>
        <row r="38">
          <cell r="H38">
            <v>15</v>
          </cell>
          <cell r="I38">
            <v>210000</v>
          </cell>
        </row>
        <row r="39">
          <cell r="H39">
            <v>12.5</v>
          </cell>
          <cell r="I39">
            <v>175000</v>
          </cell>
        </row>
        <row r="40">
          <cell r="H40">
            <v>12.5</v>
          </cell>
          <cell r="I40">
            <v>175000</v>
          </cell>
        </row>
        <row r="41">
          <cell r="H41">
            <v>6.25</v>
          </cell>
          <cell r="I41">
            <v>75000</v>
          </cell>
        </row>
      </sheetData>
      <sheetData sheetId="16">
        <row r="11">
          <cell r="H11">
            <v>2.6</v>
          </cell>
          <cell r="I11">
            <v>36000</v>
          </cell>
        </row>
        <row r="12">
          <cell r="H12">
            <v>4</v>
          </cell>
          <cell r="I12">
            <v>60000</v>
          </cell>
        </row>
        <row r="13">
          <cell r="H13">
            <v>5.2</v>
          </cell>
          <cell r="I13">
            <v>65000</v>
          </cell>
        </row>
        <row r="14">
          <cell r="H14">
            <v>4.4000000000000004</v>
          </cell>
          <cell r="I14">
            <v>55000</v>
          </cell>
        </row>
        <row r="15">
          <cell r="H15">
            <v>4</v>
          </cell>
          <cell r="I15">
            <v>50000</v>
          </cell>
        </row>
        <row r="16">
          <cell r="H16">
            <v>4.4000000000000004</v>
          </cell>
          <cell r="I16">
            <v>55000</v>
          </cell>
        </row>
        <row r="17">
          <cell r="H17">
            <v>4.8</v>
          </cell>
          <cell r="I17">
            <v>60000</v>
          </cell>
        </row>
        <row r="18">
          <cell r="H18">
            <v>4.4000000000000004</v>
          </cell>
          <cell r="I18">
            <v>55000</v>
          </cell>
        </row>
        <row r="19">
          <cell r="H19">
            <v>4.4000000000000004</v>
          </cell>
          <cell r="I19">
            <v>55000</v>
          </cell>
        </row>
        <row r="20">
          <cell r="H20">
            <v>1.65</v>
          </cell>
          <cell r="I20">
            <v>15000</v>
          </cell>
        </row>
        <row r="32">
          <cell r="H32">
            <v>5</v>
          </cell>
          <cell r="I32">
            <v>70000</v>
          </cell>
        </row>
        <row r="33">
          <cell r="H33">
            <v>12.65</v>
          </cell>
          <cell r="I33">
            <v>190000</v>
          </cell>
        </row>
        <row r="34">
          <cell r="H34">
            <v>17.850000000000001</v>
          </cell>
          <cell r="I34">
            <v>250000</v>
          </cell>
        </row>
        <row r="35">
          <cell r="H35">
            <v>15</v>
          </cell>
          <cell r="I35">
            <v>210000</v>
          </cell>
        </row>
        <row r="36">
          <cell r="H36">
            <v>15</v>
          </cell>
          <cell r="I36">
            <v>210000</v>
          </cell>
        </row>
        <row r="37">
          <cell r="H37">
            <v>15</v>
          </cell>
          <cell r="I37">
            <v>210000</v>
          </cell>
        </row>
        <row r="38">
          <cell r="H38">
            <v>17.850000000000001</v>
          </cell>
          <cell r="I38">
            <v>250000</v>
          </cell>
        </row>
        <row r="39">
          <cell r="H39">
            <v>15.7</v>
          </cell>
          <cell r="I39">
            <v>220000</v>
          </cell>
        </row>
        <row r="40">
          <cell r="H40">
            <v>15.7</v>
          </cell>
          <cell r="I40">
            <v>220000</v>
          </cell>
        </row>
        <row r="41">
          <cell r="H41">
            <v>13.9</v>
          </cell>
          <cell r="I41">
            <v>195000</v>
          </cell>
        </row>
        <row r="42">
          <cell r="H42">
            <v>6.7</v>
          </cell>
          <cell r="I42">
            <v>80000</v>
          </cell>
        </row>
      </sheetData>
      <sheetData sheetId="17"/>
    </sheetDataSet>
  </externalBook>
</externalLink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LON GRÉGOIRE" refreshedDate="46022.629343402776" createdVersion="8" refreshedVersion="8" minRefreshableVersion="3" recordCount="696" xr:uid="{96108448-5DD2-4FCC-9930-54A062A49933}">
  <cacheSource type="worksheet">
    <worksheetSource ref="A1:L1048576" sheet="Calendrier"/>
  </cacheSource>
  <cacheFields count="17">
    <cacheField name="Ordre phase" numFmtId="0">
      <sharedItems containsString="0" containsBlank="1" containsNumber="1" containsInteger="1" minValue="1" maxValue="6" count="7">
        <n v="1"/>
        <n v="2"/>
        <n v="3"/>
        <n v="4"/>
        <n v="5"/>
        <n v="6"/>
        <m/>
      </sharedItems>
    </cacheField>
    <cacheField name="Phase de compétition" numFmtId="0">
      <sharedItems containsBlank="1" count="8">
        <s v="Poules"/>
        <s v="16ème de finale (prev)"/>
        <s v="8ème de finale (prev)"/>
        <s v="Quart de finale (prev)"/>
        <s v="1/2 finale (prev)"/>
        <s v="Finale (prev)"/>
        <m/>
        <s v="Demi finale (prev)" u="1"/>
      </sharedItems>
    </cacheField>
    <cacheField name="Dates des matchs" numFmtId="0">
      <sharedItems containsNonDate="0" containsDate="1" containsString="0" containsBlank="1" minDate="2025-07-07T00:00:00" maxDate="2026-07-31T00:00:00" count="51">
        <d v="2026-06-11T00:00:00"/>
        <d v="2026-06-12T00:00:00"/>
        <d v="2026-06-13T00:00:00"/>
        <d v="2026-06-14T00:00:00"/>
        <d v="2026-06-15T00:00:00"/>
        <d v="2026-06-16T00:00:00"/>
        <d v="2026-06-17T00:00:00"/>
        <d v="2026-06-18T00:00:00"/>
        <d v="2026-06-19T00:00:00"/>
        <d v="2026-06-20T00:00:00"/>
        <d v="2026-06-21T00:00:00"/>
        <d v="2026-06-22T00:00:00"/>
        <d v="2026-06-23T00:00:00"/>
        <d v="2026-06-24T00:00:00"/>
        <d v="2026-06-25T00:00:00"/>
        <d v="2026-06-26T00:00:00"/>
        <d v="2026-06-27T00:00:00"/>
        <d v="2026-06-28T00:00:00"/>
        <d v="2026-06-29T00:00:00"/>
        <d v="2026-06-30T00:00:00"/>
        <d v="2026-07-01T00:00:00"/>
        <d v="2026-07-02T00:00:00"/>
        <d v="2026-07-03T00:00:00"/>
        <d v="2026-07-04T00:00:00"/>
        <d v="2026-07-05T00:00:00"/>
        <d v="2026-07-06T00:00:00"/>
        <d v="2026-07-07T00:00:00"/>
        <d v="2026-07-09T00:00:00"/>
        <d v="2026-07-10T00:00:00"/>
        <d v="2026-07-11T00:00:00"/>
        <d v="2026-07-12T00:00:00"/>
        <d v="2026-07-13T00:00:00"/>
        <d v="2026-07-14T00:00:00"/>
        <d v="2026-07-15T00:00:00"/>
        <d v="2026-07-16T00:00:00"/>
        <d v="2026-07-17T00:00:00"/>
        <d v="2026-07-18T00:00:00"/>
        <d v="2026-07-19T00:00:00"/>
        <d v="2026-07-20T00:00:00"/>
        <d v="2026-07-21T00:00:00"/>
        <d v="2026-07-22T00:00:00"/>
        <d v="2026-07-23T00:00:00"/>
        <d v="2026-07-24T00:00:00"/>
        <d v="2026-07-25T00:00:00"/>
        <d v="2026-07-26T00:00:00"/>
        <d v="2026-07-27T00:00:00"/>
        <d v="2026-07-28T00:00:00"/>
        <d v="2026-07-29T00:00:00"/>
        <d v="2026-07-30T00:00:00"/>
        <m/>
        <d v="2025-07-07T00:00:00" u="1"/>
      </sharedItems>
      <fieldGroup par="16"/>
    </cacheField>
    <cacheField name="Equipe 1" numFmtId="0">
      <sharedItems containsBlank="1"/>
    </cacheField>
    <cacheField name="Equipe 2" numFmtId="0">
      <sharedItems containsBlank="1"/>
    </cacheField>
    <cacheField name="Diffusé par M6" numFmtId="0">
      <sharedItems containsBlank="1"/>
    </cacheField>
    <cacheField name="Match" numFmtId="0">
      <sharedItems containsBlank="1" count="86">
        <s v="Mexique - Afrique du Sud"/>
        <s v="Canada - ITA/NIR/WAL/BHI"/>
        <s v="Brésil - Maroc"/>
        <s v="Qatar - Suisse"/>
        <s v="Allemagne - Curaçao"/>
        <s v="Pays-Bas - Japon"/>
        <s v="Espagne - Cap Vert"/>
        <s v="Arabie Saoudite - Uruguay"/>
        <s v="Belgique - Egypte"/>
        <s v="France - Sénégal"/>
        <s v="BOL/SUR/IRQ - Norvège"/>
        <s v="Angleterre - Croatie"/>
        <s v="Portugal - NCL/JAM/COD"/>
        <s v="DEN/MKD/CZE/IRL - Afrique du Sud"/>
        <s v="Suisse - ITA/NIR/WAL/BHI"/>
        <s v="Canada - Qatar"/>
        <s v="Ecosse - Maroc"/>
        <s v="USA - Australie"/>
        <s v="Allemagne - Côte d'Ivoire"/>
        <s v="Pays-Bas - UKR/SWE/POL/ALB"/>
        <s v="Uruguay - Cap Vert"/>
        <s v="Espagne - Arabie Saoudite"/>
        <s v="Belgique - Iran"/>
        <s v="France - BOL/SUR/IRQ"/>
        <s v="Argentine - Autriche"/>
        <s v="Angleterre - Ghana"/>
        <s v="Portugal - Ouzbékistan"/>
        <s v="Ecosse - Brésil"/>
        <s v="Suisse - Canada"/>
        <s v="Equateur - Allemagne"/>
        <s v="Tunisie - Pays-Bas"/>
        <s v="Norvège - France"/>
        <s v="Panama - Angleterre"/>
        <s v="Colombie - Portugal"/>
        <s v="Mexique - Canada"/>
        <s v="Brésil - Ukraine"/>
        <s v="Allemagne - 3ème"/>
        <s v="Equateur - Norvège"/>
        <s v="France - 3ème"/>
        <s v="Angleterre - 3ème"/>
        <s v="Belgique - 3ème"/>
        <s v="Espagne - Autriche"/>
        <s v="Norvège - 3ème"/>
        <s v="USA - Egypte"/>
        <s v="France - 2ème de poule"/>
        <s v="France - 3ème de poule"/>
        <s v="Allemagne - France"/>
        <s v="Brésil - Norvège"/>
        <s v="Croatie - Espagne"/>
        <s v="Argentine - USA"/>
        <s v="Suisse - Portugal"/>
        <s v="Pays-Bas - Mexique"/>
        <s v="Brésil - France (si 2ème de poule)"/>
        <s v="Mexique - Angleterre ou France (si 3ème de poule)"/>
        <s v="USA - Belgique ou France (si 3ème de poule)"/>
        <s v="Italie - Portugal ou France (si 3ème de poule)"/>
        <s v="Pays-Bas - France"/>
        <s v="Espagne - Belgique"/>
        <s v="Brésil - Angleterre"/>
        <s v="Pays-Bas - Allemagne"/>
        <s v="Espagne - Belgique ou France (si 3ème de poule)"/>
        <s v="France - Angleterre (si 3ème de poule)"/>
        <s v="Pays-Bas - Espagne"/>
        <s v="Angleterre - Portugal"/>
        <s v="France - ?"/>
        <s v="Match 3ème place"/>
        <s v="Finale 21h"/>
        <s v="Match 3ème place avec France"/>
        <s v="Finale avec France"/>
        <m/>
        <s v="Allemagne - Paraguay" u="1"/>
        <s v="France - Ukraine" u="1"/>
        <s v="Danemark - Canada" u="1"/>
        <s v="Brésil - Japon" u="1"/>
        <s v="Angleterre - Sénégal" u="1"/>
        <s v="Etats - Unis - Iran" u="1"/>
        <s v="Canada - Maroc" u="1"/>
        <s v="Portugal - Espagne" u="1"/>
        <s v="Brésil - Equateur" u="1"/>
        <s v="Argentine - Etats-Unis" u="1"/>
        <s v="France - Maroc" u="1"/>
        <s v="Espagne - Italie" u="1"/>
        <s v="France - Espagne" u="1"/>
        <s v="Angleterre - Argentine" u="1"/>
        <s v="Espagne - Argentine" u="1"/>
        <s v="France - Angleterre" u="1"/>
      </sharedItems>
    </cacheField>
    <cacheField name="Type d'écran" numFmtId="0">
      <sharedItems containsBlank="1" count="38">
        <s v="Avant Match"/>
        <s v="Hymnes / Golden"/>
        <s v="Power break 1"/>
        <s v="Mi-temps 1"/>
        <s v="Mi-temps 2"/>
        <s v="Mi-temps 3"/>
        <s v="Power break 2"/>
        <s v="Fin match"/>
        <s v="2ème période / Prolongations"/>
        <s v="Prolongations / Tirs au but"/>
        <s v="Divers / Avant Finale"/>
        <s v="Remise coupe"/>
        <s v="Mi-temps"/>
        <s v="Remise coupe victoire"/>
        <s v="Remise coupe défaite"/>
        <m/>
        <s v="Avant retransmission" u="1"/>
        <s v="Hymnes début match" u="1"/>
        <s v="Cooling break 1" u="1"/>
        <s v="Cooling break 2" u="1"/>
        <s v="Cooling break" u="1"/>
        <s v="Divers / Avant match 1/16 de finale" u="1"/>
        <s v="Hymnes / 1ère période" u="1"/>
        <s v="Power break" u="1"/>
        <s v="1ère période / Mi-temps" u="1"/>
        <s v="Mi-temps / 2ème période" u="1"/>
        <s v="Fin match 1/16 de finale / Divers" u="1"/>
        <s v="Divers / Avant match 1/8 de finale" u="1"/>
        <s v="Fin match 1/8 de finale / Divers" u="1"/>
        <s v="Divers / Avant match 1/4 de finale" u="1"/>
        <s v="Fin match 1/4 de finale / Divers" u="1"/>
        <s v="Divers / Avant match 1/2 finale" u="1"/>
        <s v="Fin match 1/2 finale / Divers" u="1"/>
        <s v="Divers / Avant match Norvège-France" u="1"/>
        <s v="Fin match Norvège-France / Divers" u="1"/>
        <s v="Divers / Avant Match 3ème place" u="1"/>
        <s v="Fin Match 3ème place / Divers" u="1"/>
        <s v="Fin Finale / Divers" u="1"/>
      </sharedItems>
    </cacheField>
    <cacheField name="Heure de diffusion en France" numFmtId="0">
      <sharedItems containsBlank="1" count="15">
        <s v="21h"/>
        <s v="24h"/>
        <s v="19h"/>
        <s v="22h"/>
        <s v="18h"/>
        <s v="23h"/>
        <s v="25h"/>
        <s v="25h30"/>
        <s v="22h30"/>
        <s v="20h"/>
        <s v="27h"/>
        <s v="26h"/>
        <s v="5h"/>
        <s v="3h30"/>
        <m/>
      </sharedItems>
    </cacheField>
    <cacheField name="Heure de diffusion sur place" numFmtId="0">
      <sharedItems containsBlank="1"/>
    </cacheField>
    <cacheField name="Tarif écran 20s" numFmtId="0">
      <sharedItems containsString="0" containsBlank="1" containsNumber="1" containsInteger="1" minValue="2000" maxValue="450000" count="451">
        <n v="60000"/>
        <n v="90000"/>
        <n v="155000"/>
        <n v="130000"/>
        <n v="120000"/>
        <n v="150000"/>
        <n v="35000"/>
        <n v="80000"/>
        <n v="135000"/>
        <n v="115000"/>
        <n v="105000"/>
        <n v="50000"/>
        <n v="20000"/>
        <n v="30000"/>
        <n v="42000"/>
        <n v="38000"/>
        <n v="10000"/>
        <n v="28000"/>
        <n v="75000"/>
        <n v="65000"/>
        <n v="70000"/>
        <n v="22000"/>
        <n v="55000"/>
        <n v="45000"/>
        <n v="15000"/>
        <n v="11000"/>
        <n v="52000"/>
        <n v="40000"/>
        <n v="13000"/>
        <n v="14000"/>
        <n v="5000"/>
        <n v="165000"/>
        <n v="125000"/>
        <n v="160000"/>
        <n v="230000"/>
        <n v="305000"/>
        <n v="260000"/>
        <n v="250000"/>
        <n v="300000"/>
        <n v="24000"/>
        <n v="18000"/>
        <n v="8000"/>
        <n v="85000"/>
        <n v="48000"/>
        <n v="78000"/>
        <n v="32000"/>
        <n v="36000"/>
        <n v="145000"/>
        <n v="110000"/>
        <n v="140000"/>
        <n v="25000"/>
        <n v="34000"/>
        <n v="185000"/>
        <n v="200000"/>
        <n v="170000"/>
        <n v="190000"/>
        <n v="16000"/>
        <n v="7000"/>
        <n v="95000"/>
        <n v="72000"/>
        <n v="12000"/>
        <n v="2000"/>
        <n v="245000"/>
        <n v="325000"/>
        <n v="280000"/>
        <n v="270000"/>
        <n v="320000"/>
        <n v="3000"/>
        <n v="240000"/>
        <n v="220000"/>
        <n v="17000"/>
        <n v="100000"/>
        <n v="68000"/>
        <n v="265000"/>
        <n v="255000"/>
        <n v="275000"/>
        <n v="295000"/>
        <n v="180000"/>
        <n v="330000"/>
        <n v="285000"/>
        <n v="315000"/>
        <n v="58000"/>
        <n v="290000"/>
        <n v="340000"/>
        <n v="345000"/>
        <n v="310000"/>
        <n v="62000"/>
        <n v="370000"/>
        <n v="360000"/>
        <n v="210000"/>
        <n v="175000"/>
        <n v="390000"/>
        <n v="350000"/>
        <n v="195000"/>
        <n v="425000"/>
        <n v="410000"/>
        <n v="450000"/>
        <m/>
        <n v="3500" u="1"/>
        <n v="6684" u="1"/>
        <n v="9868" u="1"/>
        <n v="13052" u="1"/>
        <n v="16236" u="1"/>
        <n v="19420" u="1"/>
        <n v="22604" u="1"/>
        <n v="25788" u="1"/>
        <n v="28972" u="1"/>
        <n v="32156" u="1"/>
        <n v="35340" u="1"/>
        <n v="38524" u="1"/>
        <n v="41708" u="1"/>
        <n v="44892" u="1"/>
        <n v="47292" u="1"/>
        <n v="49692" u="1"/>
        <n v="52092" u="1"/>
        <n v="54492" u="1"/>
        <n v="56892" u="1"/>
        <n v="59292" u="1"/>
        <n v="61692" u="1"/>
        <n v="64092" u="1"/>
        <n v="66492" u="1"/>
        <n v="68892" u="1"/>
        <n v="71292" u="1"/>
        <n v="73692" u="1"/>
        <n v="76092" u="1"/>
        <n v="78492" u="1"/>
        <n v="80892" u="1"/>
        <n v="83292" u="1"/>
        <n v="85692" u="1"/>
        <n v="88092" u="1"/>
        <n v="90492" u="1"/>
        <n v="92892" u="1"/>
        <n v="95292" u="1"/>
        <n v="97692" u="1"/>
        <n v="100092" u="1"/>
        <n v="102492" u="1"/>
        <n v="104892" u="1"/>
        <n v="107292" u="1"/>
        <n v="109692" u="1"/>
        <n v="112092" u="1"/>
        <n v="114492" u="1"/>
        <n v="116892" u="1"/>
        <n v="119292" u="1"/>
        <n v="121692" u="1"/>
        <n v="124092" u="1"/>
        <n v="126492" u="1"/>
        <n v="128892" u="1"/>
        <n v="131292" u="1"/>
        <n v="133692" u="1"/>
        <n v="136092" u="1"/>
        <n v="138492" u="1"/>
        <n v="140892" u="1"/>
        <n v="143292" u="1"/>
        <n v="145692" u="1"/>
        <n v="148092" u="1"/>
        <n v="150492" u="1"/>
        <n v="152892" u="1"/>
        <n v="155292" u="1"/>
        <n v="157692" u="1"/>
        <n v="160092" u="1"/>
        <n v="162492" u="1"/>
        <n v="164892" u="1"/>
        <n v="167292" u="1"/>
        <n v="169692" u="1"/>
        <n v="172092" u="1"/>
        <n v="174492" u="1"/>
        <n v="176892" u="1"/>
        <n v="179292" u="1"/>
        <n v="181692" u="1"/>
        <n v="184092" u="1"/>
        <n v="186492" u="1"/>
        <n v="188892" u="1"/>
        <n v="191292" u="1"/>
        <n v="193692" u="1"/>
        <n v="196092" u="1"/>
        <n v="198492" u="1"/>
        <n v="200892" u="1"/>
        <n v="203292" u="1"/>
        <n v="205692" u="1"/>
        <n v="208092" u="1"/>
        <n v="210492" u="1"/>
        <n v="212892" u="1"/>
        <n v="215292" u="1"/>
        <n v="217692" u="1"/>
        <n v="220092" u="1"/>
        <n v="222492" u="1"/>
        <n v="224892" u="1"/>
        <n v="227292" u="1"/>
        <n v="229692" u="1"/>
        <n v="232092" u="1"/>
        <n v="234492" u="1"/>
        <n v="236892" u="1"/>
        <n v="239292" u="1"/>
        <n v="241692" u="1"/>
        <n v="244092" u="1"/>
        <n v="246492" u="1"/>
        <n v="248892" u="1"/>
        <n v="251292" u="1"/>
        <n v="253692" u="1"/>
        <n v="256092" u="1"/>
        <n v="258492" u="1"/>
        <n v="260892" u="1"/>
        <n v="263292" u="1"/>
        <n v="265692" u="1"/>
        <n v="268092" u="1"/>
        <n v="270492" u="1"/>
        <n v="272892" u="1"/>
        <n v="275292" u="1"/>
        <n v="277692" u="1"/>
        <n v="280092" u="1"/>
        <n v="282492" u="1"/>
        <n v="284892" u="1"/>
        <n v="287292" u="1"/>
        <n v="289692" u="1"/>
        <n v="292092" u="1"/>
        <n v="294492" u="1"/>
        <n v="296892" u="1"/>
        <n v="299292" u="1"/>
        <n v="301692" u="1"/>
        <n v="304092" u="1"/>
        <n v="306492" u="1"/>
        <n v="308892" u="1"/>
        <n v="311292" u="1"/>
        <n v="313692" u="1"/>
        <n v="316092" u="1"/>
        <n v="318492" u="1"/>
        <n v="320892" u="1"/>
        <n v="323292" u="1"/>
        <n v="325692" u="1"/>
        <n v="328092" u="1"/>
        <n v="330492" u="1"/>
        <n v="256523" u="1"/>
        <n v="258923" u="1"/>
        <n v="261323" u="1"/>
        <n v="263723" u="1"/>
        <n v="266123" u="1"/>
        <n v="268523" u="1"/>
        <n v="270923" u="1"/>
        <n v="273323" u="1"/>
        <n v="275723" u="1"/>
        <n v="278123" u="1"/>
        <n v="280523" u="1"/>
        <n v="282923" u="1"/>
        <n v="285323" u="1"/>
        <n v="287723" u="1"/>
        <n v="290123" u="1"/>
        <n v="292523" u="1"/>
        <n v="294923" u="1"/>
        <n v="150402" u="1"/>
        <n v="152802" u="1"/>
        <n v="155202" u="1"/>
        <n v="157602" u="1"/>
        <n v="160002" u="1"/>
        <n v="162402" u="1"/>
        <n v="164802" u="1"/>
        <n v="167202" u="1"/>
        <n v="169602" u="1"/>
        <n v="172002" u="1"/>
        <n v="174402" u="1"/>
        <n v="176802" u="1"/>
        <n v="179202" u="1"/>
        <n v="181602" u="1"/>
        <n v="184002" u="1"/>
        <n v="186402" u="1"/>
        <n v="188802" u="1"/>
        <n v="191202" u="1"/>
        <n v="193602" u="1"/>
        <n v="196002" u="1"/>
        <n v="198402" u="1"/>
        <n v="200802" u="1"/>
        <n v="203202" u="1"/>
        <n v="205602" u="1"/>
        <n v="208002" u="1"/>
        <n v="210402" u="1"/>
        <n v="212802" u="1"/>
        <n v="215202" u="1"/>
        <n v="217602" u="1"/>
        <n v="220002" u="1"/>
        <n v="222402" u="1"/>
        <n v="224802" u="1"/>
        <n v="227202" u="1"/>
        <n v="229602" u="1"/>
        <n v="232002" u="1"/>
        <n v="234402" u="1"/>
        <n v="236802" u="1"/>
        <n v="239202" u="1"/>
        <n v="241602" u="1"/>
        <n v="244002" u="1"/>
        <n v="246402" u="1"/>
        <n v="248802" u="1"/>
        <n v="251202" u="1"/>
        <n v="253602" u="1"/>
        <n v="256002" u="1"/>
        <n v="258402" u="1"/>
        <n v="260802" u="1"/>
        <n v="263202" u="1"/>
        <n v="265602" u="1"/>
        <n v="268002" u="1"/>
        <n v="270402" u="1"/>
        <n v="272802" u="1"/>
        <n v="275202" u="1"/>
        <n v="277602" u="1"/>
        <n v="280002" u="1"/>
        <n v="282402" u="1"/>
        <n v="284802" u="1"/>
        <n v="163692" u="1"/>
        <n v="166092" u="1"/>
        <n v="168492" u="1"/>
        <n v="170892" u="1"/>
        <n v="173292" u="1"/>
        <n v="175692" u="1"/>
        <n v="178092" u="1"/>
        <n v="180492" u="1"/>
        <n v="182892" u="1"/>
        <n v="185292" u="1"/>
        <n v="187692" u="1"/>
        <n v="190092" u="1"/>
        <n v="192492" u="1"/>
        <n v="194892" u="1"/>
        <n v="197292" u="1"/>
        <n v="199692" u="1"/>
        <n v="202092" u="1"/>
        <n v="204492" u="1"/>
        <n v="206892" u="1"/>
        <n v="209292" u="1"/>
        <n v="211692" u="1"/>
        <n v="214092" u="1"/>
        <n v="216492" u="1"/>
        <n v="218892" u="1"/>
        <n v="221292" u="1"/>
        <n v="223692" u="1"/>
        <n v="226092" u="1"/>
        <n v="228492" u="1"/>
        <n v="230892" u="1"/>
        <n v="233292" u="1"/>
        <n v="235692" u="1"/>
        <n v="238092" u="1"/>
        <n v="240492" u="1"/>
        <n v="242892" u="1"/>
        <n v="245292" u="1"/>
        <n v="247692" u="1"/>
        <n v="250092" u="1"/>
        <n v="252492" u="1"/>
        <n v="254892" u="1"/>
        <n v="257292" u="1"/>
        <n v="259692" u="1"/>
        <n v="262092" u="1"/>
        <n v="264492" u="1"/>
        <n v="266892" u="1"/>
        <n v="269292" u="1"/>
        <n v="271692" u="1"/>
        <n v="274092" u="1"/>
        <n v="276492" u="1"/>
        <n v="278892" u="1"/>
        <n v="281292" u="1"/>
        <n v="283692" u="1"/>
        <n v="286092" u="1"/>
        <n v="288492" u="1"/>
        <n v="290892" u="1"/>
        <n v="293292" u="1"/>
        <n v="295692" u="1"/>
        <n v="298092" u="1"/>
        <n v="300492" u="1"/>
        <n v="302892" u="1"/>
        <n v="305292" u="1"/>
        <n v="307692" u="1"/>
        <n v="310092" u="1"/>
        <n v="312492" u="1"/>
        <n v="314892" u="1"/>
        <n v="317292" u="1"/>
        <n v="319692" u="1"/>
        <n v="322092" u="1"/>
        <n v="324492" u="1"/>
        <n v="326892" u="1"/>
        <n v="329292" u="1"/>
        <n v="331692" u="1"/>
        <n v="257723" u="1"/>
        <n v="260123" u="1"/>
        <n v="262523" u="1"/>
        <n v="264923" u="1"/>
        <n v="267323" u="1"/>
        <n v="269723" u="1"/>
        <n v="272123" u="1"/>
        <n v="274523" u="1"/>
        <n v="276923" u="1"/>
        <n v="279323" u="1"/>
        <n v="281723" u="1"/>
        <n v="284123" u="1"/>
        <n v="286523" u="1"/>
        <n v="288923" u="1"/>
        <n v="291323" u="1"/>
        <n v="293723" u="1"/>
        <n v="296123" u="1"/>
        <n v="151602" u="1"/>
        <n v="154002" u="1"/>
        <n v="156402" u="1"/>
        <n v="158802" u="1"/>
        <n v="161202" u="1"/>
        <n v="163602" u="1"/>
        <n v="166002" u="1"/>
        <n v="168402" u="1"/>
        <n v="170802" u="1"/>
        <n v="173202" u="1"/>
        <n v="175602" u="1"/>
        <n v="178002" u="1"/>
        <n v="180402" u="1"/>
        <n v="182802" u="1"/>
        <n v="185202" u="1"/>
        <n v="187602" u="1"/>
        <n v="190002" u="1"/>
        <n v="192402" u="1"/>
        <n v="194802" u="1"/>
        <n v="197202" u="1"/>
        <n v="199602" u="1"/>
        <n v="202002" u="1"/>
        <n v="204402" u="1"/>
        <n v="206802" u="1"/>
        <n v="209202" u="1"/>
        <n v="211602" u="1"/>
        <n v="214002" u="1"/>
        <n v="216402" u="1"/>
        <n v="218802" u="1"/>
        <n v="221202" u="1"/>
        <n v="223602" u="1"/>
        <n v="226002" u="1"/>
        <n v="228402" u="1"/>
        <n v="230802" u="1"/>
        <n v="233202" u="1"/>
        <n v="235602" u="1"/>
        <n v="238002" u="1"/>
        <n v="240402" u="1"/>
        <n v="242802" u="1"/>
        <n v="245202" u="1"/>
        <n v="247602" u="1"/>
        <n v="250002" u="1"/>
        <n v="252402" u="1"/>
        <n v="254802" u="1"/>
        <n v="257202" u="1"/>
        <n v="259602" u="1"/>
        <n v="262002" u="1"/>
        <n v="264402" u="1"/>
        <n v="266802" u="1"/>
        <n v="269202" u="1"/>
        <n v="271602" u="1"/>
        <n v="274002" u="1"/>
        <n v="276402" u="1"/>
        <n v="278802" u="1"/>
        <n v="281202" u="1"/>
        <n v="283602" u="1"/>
        <n v="286002" u="1"/>
        <n v="332892" u="1"/>
      </sharedItems>
    </cacheField>
    <cacheField name="GRP Hommes 25-49 ans/ écran" numFmtId="0">
      <sharedItems containsString="0" containsBlank="1" containsNumber="1" minValue="0.3" maxValue="93.733999999999526" count="617">
        <n v="4.25"/>
        <n v="6"/>
        <n v="11.1"/>
        <n v="9.25"/>
        <n v="8.5500000000000007"/>
        <n v="9.3000000000000007"/>
        <n v="10.7"/>
        <n v="5"/>
        <n v="2.5"/>
        <n v="5.3"/>
        <n v="9.65"/>
        <n v="8.1999999999999993"/>
        <n v="7.5"/>
        <n v="4.1500000000000004"/>
        <n v="2.2000000000000002"/>
        <n v="3"/>
        <n v="4.7"/>
        <n v="3.85"/>
        <n v="3.35"/>
        <n v="4.2"/>
        <n v="1.1000000000000001"/>
        <n v="2"/>
        <n v="5.35"/>
        <n v="4.6500000000000004"/>
        <n v="1.9"/>
        <n v="4"/>
        <n v="6.1"/>
        <n v="5.2"/>
        <n v="4.75"/>
        <n v="4.3499999999999996"/>
        <n v="3.2"/>
        <n v="4.8"/>
        <n v="5.6"/>
        <n v="1.65"/>
        <n v="1.2"/>
        <n v="3.05"/>
        <n v="4.55"/>
        <n v="3.95"/>
        <n v="3.5"/>
        <n v="1.5"/>
        <n v="1.7"/>
        <n v="1.4"/>
        <n v="1.6"/>
        <n v="0.5"/>
        <n v="11.8"/>
        <n v="8.9499999999999993"/>
        <n v="11.4"/>
        <n v="6.4"/>
        <n v="15.3"/>
        <n v="21.75"/>
        <n v="18.55"/>
        <n v="17.850000000000001"/>
        <n v="21.4"/>
        <n v="9.5500000000000007"/>
        <n v="2.7"/>
        <n v="2.4"/>
        <n v="0.9"/>
        <n v="3.6"/>
        <n v="7.2"/>
        <n v="6.8"/>
        <n v="1.78"/>
        <n v="3.8"/>
        <n v="5.65"/>
        <n v="1.1499999999999999"/>
        <n v="2.8"/>
        <n v="3.1"/>
        <n v="10.35"/>
        <n v="8.5972727272727276"/>
        <n v="7.85"/>
        <n v="10"/>
        <n v="3.3"/>
        <n v="3.75"/>
        <n v="2.15"/>
        <n v="5.7"/>
        <n v="1.75"/>
        <n v="4.5"/>
        <n v="2.2999999999999998"/>
        <n v="12.35"/>
        <n v="14.25"/>
        <n v="12.15"/>
        <n v="11.45"/>
        <n v="13.55"/>
        <n v="1.7641025641025643"/>
        <n v="4.4000000000000004"/>
        <n v="7.4"/>
        <n v="1.8"/>
        <n v="0.8"/>
        <n v="4.3"/>
        <n v="6.45"/>
        <n v="2.95"/>
        <n v="6.2"/>
        <n v="5.75"/>
        <n v="1.3"/>
        <n v="0.3"/>
        <n v="16.3"/>
        <n v="23.2"/>
        <n v="20"/>
        <n v="19.25"/>
        <n v="22.85"/>
        <n v="2.65"/>
        <n v="2.1"/>
        <n v="0.4"/>
        <n v="6.75"/>
        <n v="7.8"/>
        <n v="6.5"/>
        <n v="16"/>
        <n v="21.6"/>
        <n v="16.399999999999999"/>
        <n v="15.7"/>
        <n v="18.600000000000001"/>
        <n v="17.149999999999999"/>
        <n v="3.55"/>
        <n v="6.65"/>
        <n v="8.9"/>
        <n v="5.45"/>
        <n v="3.4"/>
        <n v="7.15"/>
        <n v="12.3"/>
        <n v="21.8"/>
        <n v="18.899999999999999"/>
        <n v="18.2"/>
        <n v="19.649999999999999"/>
        <n v="16.7"/>
        <n v="4.0999999999999996"/>
        <n v="2.9"/>
        <n v="11.3"/>
        <n v="21.1"/>
        <n v="17.5"/>
        <n v="18.95"/>
        <n v="15"/>
        <n v="18.3"/>
        <n v="23.55"/>
        <n v="20.350000000000001"/>
        <n v="21.05"/>
        <n v="6.7"/>
        <n v="18"/>
        <n v="22.5"/>
        <n v="5.8"/>
        <n v="8.4"/>
        <n v="8"/>
        <n v="7"/>
        <n v="11.75"/>
        <n v="2.0699999999999998"/>
        <n v="8.3000000000000007"/>
        <n v="6.95"/>
        <n v="5.33"/>
        <n v="7.6"/>
        <n v="4.5999999999999996"/>
        <n v="12.85"/>
        <n v="19.3"/>
        <n v="24.3"/>
        <n v="7.1"/>
        <n v="18.649999999999999"/>
        <n v="23.6"/>
        <n v="24.65"/>
        <n v="20.7"/>
        <n v="24.25"/>
        <n v="22.15"/>
        <n v="3.9"/>
        <n v="13.6"/>
        <n v="8.8000000000000007"/>
        <n v="6.3"/>
        <n v="9.1999999999999993"/>
        <n v="26.4"/>
        <n v="25.7"/>
        <n v="10.8"/>
        <n v="6.25"/>
        <n v="4.29"/>
        <n v="9"/>
        <n v="12.5"/>
        <n v="8.6"/>
        <n v="20.65"/>
        <n v="27.85"/>
        <n v="25"/>
        <n v="12.1"/>
        <n v="2.6"/>
        <n v="11.35"/>
        <n v="13.9"/>
        <n v="12.4"/>
        <n v="12"/>
        <n v="23"/>
        <n v="30.35"/>
        <n v="29.25"/>
        <n v="32.15"/>
        <n v="16.45"/>
        <m/>
        <n v="1.714" u="1"/>
        <n v="1.9279999999999999" u="1"/>
        <n v="2.1419999999999999" u="1"/>
        <n v="2.3559999999999999" u="1"/>
        <n v="2.57" u="1"/>
        <n v="2.7839999999999998" u="1"/>
        <n v="2.9979999999999998" u="1"/>
        <n v="3.2119999999999997" u="1"/>
        <n v="3.4259999999999997" u="1"/>
        <n v="3.6399999999999997" u="1"/>
        <n v="3.8539999999999996" u="1"/>
        <n v="4.0679999999999996" u="1"/>
        <n v="4.282" u="1"/>
        <n v="4.4960000000000004" u="1"/>
        <n v="4.7100000000000009" u="1"/>
        <n v="4.9240000000000013" u="1"/>
        <n v="5.1380000000000017" u="1"/>
        <n v="5.3520000000000021" u="1"/>
        <n v="5.5660000000000025" u="1"/>
        <n v="5.7800000000000029" u="1"/>
        <n v="5.9940000000000033" u="1"/>
        <n v="6.2080000000000037" u="1"/>
        <n v="6.4220000000000041" u="1"/>
        <n v="6.6360000000000046" u="1"/>
        <n v="6.850000000000005" u="1"/>
        <n v="7.0640000000000054" u="1"/>
        <n v="7.2780000000000058" u="1"/>
        <n v="7.4920000000000062" u="1"/>
        <n v="7.7060000000000066" u="1"/>
        <n v="7.920000000000007" u="1"/>
        <n v="8.1340000000000074" u="1"/>
        <n v="8.3480000000000079" u="1"/>
        <n v="8.5620000000000083" u="1"/>
        <n v="8.7760000000000087" u="1"/>
        <n v="8.9900000000000091" u="1"/>
        <n v="9.2040000000000095" u="1"/>
        <n v="9.4180000000000099" u="1"/>
        <n v="9.6320000000000103" u="1"/>
        <n v="9.8460000000000107" u="1"/>
        <n v="10.060000000000011" u="1"/>
        <n v="10.274000000000012" u="1"/>
        <n v="10.488000000000012" u="1"/>
        <n v="10.702000000000012" u="1"/>
        <n v="10.916000000000013" u="1"/>
        <n v="11.130000000000013" u="1"/>
        <n v="11.344000000000014" u="1"/>
        <n v="11.558000000000014" u="1"/>
        <n v="11.772000000000014" u="1"/>
        <n v="11.986000000000015" u="1"/>
        <n v="12.200000000000015" u="1"/>
        <n v="12.414000000000016" u="1"/>
        <n v="12.628000000000016" u="1"/>
        <n v="12.842000000000017" u="1"/>
        <n v="13.056000000000017" u="1"/>
        <n v="13.270000000000017" u="1"/>
        <n v="13.484000000000018" u="1"/>
        <n v="13.698000000000018" u="1"/>
        <n v="13.912000000000019" u="1"/>
        <n v="14.126000000000019" u="1"/>
        <n v="14.340000000000019" u="1"/>
        <n v="14.55400000000002" u="1"/>
        <n v="14.76800000000002" u="1"/>
        <n v="14.982000000000021" u="1"/>
        <n v="15.196000000000021" u="1"/>
        <n v="15.410000000000021" u="1"/>
        <n v="15.624000000000022" u="1"/>
        <n v="15.838000000000022" u="1"/>
        <n v="16.052000000000021" u="1"/>
        <n v="16.26600000000002" u="1"/>
        <n v="16.480000000000018" u="1"/>
        <n v="16.694000000000017" u="1"/>
        <n v="16.908000000000015" u="1"/>
        <n v="17.122000000000014" u="1"/>
        <n v="17.336000000000013" u="1"/>
        <n v="17.550000000000011" u="1"/>
        <n v="17.76400000000001" u="1"/>
        <n v="17.978000000000009" u="1"/>
        <n v="18.192000000000007" u="1"/>
        <n v="18.406000000000006" u="1"/>
        <n v="18.620000000000005" u="1"/>
        <n v="18.834000000000003" u="1"/>
        <n v="19.048000000000002" u="1"/>
        <n v="19.262" u="1"/>
        <n v="19.475999999999999" u="1"/>
        <n v="19.689999999999998" u="1"/>
        <n v="19.903999999999996" u="1"/>
        <n v="20.117999999999995" u="1"/>
        <n v="20.331999999999994" u="1"/>
        <n v="20.545999999999992" u="1"/>
        <n v="20.759999999999991" u="1"/>
        <n v="20.97399999999999" u="1"/>
        <n v="21.187999999999988" u="1"/>
        <n v="21.401999999999987" u="1"/>
        <n v="21.615999999999985" u="1"/>
        <n v="21.829999999999984" u="1"/>
        <n v="22.043999999999983" u="1"/>
        <n v="22.257999999999981" u="1"/>
        <n v="22.47199999999998" u="1"/>
        <n v="22.685999999999979" u="1"/>
        <n v="22.899999999999977" u="1"/>
        <n v="23.113999999999976" u="1"/>
        <n v="23.327999999999975" u="1"/>
        <n v="23.541999999999973" u="1"/>
        <n v="23.755999999999972" u="1"/>
        <n v="23.96999999999997" u="1"/>
        <n v="24.183999999999969" u="1"/>
        <n v="24.397999999999968" u="1"/>
        <n v="24.611999999999966" u="1"/>
        <n v="24.825999999999965" u="1"/>
        <n v="25.039999999999964" u="1"/>
        <n v="25.253999999999962" u="1"/>
        <n v="25.467999999999961" u="1"/>
        <n v="25.68199999999996" u="1"/>
        <n v="25.895999999999958" u="1"/>
        <n v="26.109999999999957" u="1"/>
        <n v="26.323999999999955" u="1"/>
        <n v="26.537999999999954" u="1"/>
        <n v="26.751999999999953" u="1"/>
        <n v="26.965999999999951" u="1"/>
        <n v="27.17999999999995" u="1"/>
        <n v="27.393999999999949" u="1"/>
        <n v="27.607999999999947" u="1"/>
        <n v="27.821999999999946" u="1"/>
        <n v="28.035999999999945" u="1"/>
        <n v="28.249999999999943" u="1"/>
        <n v="28.463999999999942" u="1"/>
        <n v="28.67799999999994" u="1"/>
        <n v="28.891999999999939" u="1"/>
        <n v="29.105999999999938" u="1"/>
        <n v="29.319999999999936" u="1"/>
        <n v="29.533999999999935" u="1"/>
        <n v="29.747999999999934" u="1"/>
        <n v="29.961999999999932" u="1"/>
        <n v="30.175999999999931" u="1"/>
        <n v="30.38999999999993" u="1"/>
        <n v="30.603999999999928" u="1"/>
        <n v="30.817999999999927" u="1"/>
        <n v="31.031999999999925" u="1"/>
        <n v="31.245999999999924" u="1"/>
        <n v="31.459999999999923" u="1"/>
        <n v="31.673999999999921" u="1"/>
        <n v="31.88799999999992" u="1"/>
        <n v="32.101999999999919" u="1"/>
        <n v="32.315999999999917" u="1"/>
        <n v="32.529999999999916" u="1"/>
        <n v="32.743999999999915" u="1"/>
        <n v="32.957999999999913" u="1"/>
        <n v="33.171999999999912" u="1"/>
        <n v="33.38599999999991" u="1"/>
        <n v="33.599999999999909" u="1"/>
        <n v="33.813999999999908" u="1"/>
        <n v="34.027999999999906" u="1"/>
        <n v="34.241999999999905" u="1"/>
        <n v="34.455999999999904" u="1"/>
        <n v="34.669999999999902" u="1"/>
        <n v="34.883999999999901" u="1"/>
        <n v="35.0979999999999" u="1"/>
        <n v="35.311999999999898" u="1"/>
        <n v="35.525999999999897" u="1"/>
        <n v="35.739999999999895" u="1"/>
        <n v="35.953999999999894" u="1"/>
        <n v="36.167999999999893" u="1"/>
        <n v="36.381999999999891" u="1"/>
        <n v="36.59599999999989" u="1"/>
        <n v="36.809999999999889" u="1"/>
        <n v="37.023999999999887" u="1"/>
        <n v="37.237999999999886" u="1"/>
        <n v="37.451999999999884" u="1"/>
        <n v="37.665999999999883" u="1"/>
        <n v="37.879999999999882" u="1"/>
        <n v="38.09399999999988" u="1"/>
        <n v="38.307999999999879" u="1"/>
        <n v="38.521999999999878" u="1"/>
        <n v="38.735999999999876" u="1"/>
        <n v="38.949999999999875" u="1"/>
        <n v="39.163999999999874" u="1"/>
        <n v="39.377999999999872" u="1"/>
        <n v="39.591999999999871" u="1"/>
        <n v="39.805999999999869" u="1"/>
        <n v="40.019999999999868" u="1"/>
        <n v="40.233999999999867" u="1"/>
        <n v="40.447999999999865" u="1"/>
        <n v="40.661999999999864" u="1"/>
        <n v="40.875999999999863" u="1"/>
        <n v="41.089999999999861" u="1"/>
        <n v="41.30399999999986" u="1"/>
        <n v="41.517999999999859" u="1"/>
        <n v="41.731999999999857" u="1"/>
        <n v="41.945999999999856" u="1"/>
        <n v="42.159999999999854" u="1"/>
        <n v="42.373999999999853" u="1"/>
        <n v="42.587999999999852" u="1"/>
        <n v="42.80199999999985" u="1"/>
        <n v="43.015999999999849" u="1"/>
        <n v="43.229999999999848" u="1"/>
        <n v="43.443999999999846" u="1"/>
        <n v="43.657999999999845" u="1"/>
        <n v="43.871999999999844" u="1"/>
        <n v="44.085999999999842" u="1"/>
        <n v="44.299999999999841" u="1"/>
        <n v="44.513999999999839" u="1"/>
        <n v="44.727999999999838" u="1"/>
        <n v="44.941999999999837" u="1"/>
        <n v="45.155999999999835" u="1"/>
        <n v="45.369999999999834" u="1"/>
        <n v="45.583999999999833" u="1"/>
        <n v="45.797999999999831" u="1"/>
        <n v="46.01199999999983" u="1"/>
        <n v="46.225999999999829" u="1"/>
        <n v="46.439999999999827" u="1"/>
        <n v="46.653999999999826" u="1"/>
        <n v="46.867999999999824" u="1"/>
        <n v="47.081999999999823" u="1"/>
        <n v="47.295999999999822" u="1"/>
        <n v="47.50999999999982" u="1"/>
        <n v="47.723999999999819" u="1"/>
        <n v="47.937999999999818" u="1"/>
        <n v="48.151999999999816" u="1"/>
        <n v="48.365999999999815" u="1"/>
        <n v="48.579999999999814" u="1"/>
        <n v="48.793999999999812" u="1"/>
        <n v="49.007999999999811" u="1"/>
        <n v="49.221999999999809" u="1"/>
        <n v="49.435999999999808" u="1"/>
        <n v="49.649999999999807" u="1"/>
        <n v="49.863999999999805" u="1"/>
        <n v="50.077999999999804" u="1"/>
        <n v="50.291999999999803" u="1"/>
        <n v="50.505999999999801" u="1"/>
        <n v="50.7199999999998" u="1"/>
        <n v="50.933999999999799" u="1"/>
        <n v="51.147999999999797" u="1"/>
        <n v="51.361999999999796" u="1"/>
        <n v="51.575999999999794" u="1"/>
        <n v="51.789999999999793" u="1"/>
        <n v="52.003999999999792" u="1"/>
        <n v="52.21799999999979" u="1"/>
        <n v="52.431999999999789" u="1"/>
        <n v="52.645999999999788" u="1"/>
        <n v="52.859999999999786" u="1"/>
        <n v="53.073999999999785" u="1"/>
        <n v="53.287999999999784" u="1"/>
        <n v="53.501999999999782" u="1"/>
        <n v="53.715999999999781" u="1"/>
        <n v="53.929999999999779" u="1"/>
        <n v="54.143999999999778" u="1"/>
        <n v="54.357999999999777" u="1"/>
        <n v="54.571999999999775" u="1"/>
        <n v="54.785999999999774" u="1"/>
        <n v="54.999999999999773" u="1"/>
        <n v="55.213999999999771" u="1"/>
        <n v="55.42799999999977" u="1"/>
        <n v="55.641999999999769" u="1"/>
        <n v="55.855999999999767" u="1"/>
        <n v="56.069999999999766" u="1"/>
        <n v="56.283999999999764" u="1"/>
        <n v="56.497999999999763" u="1"/>
        <n v="56.711999999999762" u="1"/>
        <n v="56.92599999999976" u="1"/>
        <n v="57.139999999999759" u="1"/>
        <n v="57.353999999999758" u="1"/>
        <n v="57.567999999999756" u="1"/>
        <n v="57.781999999999755" u="1"/>
        <n v="57.995999999999754" u="1"/>
        <n v="58.209999999999752" u="1"/>
        <n v="58.423999999999751" u="1"/>
        <n v="58.637999999999749" u="1"/>
        <n v="58.851999999999748" u="1"/>
        <n v="59.065999999999747" u="1"/>
        <n v="59.279999999999745" u="1"/>
        <n v="59.493999999999744" u="1"/>
        <n v="59.707999999999743" u="1"/>
        <n v="59.921999999999741" u="1"/>
        <n v="60.13599999999974" u="1"/>
        <n v="60.349999999999739" u="1"/>
        <n v="60.563999999999737" u="1"/>
        <n v="60.777999999999736" u="1"/>
        <n v="60.991999999999734" u="1"/>
        <n v="61.205999999999733" u="1"/>
        <n v="61.419999999999732" u="1"/>
        <n v="61.63399999999973" u="1"/>
        <n v="61.847999999999729" u="1"/>
        <n v="62.061999999999728" u="1"/>
        <n v="62.275999999999726" u="1"/>
        <n v="62.489999999999725" u="1"/>
        <n v="62.703999999999724" u="1"/>
        <n v="62.917999999999722" u="1"/>
        <n v="63.131999999999721" u="1"/>
        <n v="63.345999999999719" u="1"/>
        <n v="63.559999999999718" u="1"/>
        <n v="63.773999999999717" u="1"/>
        <n v="63.987999999999715" u="1"/>
        <n v="64.201999999999714" u="1"/>
        <n v="64.415999999999713" u="1"/>
        <n v="64.629999999999711" u="1"/>
        <n v="64.84399999999971" u="1"/>
        <n v="65.057999999999709" u="1"/>
        <n v="65.271999999999707" u="1"/>
        <n v="65.485999999999706" u="1"/>
        <n v="65.699999999999704" u="1"/>
        <n v="65.913999999999703" u="1"/>
        <n v="66.127999999999702" u="1"/>
        <n v="66.3419999999997" u="1"/>
        <n v="66.555999999999699" u="1"/>
        <n v="66.769999999999698" u="1"/>
        <n v="66.983999999999696" u="1"/>
        <n v="67.197999999999695" u="1"/>
        <n v="67.411999999999694" u="1"/>
        <n v="67.625999999999692" u="1"/>
        <n v="67.839999999999691" u="1"/>
        <n v="68.053999999999689" u="1"/>
        <n v="68.267999999999688" u="1"/>
        <n v="68.481999999999687" u="1"/>
        <n v="68.695999999999685" u="1"/>
        <n v="68.909999999999684" u="1"/>
        <n v="69.123999999999683" u="1"/>
        <n v="69.337999999999681" u="1"/>
        <n v="69.55199999999968" u="1"/>
        <n v="69.765999999999678" u="1"/>
        <n v="69.979999999999677" u="1"/>
        <n v="70.193999999999676" u="1"/>
        <n v="70.407999999999674" u="1"/>
        <n v="70.621999999999673" u="1"/>
        <n v="70.835999999999672" u="1"/>
        <n v="71.04999999999967" u="1"/>
        <n v="71.263999999999669" u="1"/>
        <n v="71.477999999999668" u="1"/>
        <n v="71.691999999999666" u="1"/>
        <n v="71.905999999999665" u="1"/>
        <n v="72.119999999999663" u="1"/>
        <n v="72.333999999999662" u="1"/>
        <n v="72.547999999999661" u="1"/>
        <n v="72.761999999999659" u="1"/>
        <n v="72.975999999999658" u="1"/>
        <n v="73.189999999999657" u="1"/>
        <n v="73.403999999999655" u="1"/>
        <n v="73.617999999999654" u="1"/>
        <n v="73.831999999999653" u="1"/>
        <n v="74.045999999999651" u="1"/>
        <n v="74.25999999999965" u="1"/>
        <n v="74.473999999999648" u="1"/>
        <n v="74.687999999999647" u="1"/>
        <n v="74.901999999999646" u="1"/>
        <n v="75.115999999999644" u="1"/>
        <n v="75.329999999999643" u="1"/>
        <n v="75.543999999999642" u="1"/>
        <n v="75.75799999999964" u="1"/>
        <n v="75.971999999999639" u="1"/>
        <n v="76.185999999999638" u="1"/>
        <n v="76.399999999999636" u="1"/>
        <n v="76.613999999999635" u="1"/>
        <n v="76.827999999999633" u="1"/>
        <n v="77.041999999999632" u="1"/>
        <n v="77.255999999999631" u="1"/>
        <n v="77.469999999999629" u="1"/>
        <n v="77.683999999999628" u="1"/>
        <n v="77.897999999999627" u="1"/>
        <n v="78.111999999999625" u="1"/>
        <n v="78.325999999999624" u="1"/>
        <n v="78.539999999999623" u="1"/>
        <n v="78.753999999999621" u="1"/>
        <n v="78.96799999999962" u="1"/>
        <n v="79.181999999999618" u="1"/>
        <n v="79.395999999999617" u="1"/>
        <n v="79.609999999999616" u="1"/>
        <n v="79.823999999999614" u="1"/>
        <n v="80.037999999999613" u="1"/>
        <n v="80.251999999999612" u="1"/>
        <n v="80.46599999999961" u="1"/>
        <n v="80.679999999999609" u="1"/>
        <n v="80.893999999999608" u="1"/>
        <n v="81.107999999999606" u="1"/>
        <n v="81.321999999999605" u="1"/>
        <n v="81.535999999999603" u="1"/>
        <n v="81.749999999999602" u="1"/>
        <n v="81.963999999999601" u="1"/>
        <n v="82.177999999999599" u="1"/>
        <n v="82.391999999999598" u="1"/>
        <n v="82.605999999999597" u="1"/>
        <n v="82.819999999999595" u="1"/>
        <n v="83.033999999999594" u="1"/>
        <n v="83.247999999999593" u="1"/>
        <n v="83.461999999999591" u="1"/>
        <n v="83.67599999999959" u="1"/>
        <n v="83.889999999999588" u="1"/>
        <n v="84.103999999999587" u="1"/>
        <n v="84.317999999999586" u="1"/>
        <n v="84.531999999999584" u="1"/>
        <n v="84.745999999999583" u="1"/>
        <n v="84.959999999999582" u="1"/>
        <n v="85.17399999999958" u="1"/>
        <n v="85.387999999999579" u="1"/>
        <n v="85.601999999999578" u="1"/>
        <n v="85.815999999999576" u="1"/>
        <n v="86.029999999999575" u="1"/>
        <n v="86.243999999999573" u="1"/>
        <n v="86.457999999999572" u="1"/>
        <n v="86.671999999999571" u="1"/>
        <n v="86.885999999999569" u="1"/>
        <n v="87.099999999999568" u="1"/>
        <n v="87.313999999999567" u="1"/>
        <n v="87.527999999999565" u="1"/>
        <n v="87.741999999999564" u="1"/>
        <n v="87.955999999999563" u="1"/>
        <n v="88.169999999999561" u="1"/>
        <n v="88.38399999999956" u="1"/>
        <n v="88.597999999999558" u="1"/>
        <n v="88.811999999999557" u="1"/>
        <n v="89.025999999999556" u="1"/>
        <n v="89.239999999999554" u="1"/>
        <n v="89.453999999999553" u="1"/>
        <n v="89.667999999999552" u="1"/>
        <n v="89.88199999999955" u="1"/>
        <n v="90.095999999999549" u="1"/>
        <n v="90.309999999999548" u="1"/>
        <n v="90.523999999999546" u="1"/>
        <n v="90.737999999999545" u="1"/>
        <n v="90.951999999999543" u="1"/>
        <n v="91.165999999999542" u="1"/>
        <n v="91.379999999999541" u="1"/>
        <n v="91.593999999999539" u="1"/>
        <n v="91.807999999999538" u="1"/>
        <n v="92.021999999999537" u="1"/>
        <n v="92.235999999999535" u="1"/>
        <n v="92.449999999999534" u="1"/>
        <n v="92.663999999999533" u="1"/>
        <n v="92.877999999999531" u="1"/>
        <n v="93.09199999999953" u="1"/>
        <n v="93.305999999999528" u="1"/>
        <n v="93.519999999999527" u="1"/>
        <n v="93.733999999999526" u="1"/>
      </sharedItems>
    </cacheField>
    <cacheField name="Note match" numFmtId="0">
      <sharedItems containsBlank="1" containsMixedTypes="1" containsNumber="1" containsInteger="1" minValue="1" maxValue="5"/>
    </cacheField>
    <cacheField name="PACK" numFmtId="0">
      <sharedItems containsBlank="1" containsMixedTypes="1" containsNumber="1" containsInteger="1" minValue="1" maxValue="6"/>
    </cacheField>
    <cacheField name="Mois (Dates des matchs)" numFmtId="0" databaseField="0">
      <fieldGroup base="2">
        <rangePr groupBy="months" startDate="2026-06-11T00:00:00" endDate="2026-07-31T00:00:00"/>
        <groupItems count="14">
          <s v="&lt;11/06/202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31/07/2026"/>
        </groupItems>
      </fieldGroup>
    </cacheField>
    <cacheField name="Trimestres (Dates des matchs)" numFmtId="0" databaseField="0">
      <fieldGroup base="2">
        <rangePr groupBy="quarters" startDate="2026-06-11T00:00:00" endDate="2026-07-31T00:00:00"/>
        <groupItems count="6">
          <s v="&lt;11/06/2026"/>
          <s v="Trimestre1"/>
          <s v="Trimestre2"/>
          <s v="Trimestre3"/>
          <s v="Trimestre4"/>
          <s v="&gt;31/07/2026"/>
        </groupItems>
      </fieldGroup>
    </cacheField>
    <cacheField name="Années (Dates des matchs)" numFmtId="0" databaseField="0">
      <fieldGroup base="2">
        <rangePr groupBy="years" startDate="2026-06-11T00:00:00" endDate="2026-07-31T00:00:00"/>
        <groupItems count="3">
          <s v="&lt;11/06/2026"/>
          <s v="2026"/>
          <s v="&gt;31/07/202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96">
  <r>
    <x v="0"/>
    <x v="0"/>
    <x v="0"/>
    <s v="Mexique"/>
    <s v="Afrique du Sud"/>
    <b v="1"/>
    <x v="0"/>
    <x v="0"/>
    <x v="0"/>
    <s v="13h"/>
    <x v="0"/>
    <x v="0"/>
    <n v="4"/>
    <n v="4"/>
  </r>
  <r>
    <x v="0"/>
    <x v="0"/>
    <x v="0"/>
    <s v="Mexique"/>
    <s v="Afrique du Sud"/>
    <b v="1"/>
    <x v="0"/>
    <x v="1"/>
    <x v="0"/>
    <s v="13h"/>
    <x v="1"/>
    <x v="1"/>
    <n v="4"/>
    <n v="4"/>
  </r>
  <r>
    <x v="0"/>
    <x v="0"/>
    <x v="0"/>
    <s v="Mexique"/>
    <s v="Afrique du Sud"/>
    <b v="1"/>
    <x v="0"/>
    <x v="2"/>
    <x v="0"/>
    <s v="13h"/>
    <x v="2"/>
    <x v="2"/>
    <n v="4"/>
    <n v="4"/>
  </r>
  <r>
    <x v="0"/>
    <x v="0"/>
    <x v="0"/>
    <s v="Mexique"/>
    <s v="Afrique du Sud"/>
    <b v="1"/>
    <x v="0"/>
    <x v="3"/>
    <x v="0"/>
    <s v="13h"/>
    <x v="3"/>
    <x v="3"/>
    <n v="4"/>
    <n v="4"/>
  </r>
  <r>
    <x v="0"/>
    <x v="0"/>
    <x v="0"/>
    <s v="Mexique"/>
    <s v="Afrique du Sud"/>
    <b v="1"/>
    <x v="0"/>
    <x v="4"/>
    <x v="0"/>
    <s v="13h"/>
    <x v="4"/>
    <x v="4"/>
    <n v="4"/>
    <n v="4"/>
  </r>
  <r>
    <x v="0"/>
    <x v="0"/>
    <x v="0"/>
    <s v="Mexique"/>
    <s v="Afrique du Sud"/>
    <b v="1"/>
    <x v="0"/>
    <x v="5"/>
    <x v="0"/>
    <s v="13h"/>
    <x v="3"/>
    <x v="5"/>
    <n v="4"/>
    <n v="4"/>
  </r>
  <r>
    <x v="0"/>
    <x v="0"/>
    <x v="0"/>
    <s v="Mexique"/>
    <s v="Afrique du Sud"/>
    <b v="1"/>
    <x v="0"/>
    <x v="6"/>
    <x v="0"/>
    <s v="13h"/>
    <x v="5"/>
    <x v="6"/>
    <n v="4"/>
    <n v="4"/>
  </r>
  <r>
    <x v="0"/>
    <x v="0"/>
    <x v="0"/>
    <s v="Mexique"/>
    <s v="Afrique du Sud"/>
    <b v="1"/>
    <x v="0"/>
    <x v="7"/>
    <x v="0"/>
    <s v="13h"/>
    <x v="0"/>
    <x v="7"/>
    <n v="4"/>
    <n v="4"/>
  </r>
  <r>
    <x v="0"/>
    <x v="0"/>
    <x v="1"/>
    <s v="Canada"/>
    <s v="ITA/NIR/WAL/BHI"/>
    <b v="1"/>
    <x v="1"/>
    <x v="0"/>
    <x v="0"/>
    <s v="15h"/>
    <x v="6"/>
    <x v="8"/>
    <n v="3"/>
    <n v="4"/>
  </r>
  <r>
    <x v="0"/>
    <x v="0"/>
    <x v="1"/>
    <s v="Canada"/>
    <s v="ITA/NIR/WAL/BHI"/>
    <b v="1"/>
    <x v="1"/>
    <x v="1"/>
    <x v="0"/>
    <s v="15h"/>
    <x v="7"/>
    <x v="9"/>
    <n v="3"/>
    <n v="4"/>
  </r>
  <r>
    <x v="0"/>
    <x v="0"/>
    <x v="1"/>
    <s v="Canada"/>
    <s v="ITA/NIR/WAL/BHI"/>
    <b v="1"/>
    <x v="1"/>
    <x v="2"/>
    <x v="0"/>
    <s v="15h"/>
    <x v="8"/>
    <x v="10"/>
    <n v="3"/>
    <n v="4"/>
  </r>
  <r>
    <x v="0"/>
    <x v="0"/>
    <x v="1"/>
    <s v="Canada"/>
    <s v="ITA/NIR/WAL/BHI"/>
    <b v="1"/>
    <x v="1"/>
    <x v="3"/>
    <x v="0"/>
    <s v="15h"/>
    <x v="9"/>
    <x v="11"/>
    <n v="3"/>
    <n v="4"/>
  </r>
  <r>
    <x v="0"/>
    <x v="0"/>
    <x v="1"/>
    <s v="Canada"/>
    <s v="ITA/NIR/WAL/BHI"/>
    <b v="1"/>
    <x v="1"/>
    <x v="4"/>
    <x v="0"/>
    <s v="15h"/>
    <x v="10"/>
    <x v="12"/>
    <n v="3"/>
    <n v="4"/>
  </r>
  <r>
    <x v="0"/>
    <x v="0"/>
    <x v="1"/>
    <s v="Canada"/>
    <s v="ITA/NIR/WAL/BHI"/>
    <b v="1"/>
    <x v="1"/>
    <x v="5"/>
    <x v="0"/>
    <s v="15h"/>
    <x v="9"/>
    <x v="11"/>
    <n v="3"/>
    <n v="4"/>
  </r>
  <r>
    <x v="0"/>
    <x v="0"/>
    <x v="1"/>
    <s v="Canada"/>
    <s v="ITA/NIR/WAL/BHI"/>
    <b v="1"/>
    <x v="1"/>
    <x v="6"/>
    <x v="0"/>
    <s v="15h"/>
    <x v="3"/>
    <x v="5"/>
    <n v="3"/>
    <n v="4"/>
  </r>
  <r>
    <x v="0"/>
    <x v="0"/>
    <x v="1"/>
    <s v="Canada"/>
    <s v="ITA/NIR/WAL/BHI"/>
    <b v="1"/>
    <x v="1"/>
    <x v="7"/>
    <x v="0"/>
    <s v="15h"/>
    <x v="11"/>
    <x v="13"/>
    <n v="3"/>
    <n v="4"/>
  </r>
  <r>
    <x v="0"/>
    <x v="0"/>
    <x v="2"/>
    <s v="Brésil"/>
    <s v="Maroc"/>
    <b v="1"/>
    <x v="2"/>
    <x v="0"/>
    <x v="1"/>
    <s v="18h"/>
    <x v="12"/>
    <x v="14"/>
    <n v="4"/>
    <n v="4"/>
  </r>
  <r>
    <x v="0"/>
    <x v="0"/>
    <x v="2"/>
    <s v="Brésil"/>
    <s v="Maroc"/>
    <b v="1"/>
    <x v="2"/>
    <x v="1"/>
    <x v="1"/>
    <s v="18h"/>
    <x v="13"/>
    <x v="15"/>
    <n v="4"/>
    <n v="4"/>
  </r>
  <r>
    <x v="0"/>
    <x v="0"/>
    <x v="2"/>
    <s v="Brésil"/>
    <s v="Maroc"/>
    <b v="1"/>
    <x v="2"/>
    <x v="2"/>
    <x v="1"/>
    <s v="18h"/>
    <x v="14"/>
    <x v="16"/>
    <n v="4"/>
    <n v="4"/>
  </r>
  <r>
    <x v="0"/>
    <x v="0"/>
    <x v="2"/>
    <s v="Brésil"/>
    <s v="Maroc"/>
    <b v="1"/>
    <x v="2"/>
    <x v="3"/>
    <x v="1"/>
    <s v="18h"/>
    <x v="6"/>
    <x v="17"/>
    <n v="4"/>
    <n v="4"/>
  </r>
  <r>
    <x v="0"/>
    <x v="0"/>
    <x v="2"/>
    <s v="Brésil"/>
    <s v="Maroc"/>
    <b v="1"/>
    <x v="2"/>
    <x v="4"/>
    <x v="1"/>
    <s v="18h"/>
    <x v="13"/>
    <x v="18"/>
    <n v="4"/>
    <n v="4"/>
  </r>
  <r>
    <x v="0"/>
    <x v="0"/>
    <x v="2"/>
    <s v="Brésil"/>
    <s v="Maroc"/>
    <b v="1"/>
    <x v="2"/>
    <x v="5"/>
    <x v="1"/>
    <s v="18h"/>
    <x v="6"/>
    <x v="17"/>
    <n v="4"/>
    <n v="4"/>
  </r>
  <r>
    <x v="0"/>
    <x v="0"/>
    <x v="2"/>
    <s v="Brésil"/>
    <s v="Maroc"/>
    <b v="1"/>
    <x v="2"/>
    <x v="6"/>
    <x v="1"/>
    <s v="18h"/>
    <x v="15"/>
    <x v="19"/>
    <n v="4"/>
    <n v="4"/>
  </r>
  <r>
    <x v="0"/>
    <x v="0"/>
    <x v="2"/>
    <s v="Brésil"/>
    <s v="Maroc"/>
    <b v="1"/>
    <x v="2"/>
    <x v="7"/>
    <x v="1"/>
    <s v="18h"/>
    <x v="16"/>
    <x v="20"/>
    <n v="4"/>
    <n v="4"/>
  </r>
  <r>
    <x v="0"/>
    <x v="0"/>
    <x v="2"/>
    <s v="Qatar"/>
    <s v="Suisse"/>
    <b v="1"/>
    <x v="3"/>
    <x v="0"/>
    <x v="0"/>
    <s v="12h"/>
    <x v="17"/>
    <x v="21"/>
    <n v="2"/>
    <n v="4"/>
  </r>
  <r>
    <x v="0"/>
    <x v="0"/>
    <x v="2"/>
    <s v="Qatar"/>
    <s v="Suisse"/>
    <b v="1"/>
    <x v="3"/>
    <x v="1"/>
    <x v="0"/>
    <s v="12h"/>
    <x v="11"/>
    <x v="18"/>
    <n v="2"/>
    <n v="4"/>
  </r>
  <r>
    <x v="0"/>
    <x v="0"/>
    <x v="2"/>
    <s v="Qatar"/>
    <s v="Suisse"/>
    <b v="1"/>
    <x v="3"/>
    <x v="2"/>
    <x v="0"/>
    <s v="12h"/>
    <x v="18"/>
    <x v="22"/>
    <n v="2"/>
    <n v="4"/>
  </r>
  <r>
    <x v="0"/>
    <x v="0"/>
    <x v="2"/>
    <s v="Qatar"/>
    <s v="Suisse"/>
    <b v="1"/>
    <x v="3"/>
    <x v="3"/>
    <x v="0"/>
    <s v="12h"/>
    <x v="19"/>
    <x v="23"/>
    <n v="2"/>
    <n v="4"/>
  </r>
  <r>
    <x v="0"/>
    <x v="0"/>
    <x v="2"/>
    <s v="Qatar"/>
    <s v="Suisse"/>
    <b v="1"/>
    <x v="3"/>
    <x v="4"/>
    <x v="0"/>
    <s v="12h"/>
    <x v="0"/>
    <x v="0"/>
    <n v="2"/>
    <n v="4"/>
  </r>
  <r>
    <x v="0"/>
    <x v="0"/>
    <x v="2"/>
    <s v="Qatar"/>
    <s v="Suisse"/>
    <b v="1"/>
    <x v="3"/>
    <x v="5"/>
    <x v="0"/>
    <s v="12h"/>
    <x v="19"/>
    <x v="23"/>
    <n v="2"/>
    <n v="4"/>
  </r>
  <r>
    <x v="0"/>
    <x v="0"/>
    <x v="2"/>
    <s v="Qatar"/>
    <s v="Suisse"/>
    <b v="1"/>
    <x v="3"/>
    <x v="6"/>
    <x v="0"/>
    <s v="12h"/>
    <x v="20"/>
    <x v="7"/>
    <n v="2"/>
    <n v="4"/>
  </r>
  <r>
    <x v="0"/>
    <x v="0"/>
    <x v="2"/>
    <s v="Qatar"/>
    <s v="Suisse"/>
    <b v="1"/>
    <x v="3"/>
    <x v="7"/>
    <x v="0"/>
    <s v="12h"/>
    <x v="13"/>
    <x v="8"/>
    <n v="2"/>
    <n v="4"/>
  </r>
  <r>
    <x v="0"/>
    <x v="0"/>
    <x v="3"/>
    <s v="Allemagne"/>
    <s v="Curaçao"/>
    <b v="1"/>
    <x v="4"/>
    <x v="0"/>
    <x v="2"/>
    <s v="12h"/>
    <x v="21"/>
    <x v="24"/>
    <n v="2"/>
    <n v="1"/>
  </r>
  <r>
    <x v="0"/>
    <x v="0"/>
    <x v="3"/>
    <s v="Allemagne"/>
    <s v="Curaçao"/>
    <b v="1"/>
    <x v="4"/>
    <x v="1"/>
    <x v="2"/>
    <s v="12h"/>
    <x v="11"/>
    <x v="25"/>
    <n v="2"/>
    <n v="1"/>
  </r>
  <r>
    <x v="0"/>
    <x v="0"/>
    <x v="3"/>
    <s v="Allemagne"/>
    <s v="Curaçao"/>
    <b v="1"/>
    <x v="4"/>
    <x v="2"/>
    <x v="2"/>
    <s v="12h"/>
    <x v="20"/>
    <x v="26"/>
    <n v="2"/>
    <n v="1"/>
  </r>
  <r>
    <x v="0"/>
    <x v="0"/>
    <x v="3"/>
    <s v="Allemagne"/>
    <s v="Curaçao"/>
    <b v="1"/>
    <x v="4"/>
    <x v="3"/>
    <x v="2"/>
    <s v="12h"/>
    <x v="0"/>
    <x v="27"/>
    <n v="2"/>
    <n v="1"/>
  </r>
  <r>
    <x v="0"/>
    <x v="0"/>
    <x v="3"/>
    <s v="Allemagne"/>
    <s v="Curaçao"/>
    <b v="1"/>
    <x v="4"/>
    <x v="4"/>
    <x v="2"/>
    <s v="12h"/>
    <x v="22"/>
    <x v="28"/>
    <n v="2"/>
    <n v="1"/>
  </r>
  <r>
    <x v="0"/>
    <x v="0"/>
    <x v="3"/>
    <s v="Allemagne"/>
    <s v="Curaçao"/>
    <b v="1"/>
    <x v="4"/>
    <x v="5"/>
    <x v="2"/>
    <s v="12h"/>
    <x v="0"/>
    <x v="27"/>
    <n v="2"/>
    <n v="1"/>
  </r>
  <r>
    <x v="0"/>
    <x v="0"/>
    <x v="3"/>
    <s v="Allemagne"/>
    <s v="Curaçao"/>
    <b v="1"/>
    <x v="4"/>
    <x v="6"/>
    <x v="2"/>
    <s v="12h"/>
    <x v="20"/>
    <x v="26"/>
    <n v="2"/>
    <n v="1"/>
  </r>
  <r>
    <x v="0"/>
    <x v="0"/>
    <x v="3"/>
    <s v="Allemagne"/>
    <s v="Curaçao"/>
    <b v="1"/>
    <x v="4"/>
    <x v="7"/>
    <x v="2"/>
    <s v="12h"/>
    <x v="11"/>
    <x v="29"/>
    <n v="2"/>
    <n v="1"/>
  </r>
  <r>
    <x v="0"/>
    <x v="0"/>
    <x v="3"/>
    <s v="Pays-Bas"/>
    <s v="Japon"/>
    <b v="1"/>
    <x v="5"/>
    <x v="0"/>
    <x v="3"/>
    <s v="15h"/>
    <x v="23"/>
    <x v="30"/>
    <n v="3"/>
    <n v="4"/>
  </r>
  <r>
    <x v="0"/>
    <x v="0"/>
    <x v="3"/>
    <s v="Pays-Bas"/>
    <s v="Japon"/>
    <b v="1"/>
    <x v="5"/>
    <x v="1"/>
    <x v="3"/>
    <s v="15h"/>
    <x v="0"/>
    <x v="25"/>
    <n v="3"/>
    <n v="4"/>
  </r>
  <r>
    <x v="0"/>
    <x v="0"/>
    <x v="3"/>
    <s v="Pays-Bas"/>
    <s v="Japon"/>
    <b v="1"/>
    <x v="5"/>
    <x v="2"/>
    <x v="3"/>
    <s v="15h"/>
    <x v="18"/>
    <x v="1"/>
    <n v="3"/>
    <n v="4"/>
  </r>
  <r>
    <x v="0"/>
    <x v="0"/>
    <x v="3"/>
    <s v="Pays-Bas"/>
    <s v="Japon"/>
    <b v="1"/>
    <x v="5"/>
    <x v="3"/>
    <x v="3"/>
    <s v="15h"/>
    <x v="19"/>
    <x v="27"/>
    <n v="3"/>
    <n v="4"/>
  </r>
  <r>
    <x v="0"/>
    <x v="0"/>
    <x v="3"/>
    <s v="Pays-Bas"/>
    <s v="Japon"/>
    <b v="1"/>
    <x v="5"/>
    <x v="4"/>
    <x v="3"/>
    <s v="15h"/>
    <x v="0"/>
    <x v="31"/>
    <n v="3"/>
    <n v="4"/>
  </r>
  <r>
    <x v="0"/>
    <x v="0"/>
    <x v="3"/>
    <s v="Pays-Bas"/>
    <s v="Japon"/>
    <b v="1"/>
    <x v="5"/>
    <x v="5"/>
    <x v="3"/>
    <s v="15h"/>
    <x v="19"/>
    <x v="27"/>
    <n v="3"/>
    <n v="4"/>
  </r>
  <r>
    <x v="0"/>
    <x v="0"/>
    <x v="3"/>
    <s v="Pays-Bas"/>
    <s v="Japon"/>
    <b v="1"/>
    <x v="5"/>
    <x v="6"/>
    <x v="3"/>
    <s v="15h"/>
    <x v="20"/>
    <x v="32"/>
    <n v="3"/>
    <n v="4"/>
  </r>
  <r>
    <x v="0"/>
    <x v="0"/>
    <x v="3"/>
    <s v="Pays-Bas"/>
    <s v="Japon"/>
    <b v="1"/>
    <x v="5"/>
    <x v="7"/>
    <x v="3"/>
    <s v="15h"/>
    <x v="24"/>
    <x v="33"/>
    <n v="3"/>
    <n v="4"/>
  </r>
  <r>
    <x v="0"/>
    <x v="0"/>
    <x v="4"/>
    <s v="Espagne"/>
    <s v="Cap Vert"/>
    <b v="1"/>
    <x v="6"/>
    <x v="0"/>
    <x v="4"/>
    <s v="12h"/>
    <x v="25"/>
    <x v="34"/>
    <n v="3"/>
    <n v="1"/>
  </r>
  <r>
    <x v="0"/>
    <x v="0"/>
    <x v="4"/>
    <s v="Espagne"/>
    <s v="Cap Vert"/>
    <b v="1"/>
    <x v="6"/>
    <x v="1"/>
    <x v="4"/>
    <s v="12h"/>
    <x v="6"/>
    <x v="35"/>
    <n v="3"/>
    <n v="1"/>
  </r>
  <r>
    <x v="0"/>
    <x v="0"/>
    <x v="4"/>
    <s v="Espagne"/>
    <s v="Cap Vert"/>
    <b v="1"/>
    <x v="6"/>
    <x v="2"/>
    <x v="4"/>
    <s v="12h"/>
    <x v="26"/>
    <x v="36"/>
    <n v="3"/>
    <n v="1"/>
  </r>
  <r>
    <x v="0"/>
    <x v="0"/>
    <x v="4"/>
    <s v="Espagne"/>
    <s v="Cap Vert"/>
    <b v="1"/>
    <x v="6"/>
    <x v="3"/>
    <x v="4"/>
    <s v="12h"/>
    <x v="23"/>
    <x v="37"/>
    <n v="3"/>
    <n v="1"/>
  </r>
  <r>
    <x v="0"/>
    <x v="0"/>
    <x v="4"/>
    <s v="Espagne"/>
    <s v="Cap Vert"/>
    <b v="1"/>
    <x v="6"/>
    <x v="4"/>
    <x v="4"/>
    <s v="12h"/>
    <x v="27"/>
    <x v="38"/>
    <n v="3"/>
    <n v="1"/>
  </r>
  <r>
    <x v="0"/>
    <x v="0"/>
    <x v="4"/>
    <s v="Espagne"/>
    <s v="Cap Vert"/>
    <b v="1"/>
    <x v="6"/>
    <x v="5"/>
    <x v="4"/>
    <s v="12h"/>
    <x v="23"/>
    <x v="37"/>
    <n v="3"/>
    <n v="1"/>
  </r>
  <r>
    <x v="0"/>
    <x v="0"/>
    <x v="4"/>
    <s v="Espagne"/>
    <s v="Cap Vert"/>
    <b v="1"/>
    <x v="6"/>
    <x v="6"/>
    <x v="4"/>
    <s v="12h"/>
    <x v="26"/>
    <x v="36"/>
    <n v="3"/>
    <n v="1"/>
  </r>
  <r>
    <x v="0"/>
    <x v="0"/>
    <x v="4"/>
    <s v="Espagne"/>
    <s v="Cap Vert"/>
    <b v="1"/>
    <x v="6"/>
    <x v="7"/>
    <x v="4"/>
    <s v="12h"/>
    <x v="27"/>
    <x v="38"/>
    <n v="3"/>
    <n v="1"/>
  </r>
  <r>
    <x v="0"/>
    <x v="0"/>
    <x v="4"/>
    <s v="Arabie Saoudite"/>
    <s v="Uruguay"/>
    <b v="1"/>
    <x v="7"/>
    <x v="0"/>
    <x v="1"/>
    <s v="18h"/>
    <x v="25"/>
    <x v="34"/>
    <n v="1"/>
    <n v="1"/>
  </r>
  <r>
    <x v="0"/>
    <x v="0"/>
    <x v="4"/>
    <s v="Arabie Saoudite"/>
    <s v="Uruguay"/>
    <b v="1"/>
    <x v="7"/>
    <x v="1"/>
    <x v="1"/>
    <s v="18h"/>
    <x v="24"/>
    <x v="39"/>
    <n v="1"/>
    <n v="1"/>
  </r>
  <r>
    <x v="0"/>
    <x v="0"/>
    <x v="4"/>
    <s v="Arabie Saoudite"/>
    <s v="Uruguay"/>
    <b v="1"/>
    <x v="7"/>
    <x v="2"/>
    <x v="1"/>
    <s v="18h"/>
    <x v="24"/>
    <x v="40"/>
    <n v="1"/>
    <n v="1"/>
  </r>
  <r>
    <x v="0"/>
    <x v="0"/>
    <x v="4"/>
    <s v="Arabie Saoudite"/>
    <s v="Uruguay"/>
    <b v="1"/>
    <x v="7"/>
    <x v="3"/>
    <x v="1"/>
    <s v="18h"/>
    <x v="28"/>
    <x v="41"/>
    <n v="1"/>
    <n v="1"/>
  </r>
  <r>
    <x v="0"/>
    <x v="0"/>
    <x v="4"/>
    <s v="Arabie Saoudite"/>
    <s v="Uruguay"/>
    <b v="1"/>
    <x v="7"/>
    <x v="4"/>
    <x v="1"/>
    <s v="18h"/>
    <x v="16"/>
    <x v="20"/>
    <n v="1"/>
    <n v="1"/>
  </r>
  <r>
    <x v="0"/>
    <x v="0"/>
    <x v="4"/>
    <s v="Arabie Saoudite"/>
    <s v="Uruguay"/>
    <b v="1"/>
    <x v="7"/>
    <x v="5"/>
    <x v="1"/>
    <s v="18h"/>
    <x v="28"/>
    <x v="41"/>
    <n v="1"/>
    <n v="1"/>
  </r>
  <r>
    <x v="0"/>
    <x v="0"/>
    <x v="4"/>
    <s v="Arabie Saoudite"/>
    <s v="Uruguay"/>
    <b v="1"/>
    <x v="7"/>
    <x v="6"/>
    <x v="1"/>
    <s v="18h"/>
    <x v="29"/>
    <x v="42"/>
    <n v="1"/>
    <n v="1"/>
  </r>
  <r>
    <x v="0"/>
    <x v="0"/>
    <x v="4"/>
    <s v="Arabie Saoudite"/>
    <s v="Uruguay"/>
    <b v="1"/>
    <x v="7"/>
    <x v="7"/>
    <x v="1"/>
    <s v="18h"/>
    <x v="30"/>
    <x v="43"/>
    <n v="1"/>
    <n v="1"/>
  </r>
  <r>
    <x v="0"/>
    <x v="0"/>
    <x v="4"/>
    <s v="Belgique"/>
    <s v="Egypte"/>
    <b v="1"/>
    <x v="8"/>
    <x v="0"/>
    <x v="0"/>
    <s v="12h"/>
    <x v="23"/>
    <x v="30"/>
    <n v="4"/>
    <n v="5"/>
  </r>
  <r>
    <x v="0"/>
    <x v="0"/>
    <x v="4"/>
    <s v="Belgique"/>
    <s v="Egypte"/>
    <b v="1"/>
    <x v="8"/>
    <x v="1"/>
    <x v="0"/>
    <s v="12h"/>
    <x v="1"/>
    <x v="1"/>
    <n v="4"/>
    <n v="5"/>
  </r>
  <r>
    <x v="0"/>
    <x v="0"/>
    <x v="4"/>
    <s v="Belgique"/>
    <s v="Egypte"/>
    <b v="1"/>
    <x v="8"/>
    <x v="2"/>
    <x v="0"/>
    <s v="12h"/>
    <x v="31"/>
    <x v="44"/>
    <n v="4"/>
    <n v="5"/>
  </r>
  <r>
    <x v="0"/>
    <x v="0"/>
    <x v="4"/>
    <s v="Belgique"/>
    <s v="Egypte"/>
    <b v="1"/>
    <x v="8"/>
    <x v="3"/>
    <x v="0"/>
    <s v="12h"/>
    <x v="8"/>
    <x v="10"/>
    <n v="4"/>
    <n v="5"/>
  </r>
  <r>
    <x v="0"/>
    <x v="0"/>
    <x v="4"/>
    <s v="Belgique"/>
    <s v="Egypte"/>
    <b v="1"/>
    <x v="8"/>
    <x v="4"/>
    <x v="0"/>
    <s v="12h"/>
    <x v="32"/>
    <x v="45"/>
    <n v="4"/>
    <n v="5"/>
  </r>
  <r>
    <x v="0"/>
    <x v="0"/>
    <x v="4"/>
    <s v="Belgique"/>
    <s v="Egypte"/>
    <b v="1"/>
    <x v="8"/>
    <x v="5"/>
    <x v="0"/>
    <s v="12h"/>
    <x v="8"/>
    <x v="10"/>
    <n v="4"/>
    <n v="5"/>
  </r>
  <r>
    <x v="0"/>
    <x v="0"/>
    <x v="4"/>
    <s v="Belgique"/>
    <s v="Egypte"/>
    <b v="1"/>
    <x v="8"/>
    <x v="6"/>
    <x v="0"/>
    <s v="12h"/>
    <x v="33"/>
    <x v="46"/>
    <n v="4"/>
    <n v="5"/>
  </r>
  <r>
    <x v="0"/>
    <x v="0"/>
    <x v="4"/>
    <s v="Belgique"/>
    <s v="Egypte"/>
    <b v="1"/>
    <x v="8"/>
    <x v="7"/>
    <x v="0"/>
    <s v="12h"/>
    <x v="0"/>
    <x v="7"/>
    <n v="4"/>
    <n v="5"/>
  </r>
  <r>
    <x v="0"/>
    <x v="0"/>
    <x v="5"/>
    <s v="France"/>
    <s v="Sénégal"/>
    <b v="1"/>
    <x v="9"/>
    <x v="0"/>
    <x v="0"/>
    <s v="15h"/>
    <x v="1"/>
    <x v="47"/>
    <n v="5"/>
    <n v="1"/>
  </r>
  <r>
    <x v="0"/>
    <x v="0"/>
    <x v="5"/>
    <s v="France"/>
    <s v="Sénégal"/>
    <b v="1"/>
    <x v="9"/>
    <x v="1"/>
    <x v="0"/>
    <s v="15h"/>
    <x v="34"/>
    <x v="48"/>
    <n v="5"/>
    <n v="1"/>
  </r>
  <r>
    <x v="0"/>
    <x v="0"/>
    <x v="5"/>
    <s v="France"/>
    <s v="Sénégal"/>
    <b v="1"/>
    <x v="9"/>
    <x v="2"/>
    <x v="0"/>
    <s v="15h"/>
    <x v="35"/>
    <x v="49"/>
    <n v="5"/>
    <n v="1"/>
  </r>
  <r>
    <x v="0"/>
    <x v="0"/>
    <x v="5"/>
    <s v="France"/>
    <s v="Sénégal"/>
    <b v="1"/>
    <x v="9"/>
    <x v="3"/>
    <x v="0"/>
    <s v="15h"/>
    <x v="36"/>
    <x v="50"/>
    <n v="5"/>
    <n v="1"/>
  </r>
  <r>
    <x v="0"/>
    <x v="0"/>
    <x v="5"/>
    <s v="France"/>
    <s v="Sénégal"/>
    <b v="1"/>
    <x v="9"/>
    <x v="4"/>
    <x v="0"/>
    <s v="15h"/>
    <x v="37"/>
    <x v="51"/>
    <n v="5"/>
    <n v="1"/>
  </r>
  <r>
    <x v="0"/>
    <x v="0"/>
    <x v="5"/>
    <s v="France"/>
    <s v="Sénégal"/>
    <b v="1"/>
    <x v="9"/>
    <x v="5"/>
    <x v="0"/>
    <s v="15h"/>
    <x v="36"/>
    <x v="50"/>
    <n v="5"/>
    <n v="1"/>
  </r>
  <r>
    <x v="0"/>
    <x v="0"/>
    <x v="5"/>
    <s v="France"/>
    <s v="Sénégal"/>
    <b v="1"/>
    <x v="9"/>
    <x v="6"/>
    <x v="0"/>
    <s v="15h"/>
    <x v="38"/>
    <x v="52"/>
    <n v="5"/>
    <n v="1"/>
  </r>
  <r>
    <x v="0"/>
    <x v="0"/>
    <x v="5"/>
    <s v="France"/>
    <s v="Sénégal"/>
    <b v="1"/>
    <x v="9"/>
    <x v="7"/>
    <x v="0"/>
    <s v="15h"/>
    <x v="9"/>
    <x v="53"/>
    <n v="5"/>
    <n v="1"/>
  </r>
  <r>
    <x v="0"/>
    <x v="0"/>
    <x v="5"/>
    <s v="BOL/SUR/IRQ"/>
    <s v="Norvège"/>
    <b v="1"/>
    <x v="10"/>
    <x v="0"/>
    <x v="1"/>
    <s v="18h"/>
    <x v="24"/>
    <x v="33"/>
    <n v="2"/>
    <n v="1"/>
  </r>
  <r>
    <x v="0"/>
    <x v="0"/>
    <x v="5"/>
    <s v="BOL/SUR/IRQ"/>
    <s v="Norvège"/>
    <b v="1"/>
    <x v="10"/>
    <x v="1"/>
    <x v="1"/>
    <s v="18h"/>
    <x v="12"/>
    <x v="21"/>
    <n v="2"/>
    <n v="1"/>
  </r>
  <r>
    <x v="0"/>
    <x v="0"/>
    <x v="5"/>
    <s v="BOL/SUR/IRQ"/>
    <s v="Norvège"/>
    <b v="1"/>
    <x v="10"/>
    <x v="2"/>
    <x v="1"/>
    <s v="18h"/>
    <x v="39"/>
    <x v="54"/>
    <n v="2"/>
    <n v="1"/>
  </r>
  <r>
    <x v="0"/>
    <x v="0"/>
    <x v="5"/>
    <s v="BOL/SUR/IRQ"/>
    <s v="Norvège"/>
    <b v="1"/>
    <x v="10"/>
    <x v="3"/>
    <x v="1"/>
    <s v="18h"/>
    <x v="12"/>
    <x v="14"/>
    <n v="2"/>
    <n v="1"/>
  </r>
  <r>
    <x v="0"/>
    <x v="0"/>
    <x v="5"/>
    <s v="BOL/SUR/IRQ"/>
    <s v="Norvège"/>
    <b v="1"/>
    <x v="10"/>
    <x v="4"/>
    <x v="1"/>
    <s v="18h"/>
    <x v="40"/>
    <x v="21"/>
    <n v="2"/>
    <n v="1"/>
  </r>
  <r>
    <x v="0"/>
    <x v="0"/>
    <x v="5"/>
    <s v="BOL/SUR/IRQ"/>
    <s v="Norvège"/>
    <b v="1"/>
    <x v="10"/>
    <x v="5"/>
    <x v="1"/>
    <s v="18h"/>
    <x v="12"/>
    <x v="14"/>
    <n v="2"/>
    <n v="1"/>
  </r>
  <r>
    <x v="0"/>
    <x v="0"/>
    <x v="5"/>
    <s v="BOL/SUR/IRQ"/>
    <s v="Norvège"/>
    <b v="1"/>
    <x v="10"/>
    <x v="6"/>
    <x v="1"/>
    <s v="18h"/>
    <x v="21"/>
    <x v="55"/>
    <n v="2"/>
    <n v="1"/>
  </r>
  <r>
    <x v="0"/>
    <x v="0"/>
    <x v="5"/>
    <s v="BOL/SUR/IRQ"/>
    <s v="Norvège"/>
    <b v="1"/>
    <x v="10"/>
    <x v="7"/>
    <x v="1"/>
    <s v="18h"/>
    <x v="41"/>
    <x v="56"/>
    <n v="2"/>
    <n v="1"/>
  </r>
  <r>
    <x v="0"/>
    <x v="0"/>
    <x v="6"/>
    <s v="Angleterre"/>
    <s v="Croatie"/>
    <b v="1"/>
    <x v="11"/>
    <x v="0"/>
    <x v="3"/>
    <s v="15h"/>
    <x v="11"/>
    <x v="57"/>
    <n v="4"/>
    <n v="5"/>
  </r>
  <r>
    <x v="0"/>
    <x v="0"/>
    <x v="6"/>
    <s v="Angleterre"/>
    <s v="Croatie"/>
    <b v="1"/>
    <x v="11"/>
    <x v="1"/>
    <x v="3"/>
    <s v="15h"/>
    <x v="20"/>
    <x v="23"/>
    <n v="4"/>
    <n v="5"/>
  </r>
  <r>
    <x v="0"/>
    <x v="0"/>
    <x v="6"/>
    <s v="Angleterre"/>
    <s v="Croatie"/>
    <b v="1"/>
    <x v="11"/>
    <x v="2"/>
    <x v="3"/>
    <s v="15h"/>
    <x v="1"/>
    <x v="58"/>
    <n v="4"/>
    <n v="5"/>
  </r>
  <r>
    <x v="0"/>
    <x v="0"/>
    <x v="6"/>
    <s v="Angleterre"/>
    <s v="Croatie"/>
    <b v="1"/>
    <x v="11"/>
    <x v="3"/>
    <x v="3"/>
    <s v="15h"/>
    <x v="18"/>
    <x v="1"/>
    <n v="4"/>
    <n v="5"/>
  </r>
  <r>
    <x v="0"/>
    <x v="0"/>
    <x v="6"/>
    <s v="Angleterre"/>
    <s v="Croatie"/>
    <b v="1"/>
    <x v="11"/>
    <x v="4"/>
    <x v="3"/>
    <s v="15h"/>
    <x v="20"/>
    <x v="32"/>
    <n v="4"/>
    <n v="5"/>
  </r>
  <r>
    <x v="0"/>
    <x v="0"/>
    <x v="6"/>
    <s v="Angleterre"/>
    <s v="Croatie"/>
    <b v="1"/>
    <x v="11"/>
    <x v="5"/>
    <x v="3"/>
    <s v="15h"/>
    <x v="18"/>
    <x v="1"/>
    <n v="4"/>
    <n v="5"/>
  </r>
  <r>
    <x v="0"/>
    <x v="0"/>
    <x v="6"/>
    <s v="Angleterre"/>
    <s v="Croatie"/>
    <b v="1"/>
    <x v="11"/>
    <x v="6"/>
    <x v="3"/>
    <s v="15h"/>
    <x v="42"/>
    <x v="59"/>
    <n v="4"/>
    <n v="5"/>
  </r>
  <r>
    <x v="0"/>
    <x v="0"/>
    <x v="6"/>
    <s v="Angleterre"/>
    <s v="Croatie"/>
    <b v="1"/>
    <x v="11"/>
    <x v="7"/>
    <x v="3"/>
    <s v="15h"/>
    <x v="40"/>
    <x v="21"/>
    <n v="4"/>
    <n v="5"/>
  </r>
  <r>
    <x v="0"/>
    <x v="0"/>
    <x v="6"/>
    <s v="Portugal"/>
    <s v="NCL/JAM/COD"/>
    <b v="1"/>
    <x v="12"/>
    <x v="0"/>
    <x v="2"/>
    <s v="12h"/>
    <x v="12"/>
    <x v="60"/>
    <n v="3"/>
    <n v="1"/>
  </r>
  <r>
    <x v="0"/>
    <x v="0"/>
    <x v="6"/>
    <s v="Portugal"/>
    <s v="NCL/JAM/COD"/>
    <b v="1"/>
    <x v="12"/>
    <x v="1"/>
    <x v="2"/>
    <s v="12h"/>
    <x v="43"/>
    <x v="61"/>
    <n v="3"/>
    <n v="1"/>
  </r>
  <r>
    <x v="0"/>
    <x v="0"/>
    <x v="6"/>
    <s v="Portugal"/>
    <s v="NCL/JAM/COD"/>
    <b v="1"/>
    <x v="12"/>
    <x v="2"/>
    <x v="2"/>
    <s v="12h"/>
    <x v="44"/>
    <x v="59"/>
    <n v="3"/>
    <n v="1"/>
  </r>
  <r>
    <x v="0"/>
    <x v="0"/>
    <x v="6"/>
    <s v="Portugal"/>
    <s v="NCL/JAM/COD"/>
    <b v="1"/>
    <x v="12"/>
    <x v="3"/>
    <x v="2"/>
    <s v="12h"/>
    <x v="19"/>
    <x v="62"/>
    <n v="3"/>
    <n v="1"/>
  </r>
  <r>
    <x v="0"/>
    <x v="0"/>
    <x v="6"/>
    <s v="Portugal"/>
    <s v="NCL/JAM/COD"/>
    <b v="1"/>
    <x v="12"/>
    <x v="4"/>
    <x v="2"/>
    <s v="12h"/>
    <x v="0"/>
    <x v="27"/>
    <n v="3"/>
    <n v="1"/>
  </r>
  <r>
    <x v="0"/>
    <x v="0"/>
    <x v="6"/>
    <s v="Portugal"/>
    <s v="NCL/JAM/COD"/>
    <b v="1"/>
    <x v="12"/>
    <x v="5"/>
    <x v="2"/>
    <s v="12h"/>
    <x v="19"/>
    <x v="62"/>
    <n v="3"/>
    <n v="1"/>
  </r>
  <r>
    <x v="0"/>
    <x v="0"/>
    <x v="6"/>
    <s v="Portugal"/>
    <s v="NCL/JAM/COD"/>
    <b v="1"/>
    <x v="12"/>
    <x v="6"/>
    <x v="2"/>
    <s v="12h"/>
    <x v="44"/>
    <x v="59"/>
    <n v="3"/>
    <n v="1"/>
  </r>
  <r>
    <x v="0"/>
    <x v="0"/>
    <x v="6"/>
    <s v="Portugal"/>
    <s v="NCL/JAM/COD"/>
    <b v="1"/>
    <x v="12"/>
    <x v="7"/>
    <x v="2"/>
    <s v="12h"/>
    <x v="11"/>
    <x v="29"/>
    <n v="3"/>
    <n v="1"/>
  </r>
  <r>
    <x v="0"/>
    <x v="0"/>
    <x v="7"/>
    <s v="DEN/MKD/CZE/IRL"/>
    <s v="Afrique du Sud"/>
    <b v="1"/>
    <x v="13"/>
    <x v="0"/>
    <x v="4"/>
    <s v="12h"/>
    <x v="25"/>
    <x v="63"/>
    <n v="2"/>
    <n v="2"/>
  </r>
  <r>
    <x v="0"/>
    <x v="0"/>
    <x v="7"/>
    <s v="DEN/MKD/CZE/IRL"/>
    <s v="Afrique du Sud"/>
    <b v="1"/>
    <x v="13"/>
    <x v="1"/>
    <x v="4"/>
    <s v="12h"/>
    <x v="45"/>
    <x v="64"/>
    <n v="2"/>
    <n v="2"/>
  </r>
  <r>
    <x v="0"/>
    <x v="0"/>
    <x v="7"/>
    <s v="DEN/MKD/CZE/IRL"/>
    <s v="Afrique du Sud"/>
    <b v="1"/>
    <x v="13"/>
    <x v="2"/>
    <x v="4"/>
    <s v="12h"/>
    <x v="26"/>
    <x v="36"/>
    <n v="2"/>
    <n v="2"/>
  </r>
  <r>
    <x v="0"/>
    <x v="0"/>
    <x v="7"/>
    <s v="DEN/MKD/CZE/IRL"/>
    <s v="Afrique du Sud"/>
    <b v="1"/>
    <x v="13"/>
    <x v="3"/>
    <x v="4"/>
    <s v="12h"/>
    <x v="23"/>
    <x v="37"/>
    <n v="2"/>
    <n v="2"/>
  </r>
  <r>
    <x v="0"/>
    <x v="0"/>
    <x v="7"/>
    <s v="DEN/MKD/CZE/IRL"/>
    <s v="Afrique du Sud"/>
    <b v="1"/>
    <x v="13"/>
    <x v="4"/>
    <x v="4"/>
    <s v="12h"/>
    <x v="27"/>
    <x v="38"/>
    <n v="2"/>
    <n v="2"/>
  </r>
  <r>
    <x v="0"/>
    <x v="0"/>
    <x v="7"/>
    <s v="DEN/MKD/CZE/IRL"/>
    <s v="Afrique du Sud"/>
    <b v="1"/>
    <x v="13"/>
    <x v="5"/>
    <x v="4"/>
    <s v="12h"/>
    <x v="23"/>
    <x v="37"/>
    <n v="2"/>
    <n v="2"/>
  </r>
  <r>
    <x v="0"/>
    <x v="0"/>
    <x v="7"/>
    <s v="DEN/MKD/CZE/IRL"/>
    <s v="Afrique du Sud"/>
    <b v="1"/>
    <x v="13"/>
    <x v="6"/>
    <x v="4"/>
    <s v="12h"/>
    <x v="26"/>
    <x v="36"/>
    <n v="2"/>
    <n v="2"/>
  </r>
  <r>
    <x v="0"/>
    <x v="0"/>
    <x v="7"/>
    <s v="DEN/MKD/CZE/IRL"/>
    <s v="Afrique du Sud"/>
    <b v="1"/>
    <x v="13"/>
    <x v="7"/>
    <x v="4"/>
    <s v="12h"/>
    <x v="46"/>
    <x v="65"/>
    <n v="2"/>
    <n v="2"/>
  </r>
  <r>
    <x v="0"/>
    <x v="0"/>
    <x v="7"/>
    <s v="Suisse"/>
    <s v="ITA/NIR/WAL/BHI"/>
    <b v="1"/>
    <x v="14"/>
    <x v="0"/>
    <x v="0"/>
    <s v="12h"/>
    <x v="15"/>
    <x v="54"/>
    <n v="4"/>
    <n v="5"/>
  </r>
  <r>
    <x v="0"/>
    <x v="0"/>
    <x v="7"/>
    <s v="Suisse"/>
    <s v="ITA/NIR/WAL/BHI"/>
    <b v="1"/>
    <x v="14"/>
    <x v="1"/>
    <x v="0"/>
    <s v="12h"/>
    <x v="7"/>
    <x v="22"/>
    <n v="4"/>
    <n v="5"/>
  </r>
  <r>
    <x v="0"/>
    <x v="0"/>
    <x v="7"/>
    <s v="Suisse"/>
    <s v="ITA/NIR/WAL/BHI"/>
    <b v="1"/>
    <x v="14"/>
    <x v="2"/>
    <x v="0"/>
    <s v="12h"/>
    <x v="47"/>
    <x v="66"/>
    <n v="4"/>
    <n v="5"/>
  </r>
  <r>
    <x v="0"/>
    <x v="0"/>
    <x v="7"/>
    <s v="Suisse"/>
    <s v="ITA/NIR/WAL/BHI"/>
    <b v="1"/>
    <x v="14"/>
    <x v="3"/>
    <x v="0"/>
    <s v="12h"/>
    <x v="4"/>
    <x v="67"/>
    <n v="4"/>
    <n v="5"/>
  </r>
  <r>
    <x v="0"/>
    <x v="0"/>
    <x v="7"/>
    <s v="Suisse"/>
    <s v="ITA/NIR/WAL/BHI"/>
    <b v="1"/>
    <x v="14"/>
    <x v="4"/>
    <x v="0"/>
    <s v="12h"/>
    <x v="48"/>
    <x v="68"/>
    <n v="4"/>
    <n v="5"/>
  </r>
  <r>
    <x v="0"/>
    <x v="0"/>
    <x v="7"/>
    <s v="Suisse"/>
    <s v="ITA/NIR/WAL/BHI"/>
    <b v="1"/>
    <x v="14"/>
    <x v="5"/>
    <x v="0"/>
    <s v="12h"/>
    <x v="4"/>
    <x v="67"/>
    <n v="4"/>
    <n v="5"/>
  </r>
  <r>
    <x v="0"/>
    <x v="0"/>
    <x v="7"/>
    <s v="Suisse"/>
    <s v="ITA/NIR/WAL/BHI"/>
    <b v="1"/>
    <x v="14"/>
    <x v="6"/>
    <x v="0"/>
    <s v="12h"/>
    <x v="49"/>
    <x v="69"/>
    <n v="4"/>
    <n v="5"/>
  </r>
  <r>
    <x v="0"/>
    <x v="0"/>
    <x v="7"/>
    <s v="Suisse"/>
    <s v="ITA/NIR/WAL/BHI"/>
    <b v="1"/>
    <x v="14"/>
    <x v="7"/>
    <x v="0"/>
    <s v="12h"/>
    <x v="11"/>
    <x v="19"/>
    <n v="4"/>
    <n v="5"/>
  </r>
  <r>
    <x v="0"/>
    <x v="0"/>
    <x v="7"/>
    <s v="Canada"/>
    <s v="Qatar"/>
    <b v="1"/>
    <x v="15"/>
    <x v="0"/>
    <x v="1"/>
    <s v="15h"/>
    <x v="25"/>
    <x v="34"/>
    <n v="1"/>
    <n v="2"/>
  </r>
  <r>
    <x v="0"/>
    <x v="0"/>
    <x v="7"/>
    <s v="Canada"/>
    <s v="Qatar"/>
    <b v="1"/>
    <x v="15"/>
    <x v="1"/>
    <x v="1"/>
    <s v="15h"/>
    <x v="24"/>
    <x v="39"/>
    <n v="1"/>
    <n v="2"/>
  </r>
  <r>
    <x v="0"/>
    <x v="0"/>
    <x v="7"/>
    <s v="Canada"/>
    <s v="Qatar"/>
    <b v="1"/>
    <x v="15"/>
    <x v="2"/>
    <x v="1"/>
    <s v="15h"/>
    <x v="24"/>
    <x v="40"/>
    <n v="1"/>
    <n v="2"/>
  </r>
  <r>
    <x v="0"/>
    <x v="0"/>
    <x v="7"/>
    <s v="Canada"/>
    <s v="Qatar"/>
    <b v="1"/>
    <x v="15"/>
    <x v="3"/>
    <x v="1"/>
    <s v="15h"/>
    <x v="28"/>
    <x v="41"/>
    <n v="1"/>
    <n v="2"/>
  </r>
  <r>
    <x v="0"/>
    <x v="0"/>
    <x v="7"/>
    <s v="Canada"/>
    <s v="Qatar"/>
    <b v="1"/>
    <x v="15"/>
    <x v="4"/>
    <x v="1"/>
    <s v="15h"/>
    <x v="16"/>
    <x v="20"/>
    <n v="1"/>
    <n v="2"/>
  </r>
  <r>
    <x v="0"/>
    <x v="0"/>
    <x v="7"/>
    <s v="Canada"/>
    <s v="Qatar"/>
    <b v="1"/>
    <x v="15"/>
    <x v="5"/>
    <x v="1"/>
    <s v="15h"/>
    <x v="28"/>
    <x v="41"/>
    <n v="1"/>
    <n v="2"/>
  </r>
  <r>
    <x v="0"/>
    <x v="0"/>
    <x v="7"/>
    <s v="Canada"/>
    <s v="Qatar"/>
    <b v="1"/>
    <x v="15"/>
    <x v="6"/>
    <x v="1"/>
    <s v="15h"/>
    <x v="29"/>
    <x v="42"/>
    <n v="1"/>
    <n v="2"/>
  </r>
  <r>
    <x v="0"/>
    <x v="0"/>
    <x v="7"/>
    <s v="Canada"/>
    <s v="Qatar"/>
    <b v="1"/>
    <x v="15"/>
    <x v="7"/>
    <x v="1"/>
    <s v="15h"/>
    <x v="30"/>
    <x v="43"/>
    <n v="1"/>
    <n v="2"/>
  </r>
  <r>
    <x v="0"/>
    <x v="0"/>
    <x v="8"/>
    <s v="Ecosse"/>
    <s v="Maroc"/>
    <b v="1"/>
    <x v="16"/>
    <x v="0"/>
    <x v="1"/>
    <s v="18h"/>
    <x v="40"/>
    <x v="21"/>
    <n v="3"/>
    <n v="5"/>
  </r>
  <r>
    <x v="0"/>
    <x v="0"/>
    <x v="8"/>
    <s v="Ecosse"/>
    <s v="Maroc"/>
    <b v="1"/>
    <x v="16"/>
    <x v="1"/>
    <x v="1"/>
    <s v="18h"/>
    <x v="50"/>
    <x v="8"/>
    <n v="3"/>
    <n v="5"/>
  </r>
  <r>
    <x v="0"/>
    <x v="0"/>
    <x v="8"/>
    <s v="Ecosse"/>
    <s v="Maroc"/>
    <b v="1"/>
    <x v="16"/>
    <x v="2"/>
    <x v="1"/>
    <s v="18h"/>
    <x v="46"/>
    <x v="25"/>
    <n v="3"/>
    <n v="5"/>
  </r>
  <r>
    <x v="0"/>
    <x v="0"/>
    <x v="8"/>
    <s v="Ecosse"/>
    <s v="Maroc"/>
    <b v="1"/>
    <x v="16"/>
    <x v="3"/>
    <x v="1"/>
    <s v="18h"/>
    <x v="13"/>
    <x v="70"/>
    <n v="3"/>
    <n v="5"/>
  </r>
  <r>
    <x v="0"/>
    <x v="0"/>
    <x v="8"/>
    <s v="Ecosse"/>
    <s v="Maroc"/>
    <b v="1"/>
    <x v="16"/>
    <x v="4"/>
    <x v="1"/>
    <s v="18h"/>
    <x v="50"/>
    <x v="64"/>
    <n v="3"/>
    <n v="5"/>
  </r>
  <r>
    <x v="0"/>
    <x v="0"/>
    <x v="8"/>
    <s v="Ecosse"/>
    <s v="Maroc"/>
    <b v="1"/>
    <x v="16"/>
    <x v="5"/>
    <x v="1"/>
    <s v="18h"/>
    <x v="13"/>
    <x v="70"/>
    <n v="3"/>
    <n v="5"/>
  </r>
  <r>
    <x v="0"/>
    <x v="0"/>
    <x v="8"/>
    <s v="Ecosse"/>
    <s v="Maroc"/>
    <b v="1"/>
    <x v="16"/>
    <x v="6"/>
    <x v="1"/>
    <s v="18h"/>
    <x v="51"/>
    <x v="71"/>
    <n v="3"/>
    <n v="5"/>
  </r>
  <r>
    <x v="0"/>
    <x v="0"/>
    <x v="8"/>
    <s v="Ecosse"/>
    <s v="Maroc"/>
    <b v="1"/>
    <x v="16"/>
    <x v="7"/>
    <x v="1"/>
    <s v="18h"/>
    <x v="41"/>
    <x v="56"/>
    <n v="3"/>
    <n v="5"/>
  </r>
  <r>
    <x v="0"/>
    <x v="0"/>
    <x v="8"/>
    <s v="USA"/>
    <s v="Australie"/>
    <b v="1"/>
    <x v="17"/>
    <x v="0"/>
    <x v="0"/>
    <s v="12h"/>
    <x v="13"/>
    <x v="72"/>
    <n v="2"/>
    <n v="2"/>
  </r>
  <r>
    <x v="0"/>
    <x v="0"/>
    <x v="8"/>
    <s v="USA"/>
    <s v="Australie"/>
    <b v="1"/>
    <x v="17"/>
    <x v="1"/>
    <x v="0"/>
    <s v="12h"/>
    <x v="11"/>
    <x v="18"/>
    <n v="2"/>
    <n v="2"/>
  </r>
  <r>
    <x v="0"/>
    <x v="0"/>
    <x v="8"/>
    <s v="USA"/>
    <s v="Australie"/>
    <b v="1"/>
    <x v="17"/>
    <x v="2"/>
    <x v="0"/>
    <s v="12h"/>
    <x v="42"/>
    <x v="26"/>
    <n v="2"/>
    <n v="2"/>
  </r>
  <r>
    <x v="0"/>
    <x v="0"/>
    <x v="8"/>
    <s v="USA"/>
    <s v="Australie"/>
    <b v="1"/>
    <x v="17"/>
    <x v="3"/>
    <x v="0"/>
    <s v="12h"/>
    <x v="20"/>
    <x v="7"/>
    <n v="2"/>
    <n v="2"/>
  </r>
  <r>
    <x v="0"/>
    <x v="0"/>
    <x v="8"/>
    <s v="USA"/>
    <s v="Australie"/>
    <b v="1"/>
    <x v="17"/>
    <x v="4"/>
    <x v="0"/>
    <s v="12h"/>
    <x v="19"/>
    <x v="23"/>
    <n v="2"/>
    <n v="2"/>
  </r>
  <r>
    <x v="0"/>
    <x v="0"/>
    <x v="8"/>
    <s v="USA"/>
    <s v="Australie"/>
    <b v="1"/>
    <x v="17"/>
    <x v="5"/>
    <x v="0"/>
    <s v="12h"/>
    <x v="20"/>
    <x v="7"/>
    <n v="2"/>
    <n v="2"/>
  </r>
  <r>
    <x v="0"/>
    <x v="0"/>
    <x v="8"/>
    <s v="USA"/>
    <s v="Australie"/>
    <b v="1"/>
    <x v="17"/>
    <x v="6"/>
    <x v="0"/>
    <s v="12h"/>
    <x v="7"/>
    <x v="73"/>
    <n v="2"/>
    <n v="2"/>
  </r>
  <r>
    <x v="0"/>
    <x v="0"/>
    <x v="8"/>
    <s v="USA"/>
    <s v="Australie"/>
    <b v="1"/>
    <x v="17"/>
    <x v="7"/>
    <x v="0"/>
    <s v="12h"/>
    <x v="13"/>
    <x v="8"/>
    <n v="2"/>
    <n v="2"/>
  </r>
  <r>
    <x v="0"/>
    <x v="0"/>
    <x v="9"/>
    <s v="Allemagne"/>
    <s v="Côte d'Ivoire"/>
    <b v="1"/>
    <x v="18"/>
    <x v="0"/>
    <x v="3"/>
    <s v="16h"/>
    <x v="11"/>
    <x v="57"/>
    <n v="4"/>
    <n v="2"/>
  </r>
  <r>
    <x v="0"/>
    <x v="0"/>
    <x v="9"/>
    <s v="Allemagne"/>
    <s v="Côte d'Ivoire"/>
    <b v="1"/>
    <x v="18"/>
    <x v="1"/>
    <x v="3"/>
    <s v="16h"/>
    <x v="20"/>
    <x v="23"/>
    <n v="4"/>
    <n v="2"/>
  </r>
  <r>
    <x v="0"/>
    <x v="0"/>
    <x v="9"/>
    <s v="Allemagne"/>
    <s v="Côte d'Ivoire"/>
    <b v="1"/>
    <x v="18"/>
    <x v="2"/>
    <x v="3"/>
    <s v="16h"/>
    <x v="1"/>
    <x v="58"/>
    <n v="4"/>
    <n v="2"/>
  </r>
  <r>
    <x v="0"/>
    <x v="0"/>
    <x v="9"/>
    <s v="Allemagne"/>
    <s v="Côte d'Ivoire"/>
    <b v="1"/>
    <x v="18"/>
    <x v="3"/>
    <x v="3"/>
    <s v="16h"/>
    <x v="18"/>
    <x v="1"/>
    <n v="4"/>
    <n v="2"/>
  </r>
  <r>
    <x v="0"/>
    <x v="0"/>
    <x v="9"/>
    <s v="Allemagne"/>
    <s v="Côte d'Ivoire"/>
    <b v="1"/>
    <x v="18"/>
    <x v="4"/>
    <x v="3"/>
    <s v="16h"/>
    <x v="20"/>
    <x v="32"/>
    <n v="4"/>
    <n v="2"/>
  </r>
  <r>
    <x v="0"/>
    <x v="0"/>
    <x v="9"/>
    <s v="Allemagne"/>
    <s v="Côte d'Ivoire"/>
    <b v="1"/>
    <x v="18"/>
    <x v="5"/>
    <x v="3"/>
    <s v="16h"/>
    <x v="18"/>
    <x v="1"/>
    <n v="4"/>
    <n v="2"/>
  </r>
  <r>
    <x v="0"/>
    <x v="0"/>
    <x v="9"/>
    <s v="Allemagne"/>
    <s v="Côte d'Ivoire"/>
    <b v="1"/>
    <x v="18"/>
    <x v="6"/>
    <x v="3"/>
    <s v="16h"/>
    <x v="42"/>
    <x v="59"/>
    <n v="4"/>
    <n v="2"/>
  </r>
  <r>
    <x v="0"/>
    <x v="0"/>
    <x v="9"/>
    <s v="Allemagne"/>
    <s v="Côte d'Ivoire"/>
    <b v="1"/>
    <x v="18"/>
    <x v="7"/>
    <x v="3"/>
    <s v="16h"/>
    <x v="40"/>
    <x v="21"/>
    <n v="4"/>
    <n v="2"/>
  </r>
  <r>
    <x v="0"/>
    <x v="0"/>
    <x v="9"/>
    <s v="Pays-Bas"/>
    <s v="UKR/SWE/POL/ALB"/>
    <b v="1"/>
    <x v="19"/>
    <x v="0"/>
    <x v="2"/>
    <s v="12h"/>
    <x v="12"/>
    <x v="74"/>
    <n v="3"/>
    <n v="5"/>
  </r>
  <r>
    <x v="0"/>
    <x v="0"/>
    <x v="9"/>
    <s v="Pays-Bas"/>
    <s v="UKR/SWE/POL/ALB"/>
    <b v="1"/>
    <x v="19"/>
    <x v="1"/>
    <x v="2"/>
    <s v="12h"/>
    <x v="11"/>
    <x v="25"/>
    <n v="3"/>
    <n v="5"/>
  </r>
  <r>
    <x v="0"/>
    <x v="0"/>
    <x v="9"/>
    <s v="Pays-Bas"/>
    <s v="UKR/SWE/POL/ALB"/>
    <b v="1"/>
    <x v="19"/>
    <x v="2"/>
    <x v="2"/>
    <s v="12h"/>
    <x v="44"/>
    <x v="59"/>
    <n v="3"/>
    <n v="5"/>
  </r>
  <r>
    <x v="0"/>
    <x v="0"/>
    <x v="9"/>
    <s v="Pays-Bas"/>
    <s v="UKR/SWE/POL/ALB"/>
    <b v="1"/>
    <x v="19"/>
    <x v="3"/>
    <x v="2"/>
    <s v="12h"/>
    <x v="19"/>
    <x v="62"/>
    <n v="3"/>
    <n v="5"/>
  </r>
  <r>
    <x v="0"/>
    <x v="0"/>
    <x v="9"/>
    <s v="Pays-Bas"/>
    <s v="UKR/SWE/POL/ALB"/>
    <b v="1"/>
    <x v="19"/>
    <x v="4"/>
    <x v="2"/>
    <s v="12h"/>
    <x v="0"/>
    <x v="27"/>
    <n v="3"/>
    <n v="5"/>
  </r>
  <r>
    <x v="0"/>
    <x v="0"/>
    <x v="9"/>
    <s v="Pays-Bas"/>
    <s v="UKR/SWE/POL/ALB"/>
    <b v="1"/>
    <x v="19"/>
    <x v="5"/>
    <x v="2"/>
    <s v="12h"/>
    <x v="19"/>
    <x v="62"/>
    <n v="3"/>
    <n v="5"/>
  </r>
  <r>
    <x v="0"/>
    <x v="0"/>
    <x v="9"/>
    <s v="Pays-Bas"/>
    <s v="UKR/SWE/POL/ALB"/>
    <b v="1"/>
    <x v="19"/>
    <x v="6"/>
    <x v="2"/>
    <s v="12h"/>
    <x v="44"/>
    <x v="59"/>
    <n v="3"/>
    <n v="5"/>
  </r>
  <r>
    <x v="0"/>
    <x v="0"/>
    <x v="9"/>
    <s v="Pays-Bas"/>
    <s v="UKR/SWE/POL/ALB"/>
    <b v="1"/>
    <x v="19"/>
    <x v="7"/>
    <x v="2"/>
    <s v="12h"/>
    <x v="11"/>
    <x v="29"/>
    <n v="3"/>
    <n v="5"/>
  </r>
  <r>
    <x v="0"/>
    <x v="0"/>
    <x v="10"/>
    <s v="Uruguay"/>
    <s v="Cap Vert"/>
    <b v="1"/>
    <x v="20"/>
    <x v="0"/>
    <x v="1"/>
    <s v="18h"/>
    <x v="25"/>
    <x v="34"/>
    <n v="1"/>
    <n v="2"/>
  </r>
  <r>
    <x v="0"/>
    <x v="0"/>
    <x v="10"/>
    <s v="Uruguay"/>
    <s v="Cap Vert"/>
    <b v="1"/>
    <x v="20"/>
    <x v="1"/>
    <x v="1"/>
    <s v="18h"/>
    <x v="24"/>
    <x v="39"/>
    <n v="1"/>
    <n v="2"/>
  </r>
  <r>
    <x v="0"/>
    <x v="0"/>
    <x v="10"/>
    <s v="Uruguay"/>
    <s v="Cap Vert"/>
    <b v="1"/>
    <x v="20"/>
    <x v="2"/>
    <x v="1"/>
    <s v="18h"/>
    <x v="24"/>
    <x v="40"/>
    <n v="1"/>
    <n v="2"/>
  </r>
  <r>
    <x v="0"/>
    <x v="0"/>
    <x v="10"/>
    <s v="Uruguay"/>
    <s v="Cap Vert"/>
    <b v="1"/>
    <x v="20"/>
    <x v="3"/>
    <x v="1"/>
    <s v="18h"/>
    <x v="28"/>
    <x v="41"/>
    <n v="1"/>
    <n v="2"/>
  </r>
  <r>
    <x v="0"/>
    <x v="0"/>
    <x v="10"/>
    <s v="Uruguay"/>
    <s v="Cap Vert"/>
    <b v="1"/>
    <x v="20"/>
    <x v="4"/>
    <x v="1"/>
    <s v="18h"/>
    <x v="16"/>
    <x v="20"/>
    <n v="1"/>
    <n v="2"/>
  </r>
  <r>
    <x v="0"/>
    <x v="0"/>
    <x v="10"/>
    <s v="Uruguay"/>
    <s v="Cap Vert"/>
    <b v="1"/>
    <x v="20"/>
    <x v="5"/>
    <x v="1"/>
    <s v="18h"/>
    <x v="28"/>
    <x v="41"/>
    <n v="1"/>
    <n v="2"/>
  </r>
  <r>
    <x v="0"/>
    <x v="0"/>
    <x v="10"/>
    <s v="Uruguay"/>
    <s v="Cap Vert"/>
    <b v="1"/>
    <x v="20"/>
    <x v="6"/>
    <x v="1"/>
    <s v="18h"/>
    <x v="29"/>
    <x v="42"/>
    <n v="1"/>
    <n v="2"/>
  </r>
  <r>
    <x v="0"/>
    <x v="0"/>
    <x v="10"/>
    <s v="Uruguay"/>
    <s v="Cap Vert"/>
    <b v="1"/>
    <x v="20"/>
    <x v="7"/>
    <x v="1"/>
    <s v="18h"/>
    <x v="30"/>
    <x v="43"/>
    <n v="1"/>
    <n v="2"/>
  </r>
  <r>
    <x v="0"/>
    <x v="0"/>
    <x v="10"/>
    <s v="Espagne"/>
    <s v="Arabie Saoudite"/>
    <b v="1"/>
    <x v="21"/>
    <x v="0"/>
    <x v="4"/>
    <s v="12h"/>
    <x v="25"/>
    <x v="34"/>
    <n v="3"/>
    <n v="6"/>
  </r>
  <r>
    <x v="0"/>
    <x v="0"/>
    <x v="10"/>
    <s v="Espagne"/>
    <s v="Arabie Saoudite"/>
    <b v="1"/>
    <x v="21"/>
    <x v="1"/>
    <x v="4"/>
    <s v="12h"/>
    <x v="6"/>
    <x v="15"/>
    <n v="3"/>
    <n v="6"/>
  </r>
  <r>
    <x v="0"/>
    <x v="0"/>
    <x v="10"/>
    <s v="Espagne"/>
    <s v="Arabie Saoudite"/>
    <b v="1"/>
    <x v="21"/>
    <x v="2"/>
    <x v="4"/>
    <s v="12h"/>
    <x v="26"/>
    <x v="75"/>
    <n v="3"/>
    <n v="6"/>
  </r>
  <r>
    <x v="0"/>
    <x v="0"/>
    <x v="10"/>
    <s v="Espagne"/>
    <s v="Arabie Saoudite"/>
    <b v="1"/>
    <x v="21"/>
    <x v="3"/>
    <x v="4"/>
    <s v="12h"/>
    <x v="23"/>
    <x v="37"/>
    <n v="3"/>
    <n v="6"/>
  </r>
  <r>
    <x v="0"/>
    <x v="0"/>
    <x v="10"/>
    <s v="Espagne"/>
    <s v="Arabie Saoudite"/>
    <b v="1"/>
    <x v="21"/>
    <x v="4"/>
    <x v="4"/>
    <s v="12h"/>
    <x v="27"/>
    <x v="38"/>
    <n v="3"/>
    <n v="6"/>
  </r>
  <r>
    <x v="0"/>
    <x v="0"/>
    <x v="10"/>
    <s v="Espagne"/>
    <s v="Arabie Saoudite"/>
    <b v="1"/>
    <x v="21"/>
    <x v="5"/>
    <x v="4"/>
    <s v="12h"/>
    <x v="23"/>
    <x v="37"/>
    <n v="3"/>
    <n v="6"/>
  </r>
  <r>
    <x v="0"/>
    <x v="0"/>
    <x v="10"/>
    <s v="Espagne"/>
    <s v="Arabie Saoudite"/>
    <b v="1"/>
    <x v="21"/>
    <x v="6"/>
    <x v="4"/>
    <s v="12h"/>
    <x v="26"/>
    <x v="75"/>
    <n v="3"/>
    <n v="6"/>
  </r>
  <r>
    <x v="0"/>
    <x v="0"/>
    <x v="10"/>
    <s v="Espagne"/>
    <s v="Arabie Saoudite"/>
    <b v="1"/>
    <x v="21"/>
    <x v="7"/>
    <x v="4"/>
    <s v="12h"/>
    <x v="46"/>
    <x v="65"/>
    <n v="3"/>
    <n v="6"/>
  </r>
  <r>
    <x v="0"/>
    <x v="0"/>
    <x v="10"/>
    <s v="Belgique"/>
    <s v="Iran"/>
    <b v="1"/>
    <x v="22"/>
    <x v="0"/>
    <x v="0"/>
    <s v="12h"/>
    <x v="45"/>
    <x v="76"/>
    <n v="3"/>
    <n v="6"/>
  </r>
  <r>
    <x v="0"/>
    <x v="0"/>
    <x v="10"/>
    <s v="Belgique"/>
    <s v="Iran"/>
    <b v="1"/>
    <x v="22"/>
    <x v="1"/>
    <x v="0"/>
    <s v="12h"/>
    <x v="11"/>
    <x v="18"/>
    <n v="3"/>
    <n v="6"/>
  </r>
  <r>
    <x v="0"/>
    <x v="0"/>
    <x v="10"/>
    <s v="Belgique"/>
    <s v="Iran"/>
    <b v="1"/>
    <x v="22"/>
    <x v="2"/>
    <x v="0"/>
    <s v="12h"/>
    <x v="18"/>
    <x v="22"/>
    <n v="3"/>
    <n v="6"/>
  </r>
  <r>
    <x v="0"/>
    <x v="0"/>
    <x v="10"/>
    <s v="Belgique"/>
    <s v="Iran"/>
    <b v="1"/>
    <x v="22"/>
    <x v="3"/>
    <x v="0"/>
    <s v="12h"/>
    <x v="19"/>
    <x v="23"/>
    <n v="3"/>
    <n v="6"/>
  </r>
  <r>
    <x v="0"/>
    <x v="0"/>
    <x v="10"/>
    <s v="Belgique"/>
    <s v="Iran"/>
    <b v="1"/>
    <x v="22"/>
    <x v="4"/>
    <x v="0"/>
    <s v="12h"/>
    <x v="0"/>
    <x v="0"/>
    <n v="3"/>
    <n v="6"/>
  </r>
  <r>
    <x v="0"/>
    <x v="0"/>
    <x v="10"/>
    <s v="Belgique"/>
    <s v="Iran"/>
    <b v="1"/>
    <x v="22"/>
    <x v="5"/>
    <x v="0"/>
    <s v="12h"/>
    <x v="19"/>
    <x v="23"/>
    <n v="3"/>
    <n v="6"/>
  </r>
  <r>
    <x v="0"/>
    <x v="0"/>
    <x v="10"/>
    <s v="Belgique"/>
    <s v="Iran"/>
    <b v="1"/>
    <x v="22"/>
    <x v="6"/>
    <x v="0"/>
    <s v="12h"/>
    <x v="20"/>
    <x v="7"/>
    <n v="3"/>
    <n v="6"/>
  </r>
  <r>
    <x v="0"/>
    <x v="0"/>
    <x v="10"/>
    <s v="Belgique"/>
    <s v="Iran"/>
    <b v="1"/>
    <x v="22"/>
    <x v="7"/>
    <x v="0"/>
    <s v="12h"/>
    <x v="13"/>
    <x v="8"/>
    <n v="3"/>
    <n v="6"/>
  </r>
  <r>
    <x v="0"/>
    <x v="0"/>
    <x v="11"/>
    <s v="France"/>
    <s v="BOL/SUR/IRQ"/>
    <b v="1"/>
    <x v="23"/>
    <x v="0"/>
    <x v="5"/>
    <s v="17h"/>
    <x v="1"/>
    <x v="47"/>
    <n v="5"/>
    <n v="2"/>
  </r>
  <r>
    <x v="0"/>
    <x v="0"/>
    <x v="11"/>
    <s v="France"/>
    <s v="BOL/SUR/IRQ"/>
    <b v="1"/>
    <x v="23"/>
    <x v="1"/>
    <x v="5"/>
    <s v="17h"/>
    <x v="52"/>
    <x v="77"/>
    <n v="5"/>
    <n v="2"/>
  </r>
  <r>
    <x v="0"/>
    <x v="0"/>
    <x v="11"/>
    <s v="France"/>
    <s v="BOL/SUR/IRQ"/>
    <b v="1"/>
    <x v="23"/>
    <x v="2"/>
    <x v="5"/>
    <s v="17h"/>
    <x v="53"/>
    <x v="78"/>
    <n v="5"/>
    <n v="2"/>
  </r>
  <r>
    <x v="0"/>
    <x v="0"/>
    <x v="11"/>
    <s v="France"/>
    <s v="BOL/SUR/IRQ"/>
    <b v="1"/>
    <x v="23"/>
    <x v="3"/>
    <x v="5"/>
    <s v="17h"/>
    <x v="54"/>
    <x v="79"/>
    <n v="5"/>
    <n v="2"/>
  </r>
  <r>
    <x v="0"/>
    <x v="0"/>
    <x v="11"/>
    <s v="France"/>
    <s v="BOL/SUR/IRQ"/>
    <b v="1"/>
    <x v="23"/>
    <x v="4"/>
    <x v="5"/>
    <s v="17h"/>
    <x v="33"/>
    <x v="80"/>
    <n v="5"/>
    <n v="2"/>
  </r>
  <r>
    <x v="0"/>
    <x v="0"/>
    <x v="11"/>
    <s v="France"/>
    <s v="BOL/SUR/IRQ"/>
    <b v="1"/>
    <x v="23"/>
    <x v="5"/>
    <x v="5"/>
    <s v="17h"/>
    <x v="54"/>
    <x v="79"/>
    <n v="5"/>
    <n v="2"/>
  </r>
  <r>
    <x v="0"/>
    <x v="0"/>
    <x v="11"/>
    <s v="France"/>
    <s v="BOL/SUR/IRQ"/>
    <b v="1"/>
    <x v="23"/>
    <x v="6"/>
    <x v="5"/>
    <s v="17h"/>
    <x v="55"/>
    <x v="81"/>
    <n v="5"/>
    <n v="2"/>
  </r>
  <r>
    <x v="0"/>
    <x v="0"/>
    <x v="11"/>
    <s v="France"/>
    <s v="BOL/SUR/IRQ"/>
    <b v="1"/>
    <x v="23"/>
    <x v="7"/>
    <x v="5"/>
    <s v="17h"/>
    <x v="27"/>
    <x v="18"/>
    <n v="5"/>
    <n v="2"/>
  </r>
  <r>
    <x v="0"/>
    <x v="0"/>
    <x v="11"/>
    <s v="Argentine"/>
    <s v="Autriche"/>
    <b v="1"/>
    <x v="24"/>
    <x v="0"/>
    <x v="2"/>
    <s v="12h"/>
    <x v="12"/>
    <x v="82"/>
    <n v="4"/>
    <n v="6"/>
  </r>
  <r>
    <x v="0"/>
    <x v="0"/>
    <x v="11"/>
    <s v="Argentine"/>
    <s v="Autriche"/>
    <b v="1"/>
    <x v="24"/>
    <x v="1"/>
    <x v="2"/>
    <s v="12h"/>
    <x v="22"/>
    <x v="83"/>
    <n v="4"/>
    <n v="6"/>
  </r>
  <r>
    <x v="0"/>
    <x v="0"/>
    <x v="11"/>
    <s v="Argentine"/>
    <s v="Autriche"/>
    <b v="1"/>
    <x v="24"/>
    <x v="2"/>
    <x v="2"/>
    <s v="12h"/>
    <x v="42"/>
    <x v="84"/>
    <n v="4"/>
    <n v="6"/>
  </r>
  <r>
    <x v="0"/>
    <x v="0"/>
    <x v="11"/>
    <s v="Argentine"/>
    <s v="Autriche"/>
    <b v="1"/>
    <x v="24"/>
    <x v="3"/>
    <x v="2"/>
    <s v="12h"/>
    <x v="20"/>
    <x v="26"/>
    <n v="4"/>
    <n v="6"/>
  </r>
  <r>
    <x v="0"/>
    <x v="0"/>
    <x v="11"/>
    <s v="Argentine"/>
    <s v="Autriche"/>
    <b v="1"/>
    <x v="24"/>
    <x v="4"/>
    <x v="2"/>
    <s v="12h"/>
    <x v="19"/>
    <x v="62"/>
    <n v="4"/>
    <n v="6"/>
  </r>
  <r>
    <x v="0"/>
    <x v="0"/>
    <x v="11"/>
    <s v="Argentine"/>
    <s v="Autriche"/>
    <b v="1"/>
    <x v="24"/>
    <x v="5"/>
    <x v="2"/>
    <s v="12h"/>
    <x v="20"/>
    <x v="26"/>
    <n v="4"/>
    <n v="6"/>
  </r>
  <r>
    <x v="0"/>
    <x v="0"/>
    <x v="11"/>
    <s v="Argentine"/>
    <s v="Autriche"/>
    <b v="1"/>
    <x v="24"/>
    <x v="6"/>
    <x v="2"/>
    <s v="12h"/>
    <x v="42"/>
    <x v="84"/>
    <n v="4"/>
    <n v="6"/>
  </r>
  <r>
    <x v="0"/>
    <x v="0"/>
    <x v="11"/>
    <s v="Argentine"/>
    <s v="Autriche"/>
    <b v="1"/>
    <x v="24"/>
    <x v="7"/>
    <x v="2"/>
    <s v="12h"/>
    <x v="26"/>
    <x v="36"/>
    <n v="4"/>
    <n v="6"/>
  </r>
  <r>
    <x v="0"/>
    <x v="0"/>
    <x v="12"/>
    <s v="Angleterre"/>
    <s v="Ghana"/>
    <b v="1"/>
    <x v="25"/>
    <x v="0"/>
    <x v="3"/>
    <s v="16h"/>
    <x v="23"/>
    <x v="30"/>
    <n v="4"/>
    <n v="6"/>
  </r>
  <r>
    <x v="0"/>
    <x v="0"/>
    <x v="12"/>
    <s v="Angleterre"/>
    <s v="Ghana"/>
    <b v="1"/>
    <x v="25"/>
    <x v="1"/>
    <x v="3"/>
    <s v="16h"/>
    <x v="19"/>
    <x v="29"/>
    <n v="4"/>
    <n v="6"/>
  </r>
  <r>
    <x v="0"/>
    <x v="0"/>
    <x v="12"/>
    <s v="Angleterre"/>
    <s v="Ghana"/>
    <b v="1"/>
    <x v="25"/>
    <x v="2"/>
    <x v="3"/>
    <s v="16h"/>
    <x v="42"/>
    <x v="59"/>
    <n v="4"/>
    <n v="6"/>
  </r>
  <r>
    <x v="0"/>
    <x v="0"/>
    <x v="12"/>
    <s v="Angleterre"/>
    <s v="Ghana"/>
    <b v="1"/>
    <x v="25"/>
    <x v="3"/>
    <x v="3"/>
    <s v="16h"/>
    <x v="20"/>
    <x v="32"/>
    <n v="4"/>
    <n v="6"/>
  </r>
  <r>
    <x v="0"/>
    <x v="0"/>
    <x v="12"/>
    <s v="Angleterre"/>
    <s v="Ghana"/>
    <b v="1"/>
    <x v="25"/>
    <x v="4"/>
    <x v="3"/>
    <s v="16h"/>
    <x v="19"/>
    <x v="27"/>
    <n v="4"/>
    <n v="6"/>
  </r>
  <r>
    <x v="0"/>
    <x v="0"/>
    <x v="12"/>
    <s v="Angleterre"/>
    <s v="Ghana"/>
    <b v="1"/>
    <x v="25"/>
    <x v="5"/>
    <x v="3"/>
    <s v="16h"/>
    <x v="20"/>
    <x v="32"/>
    <n v="4"/>
    <n v="6"/>
  </r>
  <r>
    <x v="0"/>
    <x v="0"/>
    <x v="12"/>
    <s v="Angleterre"/>
    <s v="Ghana"/>
    <b v="1"/>
    <x v="25"/>
    <x v="6"/>
    <x v="3"/>
    <s v="16h"/>
    <x v="7"/>
    <x v="47"/>
    <n v="4"/>
    <n v="6"/>
  </r>
  <r>
    <x v="0"/>
    <x v="0"/>
    <x v="12"/>
    <s v="Angleterre"/>
    <s v="Ghana"/>
    <b v="1"/>
    <x v="25"/>
    <x v="7"/>
    <x v="3"/>
    <s v="16h"/>
    <x v="56"/>
    <x v="85"/>
    <n v="4"/>
    <n v="6"/>
  </r>
  <r>
    <x v="0"/>
    <x v="0"/>
    <x v="12"/>
    <s v="Portugal"/>
    <s v="Ouzbékistan"/>
    <b v="1"/>
    <x v="26"/>
    <x v="0"/>
    <x v="2"/>
    <s v="12h"/>
    <x v="40"/>
    <x v="42"/>
    <n v="2"/>
    <n v="3"/>
  </r>
  <r>
    <x v="0"/>
    <x v="0"/>
    <x v="12"/>
    <s v="Portugal"/>
    <s v="Ouzbékistan"/>
    <b v="1"/>
    <x v="26"/>
    <x v="1"/>
    <x v="2"/>
    <s v="12h"/>
    <x v="11"/>
    <x v="25"/>
    <n v="2"/>
    <n v="3"/>
  </r>
  <r>
    <x v="0"/>
    <x v="0"/>
    <x v="12"/>
    <s v="Portugal"/>
    <s v="Ouzbékistan"/>
    <b v="1"/>
    <x v="26"/>
    <x v="2"/>
    <x v="2"/>
    <s v="12h"/>
    <x v="44"/>
    <x v="59"/>
    <n v="2"/>
    <n v="3"/>
  </r>
  <r>
    <x v="0"/>
    <x v="0"/>
    <x v="12"/>
    <s v="Portugal"/>
    <s v="Ouzbékistan"/>
    <b v="1"/>
    <x v="26"/>
    <x v="3"/>
    <x v="2"/>
    <s v="12h"/>
    <x v="19"/>
    <x v="62"/>
    <n v="2"/>
    <n v="3"/>
  </r>
  <r>
    <x v="0"/>
    <x v="0"/>
    <x v="12"/>
    <s v="Portugal"/>
    <s v="Ouzbékistan"/>
    <b v="1"/>
    <x v="26"/>
    <x v="4"/>
    <x v="2"/>
    <s v="12h"/>
    <x v="0"/>
    <x v="27"/>
    <n v="2"/>
    <n v="3"/>
  </r>
  <r>
    <x v="0"/>
    <x v="0"/>
    <x v="12"/>
    <s v="Portugal"/>
    <s v="Ouzbékistan"/>
    <b v="1"/>
    <x v="26"/>
    <x v="5"/>
    <x v="2"/>
    <s v="12h"/>
    <x v="19"/>
    <x v="62"/>
    <n v="2"/>
    <n v="3"/>
  </r>
  <r>
    <x v="0"/>
    <x v="0"/>
    <x v="12"/>
    <s v="Portugal"/>
    <s v="Ouzbékistan"/>
    <b v="1"/>
    <x v="26"/>
    <x v="6"/>
    <x v="2"/>
    <s v="12h"/>
    <x v="44"/>
    <x v="59"/>
    <n v="2"/>
    <n v="3"/>
  </r>
  <r>
    <x v="0"/>
    <x v="0"/>
    <x v="12"/>
    <s v="Portugal"/>
    <s v="Ouzbékistan"/>
    <b v="1"/>
    <x v="26"/>
    <x v="7"/>
    <x v="2"/>
    <s v="12h"/>
    <x v="43"/>
    <x v="19"/>
    <n v="2"/>
    <n v="3"/>
  </r>
  <r>
    <x v="0"/>
    <x v="0"/>
    <x v="13"/>
    <s v="Ecosse"/>
    <s v="Brésil"/>
    <b v="1"/>
    <x v="27"/>
    <x v="0"/>
    <x v="1"/>
    <s v="18h"/>
    <x v="40"/>
    <x v="21"/>
    <n v="3"/>
    <n v="3"/>
  </r>
  <r>
    <x v="0"/>
    <x v="0"/>
    <x v="13"/>
    <s v="Ecosse"/>
    <s v="Brésil"/>
    <b v="1"/>
    <x v="27"/>
    <x v="1"/>
    <x v="1"/>
    <s v="18h"/>
    <x v="50"/>
    <x v="8"/>
    <n v="3"/>
    <n v="3"/>
  </r>
  <r>
    <x v="0"/>
    <x v="0"/>
    <x v="13"/>
    <s v="Ecosse"/>
    <s v="Brésil"/>
    <b v="1"/>
    <x v="27"/>
    <x v="2"/>
    <x v="1"/>
    <s v="18h"/>
    <x v="13"/>
    <x v="70"/>
    <n v="3"/>
    <n v="3"/>
  </r>
  <r>
    <x v="0"/>
    <x v="0"/>
    <x v="13"/>
    <s v="Ecosse"/>
    <s v="Brésil"/>
    <b v="1"/>
    <x v="27"/>
    <x v="3"/>
    <x v="1"/>
    <s v="18h"/>
    <x v="50"/>
    <x v="64"/>
    <n v="3"/>
    <n v="3"/>
  </r>
  <r>
    <x v="0"/>
    <x v="0"/>
    <x v="13"/>
    <s v="Ecosse"/>
    <s v="Brésil"/>
    <b v="1"/>
    <x v="27"/>
    <x v="4"/>
    <x v="1"/>
    <s v="18h"/>
    <x v="21"/>
    <x v="55"/>
    <n v="3"/>
    <n v="3"/>
  </r>
  <r>
    <x v="0"/>
    <x v="0"/>
    <x v="13"/>
    <s v="Ecosse"/>
    <s v="Brésil"/>
    <b v="1"/>
    <x v="27"/>
    <x v="5"/>
    <x v="1"/>
    <s v="18h"/>
    <x v="50"/>
    <x v="64"/>
    <n v="3"/>
    <n v="3"/>
  </r>
  <r>
    <x v="0"/>
    <x v="0"/>
    <x v="13"/>
    <s v="Ecosse"/>
    <s v="Brésil"/>
    <b v="1"/>
    <x v="27"/>
    <x v="6"/>
    <x v="1"/>
    <s v="18h"/>
    <x v="17"/>
    <x v="65"/>
    <n v="3"/>
    <n v="3"/>
  </r>
  <r>
    <x v="0"/>
    <x v="0"/>
    <x v="13"/>
    <s v="Ecosse"/>
    <s v="Brésil"/>
    <b v="1"/>
    <x v="27"/>
    <x v="7"/>
    <x v="1"/>
    <s v="18h"/>
    <x v="57"/>
    <x v="86"/>
    <n v="3"/>
    <n v="3"/>
  </r>
  <r>
    <x v="0"/>
    <x v="0"/>
    <x v="13"/>
    <s v="Suisse"/>
    <s v="Canada"/>
    <b v="1"/>
    <x v="28"/>
    <x v="0"/>
    <x v="0"/>
    <s v="12h"/>
    <x v="6"/>
    <x v="8"/>
    <n v="3"/>
    <n v="6"/>
  </r>
  <r>
    <x v="0"/>
    <x v="0"/>
    <x v="13"/>
    <s v="Suisse"/>
    <s v="Canada"/>
    <b v="1"/>
    <x v="28"/>
    <x v="1"/>
    <x v="0"/>
    <s v="12h"/>
    <x v="19"/>
    <x v="87"/>
    <n v="3"/>
    <n v="6"/>
  </r>
  <r>
    <x v="0"/>
    <x v="0"/>
    <x v="13"/>
    <s v="Suisse"/>
    <s v="Canada"/>
    <b v="1"/>
    <x v="28"/>
    <x v="2"/>
    <x v="0"/>
    <s v="12h"/>
    <x v="58"/>
    <x v="59"/>
    <n v="3"/>
    <n v="6"/>
  </r>
  <r>
    <x v="0"/>
    <x v="0"/>
    <x v="13"/>
    <s v="Suisse"/>
    <s v="Canada"/>
    <b v="1"/>
    <x v="28"/>
    <x v="3"/>
    <x v="0"/>
    <s v="12h"/>
    <x v="7"/>
    <x v="73"/>
    <n v="3"/>
    <n v="6"/>
  </r>
  <r>
    <x v="0"/>
    <x v="0"/>
    <x v="13"/>
    <s v="Suisse"/>
    <s v="Canada"/>
    <b v="1"/>
    <x v="28"/>
    <x v="4"/>
    <x v="0"/>
    <s v="12h"/>
    <x v="18"/>
    <x v="22"/>
    <n v="3"/>
    <n v="6"/>
  </r>
  <r>
    <x v="0"/>
    <x v="0"/>
    <x v="13"/>
    <s v="Suisse"/>
    <s v="Canada"/>
    <b v="1"/>
    <x v="28"/>
    <x v="5"/>
    <x v="0"/>
    <s v="12h"/>
    <x v="7"/>
    <x v="73"/>
    <n v="3"/>
    <n v="6"/>
  </r>
  <r>
    <x v="0"/>
    <x v="0"/>
    <x v="13"/>
    <s v="Suisse"/>
    <s v="Canada"/>
    <b v="1"/>
    <x v="28"/>
    <x v="6"/>
    <x v="0"/>
    <s v="12h"/>
    <x v="1"/>
    <x v="88"/>
    <n v="3"/>
    <n v="6"/>
  </r>
  <r>
    <x v="0"/>
    <x v="0"/>
    <x v="13"/>
    <s v="Suisse"/>
    <s v="Canada"/>
    <b v="1"/>
    <x v="28"/>
    <x v="7"/>
    <x v="0"/>
    <s v="12h"/>
    <x v="6"/>
    <x v="89"/>
    <n v="3"/>
    <n v="6"/>
  </r>
  <r>
    <x v="0"/>
    <x v="0"/>
    <x v="14"/>
    <s v="Equateur"/>
    <s v="Allemagne"/>
    <b v="1"/>
    <x v="29"/>
    <x v="0"/>
    <x v="3"/>
    <s v="16h"/>
    <x v="23"/>
    <x v="30"/>
    <n v="3"/>
    <n v="3"/>
  </r>
  <r>
    <x v="0"/>
    <x v="0"/>
    <x v="14"/>
    <s v="Equateur"/>
    <s v="Allemagne"/>
    <b v="1"/>
    <x v="29"/>
    <x v="1"/>
    <x v="3"/>
    <s v="16h"/>
    <x v="0"/>
    <x v="25"/>
    <n v="3"/>
    <n v="3"/>
  </r>
  <r>
    <x v="0"/>
    <x v="0"/>
    <x v="14"/>
    <s v="Equateur"/>
    <s v="Allemagne"/>
    <b v="1"/>
    <x v="29"/>
    <x v="2"/>
    <x v="3"/>
    <s v="16h"/>
    <x v="44"/>
    <x v="90"/>
    <n v="3"/>
    <n v="3"/>
  </r>
  <r>
    <x v="0"/>
    <x v="0"/>
    <x v="14"/>
    <s v="Equateur"/>
    <s v="Allemagne"/>
    <b v="1"/>
    <x v="29"/>
    <x v="3"/>
    <x v="3"/>
    <s v="16h"/>
    <x v="19"/>
    <x v="27"/>
    <n v="3"/>
    <n v="3"/>
  </r>
  <r>
    <x v="0"/>
    <x v="0"/>
    <x v="14"/>
    <s v="Equateur"/>
    <s v="Allemagne"/>
    <b v="1"/>
    <x v="29"/>
    <x v="4"/>
    <x v="3"/>
    <s v="16h"/>
    <x v="0"/>
    <x v="31"/>
    <n v="3"/>
    <n v="3"/>
  </r>
  <r>
    <x v="0"/>
    <x v="0"/>
    <x v="14"/>
    <s v="Equateur"/>
    <s v="Allemagne"/>
    <b v="1"/>
    <x v="29"/>
    <x v="5"/>
    <x v="3"/>
    <s v="16h"/>
    <x v="19"/>
    <x v="27"/>
    <n v="3"/>
    <n v="3"/>
  </r>
  <r>
    <x v="0"/>
    <x v="0"/>
    <x v="14"/>
    <s v="Equateur"/>
    <s v="Allemagne"/>
    <b v="1"/>
    <x v="29"/>
    <x v="6"/>
    <x v="3"/>
    <s v="16h"/>
    <x v="59"/>
    <x v="91"/>
    <n v="3"/>
    <n v="3"/>
  </r>
  <r>
    <x v="0"/>
    <x v="0"/>
    <x v="14"/>
    <s v="Equateur"/>
    <s v="Allemagne"/>
    <b v="1"/>
    <x v="29"/>
    <x v="7"/>
    <x v="3"/>
    <s v="16h"/>
    <x v="29"/>
    <x v="39"/>
    <n v="3"/>
    <n v="3"/>
  </r>
  <r>
    <x v="0"/>
    <x v="0"/>
    <x v="14"/>
    <s v="Tunisie"/>
    <s v="Pays-Bas"/>
    <b v="1"/>
    <x v="30"/>
    <x v="0"/>
    <x v="6"/>
    <s v="18h"/>
    <x v="57"/>
    <x v="56"/>
    <n v="1"/>
    <n v="3"/>
  </r>
  <r>
    <x v="0"/>
    <x v="0"/>
    <x v="14"/>
    <s v="Tunisie"/>
    <s v="Pays-Bas"/>
    <b v="1"/>
    <x v="30"/>
    <x v="1"/>
    <x v="6"/>
    <s v="18h"/>
    <x v="16"/>
    <x v="34"/>
    <n v="1"/>
    <n v="3"/>
  </r>
  <r>
    <x v="0"/>
    <x v="0"/>
    <x v="14"/>
    <s v="Tunisie"/>
    <s v="Pays-Bas"/>
    <b v="1"/>
    <x v="30"/>
    <x v="2"/>
    <x v="6"/>
    <s v="18h"/>
    <x v="24"/>
    <x v="21"/>
    <n v="1"/>
    <n v="3"/>
  </r>
  <r>
    <x v="0"/>
    <x v="0"/>
    <x v="14"/>
    <s v="Tunisie"/>
    <s v="Pays-Bas"/>
    <b v="1"/>
    <x v="30"/>
    <x v="3"/>
    <x v="6"/>
    <s v="18h"/>
    <x v="60"/>
    <x v="42"/>
    <n v="1"/>
    <n v="3"/>
  </r>
  <r>
    <x v="0"/>
    <x v="0"/>
    <x v="14"/>
    <s v="Tunisie"/>
    <s v="Pays-Bas"/>
    <b v="1"/>
    <x v="30"/>
    <x v="4"/>
    <x v="6"/>
    <s v="18h"/>
    <x v="16"/>
    <x v="92"/>
    <n v="1"/>
    <n v="3"/>
  </r>
  <r>
    <x v="0"/>
    <x v="0"/>
    <x v="14"/>
    <s v="Tunisie"/>
    <s v="Pays-Bas"/>
    <b v="1"/>
    <x v="30"/>
    <x v="5"/>
    <x v="6"/>
    <s v="18h"/>
    <x v="60"/>
    <x v="42"/>
    <n v="1"/>
    <n v="3"/>
  </r>
  <r>
    <x v="0"/>
    <x v="0"/>
    <x v="14"/>
    <s v="Tunisie"/>
    <s v="Pays-Bas"/>
    <b v="1"/>
    <x v="30"/>
    <x v="6"/>
    <x v="6"/>
    <s v="18h"/>
    <x v="29"/>
    <x v="85"/>
    <n v="1"/>
    <n v="3"/>
  </r>
  <r>
    <x v="0"/>
    <x v="0"/>
    <x v="14"/>
    <s v="Tunisie"/>
    <s v="Pays-Bas"/>
    <b v="1"/>
    <x v="30"/>
    <x v="7"/>
    <x v="6"/>
    <s v="18h"/>
    <x v="61"/>
    <x v="93"/>
    <n v="1"/>
    <n v="3"/>
  </r>
  <r>
    <x v="0"/>
    <x v="0"/>
    <x v="15"/>
    <s v="Norvège"/>
    <s v="France"/>
    <b v="1"/>
    <x v="31"/>
    <x v="0"/>
    <x v="0"/>
    <s v="15h"/>
    <x v="1"/>
    <x v="47"/>
    <n v="5"/>
    <n v="3"/>
  </r>
  <r>
    <x v="0"/>
    <x v="0"/>
    <x v="15"/>
    <s v="Norvège"/>
    <s v="France"/>
    <b v="1"/>
    <x v="31"/>
    <x v="1"/>
    <x v="0"/>
    <s v="15h"/>
    <x v="62"/>
    <x v="94"/>
    <n v="5"/>
    <n v="3"/>
  </r>
  <r>
    <x v="0"/>
    <x v="0"/>
    <x v="15"/>
    <s v="Norvège"/>
    <s v="France"/>
    <b v="1"/>
    <x v="31"/>
    <x v="2"/>
    <x v="0"/>
    <s v="15h"/>
    <x v="63"/>
    <x v="95"/>
    <n v="5"/>
    <n v="3"/>
  </r>
  <r>
    <x v="0"/>
    <x v="0"/>
    <x v="15"/>
    <s v="Norvège"/>
    <s v="France"/>
    <b v="1"/>
    <x v="31"/>
    <x v="3"/>
    <x v="0"/>
    <s v="15h"/>
    <x v="64"/>
    <x v="96"/>
    <n v="5"/>
    <n v="3"/>
  </r>
  <r>
    <x v="0"/>
    <x v="0"/>
    <x v="15"/>
    <s v="Norvège"/>
    <s v="France"/>
    <b v="1"/>
    <x v="31"/>
    <x v="4"/>
    <x v="0"/>
    <s v="15h"/>
    <x v="65"/>
    <x v="97"/>
    <n v="5"/>
    <n v="3"/>
  </r>
  <r>
    <x v="0"/>
    <x v="0"/>
    <x v="15"/>
    <s v="Norvège"/>
    <s v="France"/>
    <b v="1"/>
    <x v="31"/>
    <x v="5"/>
    <x v="0"/>
    <s v="15h"/>
    <x v="64"/>
    <x v="96"/>
    <n v="5"/>
    <n v="3"/>
  </r>
  <r>
    <x v="0"/>
    <x v="0"/>
    <x v="15"/>
    <s v="Norvège"/>
    <s v="France"/>
    <b v="1"/>
    <x v="31"/>
    <x v="6"/>
    <x v="0"/>
    <s v="15h"/>
    <x v="66"/>
    <x v="98"/>
    <n v="5"/>
    <n v="3"/>
  </r>
  <r>
    <x v="0"/>
    <x v="0"/>
    <x v="15"/>
    <s v="Norvège"/>
    <s v="France"/>
    <b v="1"/>
    <x v="31"/>
    <x v="7"/>
    <x v="0"/>
    <s v="15h"/>
    <x v="4"/>
    <x v="69"/>
    <n v="5"/>
    <n v="3"/>
  </r>
  <r>
    <x v="0"/>
    <x v="0"/>
    <x v="16"/>
    <s v="Panama"/>
    <s v="Angleterre"/>
    <b v="1"/>
    <x v="32"/>
    <x v="0"/>
    <x v="5"/>
    <s v="17h"/>
    <x v="17"/>
    <x v="14"/>
    <n v="3"/>
    <n v="6"/>
  </r>
  <r>
    <x v="0"/>
    <x v="0"/>
    <x v="16"/>
    <s v="Panama"/>
    <s v="Angleterre"/>
    <b v="1"/>
    <x v="32"/>
    <x v="1"/>
    <x v="5"/>
    <s v="17h"/>
    <x v="46"/>
    <x v="99"/>
    <n v="3"/>
    <n v="6"/>
  </r>
  <r>
    <x v="0"/>
    <x v="0"/>
    <x v="16"/>
    <s v="Panama"/>
    <s v="Angleterre"/>
    <b v="1"/>
    <x v="32"/>
    <x v="2"/>
    <x v="5"/>
    <s v="17h"/>
    <x v="11"/>
    <x v="25"/>
    <n v="3"/>
    <n v="6"/>
  </r>
  <r>
    <x v="0"/>
    <x v="0"/>
    <x v="16"/>
    <s v="Panama"/>
    <s v="Angleterre"/>
    <b v="1"/>
    <x v="32"/>
    <x v="3"/>
    <x v="5"/>
    <s v="17h"/>
    <x v="27"/>
    <x v="30"/>
    <n v="3"/>
    <n v="6"/>
  </r>
  <r>
    <x v="0"/>
    <x v="0"/>
    <x v="16"/>
    <s v="Panama"/>
    <s v="Angleterre"/>
    <b v="1"/>
    <x v="32"/>
    <x v="4"/>
    <x v="5"/>
    <s v="17h"/>
    <x v="6"/>
    <x v="64"/>
    <n v="3"/>
    <n v="6"/>
  </r>
  <r>
    <x v="0"/>
    <x v="0"/>
    <x v="16"/>
    <s v="Panama"/>
    <s v="Angleterre"/>
    <b v="1"/>
    <x v="32"/>
    <x v="5"/>
    <x v="5"/>
    <s v="17h"/>
    <x v="27"/>
    <x v="30"/>
    <n v="3"/>
    <n v="6"/>
  </r>
  <r>
    <x v="0"/>
    <x v="0"/>
    <x v="16"/>
    <s v="Panama"/>
    <s v="Angleterre"/>
    <b v="1"/>
    <x v="32"/>
    <x v="6"/>
    <x v="5"/>
    <s v="17h"/>
    <x v="23"/>
    <x v="57"/>
    <n v="3"/>
    <n v="6"/>
  </r>
  <r>
    <x v="0"/>
    <x v="0"/>
    <x v="16"/>
    <s v="Panama"/>
    <s v="Angleterre"/>
    <b v="1"/>
    <x v="32"/>
    <x v="7"/>
    <x v="5"/>
    <s v="17h"/>
    <x v="60"/>
    <x v="92"/>
    <n v="3"/>
    <n v="6"/>
  </r>
  <r>
    <x v="0"/>
    <x v="0"/>
    <x v="16"/>
    <s v="Colombie"/>
    <s v="Portugal"/>
    <b v="1"/>
    <x v="33"/>
    <x v="0"/>
    <x v="7"/>
    <s v="19h30"/>
    <x v="16"/>
    <x v="92"/>
    <n v="2"/>
    <n v="3"/>
  </r>
  <r>
    <x v="0"/>
    <x v="0"/>
    <x v="16"/>
    <s v="Colombie"/>
    <s v="Portugal"/>
    <b v="1"/>
    <x v="33"/>
    <x v="1"/>
    <x v="7"/>
    <s v="19h30"/>
    <x v="29"/>
    <x v="40"/>
    <n v="2"/>
    <n v="3"/>
  </r>
  <r>
    <x v="0"/>
    <x v="0"/>
    <x v="16"/>
    <s v="Colombie"/>
    <s v="Portugal"/>
    <b v="1"/>
    <x v="33"/>
    <x v="2"/>
    <x v="7"/>
    <s v="19h30"/>
    <x v="40"/>
    <x v="55"/>
    <n v="2"/>
    <n v="3"/>
  </r>
  <r>
    <x v="0"/>
    <x v="0"/>
    <x v="16"/>
    <s v="Colombie"/>
    <s v="Portugal"/>
    <b v="1"/>
    <x v="33"/>
    <x v="3"/>
    <x v="7"/>
    <s v="19h30"/>
    <x v="24"/>
    <x v="21"/>
    <n v="2"/>
    <n v="3"/>
  </r>
  <r>
    <x v="0"/>
    <x v="0"/>
    <x v="16"/>
    <s v="Colombie"/>
    <s v="Portugal"/>
    <b v="1"/>
    <x v="33"/>
    <x v="4"/>
    <x v="7"/>
    <s v="19h30"/>
    <x v="60"/>
    <x v="42"/>
    <n v="2"/>
    <n v="3"/>
  </r>
  <r>
    <x v="0"/>
    <x v="0"/>
    <x v="16"/>
    <s v="Colombie"/>
    <s v="Portugal"/>
    <b v="1"/>
    <x v="33"/>
    <x v="5"/>
    <x v="7"/>
    <s v="19h30"/>
    <x v="24"/>
    <x v="21"/>
    <n v="2"/>
    <n v="3"/>
  </r>
  <r>
    <x v="0"/>
    <x v="0"/>
    <x v="16"/>
    <s v="Colombie"/>
    <s v="Portugal"/>
    <b v="1"/>
    <x v="33"/>
    <x v="6"/>
    <x v="7"/>
    <s v="19h30"/>
    <x v="56"/>
    <x v="100"/>
    <n v="2"/>
    <n v="3"/>
  </r>
  <r>
    <x v="0"/>
    <x v="0"/>
    <x v="16"/>
    <s v="Colombie"/>
    <s v="Portugal"/>
    <b v="1"/>
    <x v="33"/>
    <x v="7"/>
    <x v="7"/>
    <s v="19h30"/>
    <x v="67"/>
    <x v="101"/>
    <n v="2"/>
    <n v="3"/>
  </r>
  <r>
    <x v="1"/>
    <x v="1"/>
    <x v="17"/>
    <s v="Mexique"/>
    <s v="Canada"/>
    <b v="1"/>
    <x v="34"/>
    <x v="0"/>
    <x v="0"/>
    <s v="-"/>
    <x v="15"/>
    <x v="54"/>
    <s v="-"/>
    <s v="-"/>
  </r>
  <r>
    <x v="1"/>
    <x v="1"/>
    <x v="17"/>
    <s v="Mexique"/>
    <s v="Canada"/>
    <b v="1"/>
    <x v="34"/>
    <x v="1"/>
    <x v="0"/>
    <s v="-"/>
    <x v="18"/>
    <x v="7"/>
    <m/>
    <m/>
  </r>
  <r>
    <x v="1"/>
    <x v="1"/>
    <x v="17"/>
    <s v="Mexique"/>
    <s v="Canada"/>
    <b v="1"/>
    <x v="34"/>
    <x v="2"/>
    <x v="0"/>
    <s v="-"/>
    <x v="9"/>
    <x v="11"/>
    <m/>
    <m/>
  </r>
  <r>
    <x v="1"/>
    <x v="1"/>
    <x v="17"/>
    <s v="Mexique"/>
    <s v="Canada"/>
    <b v="1"/>
    <x v="34"/>
    <x v="3"/>
    <x v="0"/>
    <s v="-"/>
    <x v="58"/>
    <x v="102"/>
    <m/>
    <m/>
  </r>
  <r>
    <x v="1"/>
    <x v="1"/>
    <x v="17"/>
    <s v="Mexique"/>
    <s v="Canada"/>
    <b v="1"/>
    <x v="34"/>
    <x v="4"/>
    <x v="0"/>
    <s v="-"/>
    <x v="1"/>
    <x v="88"/>
    <m/>
    <m/>
  </r>
  <r>
    <x v="1"/>
    <x v="1"/>
    <x v="17"/>
    <s v="Mexique"/>
    <s v="Canada"/>
    <b v="1"/>
    <x v="34"/>
    <x v="5"/>
    <x v="0"/>
    <s v="-"/>
    <x v="58"/>
    <x v="102"/>
    <m/>
    <m/>
  </r>
  <r>
    <x v="1"/>
    <x v="1"/>
    <x v="17"/>
    <s v="Mexique"/>
    <s v="Canada"/>
    <b v="1"/>
    <x v="34"/>
    <x v="6"/>
    <x v="0"/>
    <s v="-"/>
    <x v="48"/>
    <x v="68"/>
    <m/>
    <m/>
  </r>
  <r>
    <x v="1"/>
    <x v="1"/>
    <x v="17"/>
    <s v="Mexique"/>
    <s v="Canada"/>
    <b v="1"/>
    <x v="34"/>
    <x v="8"/>
    <x v="0"/>
    <s v="-"/>
    <x v="58"/>
    <x v="102"/>
    <m/>
    <m/>
  </r>
  <r>
    <x v="1"/>
    <x v="1"/>
    <x v="17"/>
    <s v="Mexique"/>
    <s v="Canada"/>
    <b v="1"/>
    <x v="34"/>
    <x v="9"/>
    <x v="0"/>
    <s v="-"/>
    <x v="58"/>
    <x v="102"/>
    <m/>
    <m/>
  </r>
  <r>
    <x v="1"/>
    <x v="1"/>
    <x v="17"/>
    <s v="Mexique"/>
    <s v="Canada"/>
    <b v="1"/>
    <x v="34"/>
    <x v="7"/>
    <x v="0"/>
    <s v="-"/>
    <x v="15"/>
    <x v="30"/>
    <m/>
    <m/>
  </r>
  <r>
    <x v="1"/>
    <x v="1"/>
    <x v="18"/>
    <s v="Brésil"/>
    <s v="Ukraine"/>
    <b v="1"/>
    <x v="35"/>
    <x v="0"/>
    <x v="2"/>
    <s v="-"/>
    <x v="50"/>
    <x v="14"/>
    <m/>
    <m/>
  </r>
  <r>
    <x v="1"/>
    <x v="1"/>
    <x v="18"/>
    <s v="Brésil"/>
    <s v="Ukraine"/>
    <b v="1"/>
    <x v="35"/>
    <x v="1"/>
    <x v="2"/>
    <s v="-"/>
    <x v="22"/>
    <x v="83"/>
    <m/>
    <m/>
  </r>
  <r>
    <x v="1"/>
    <x v="1"/>
    <x v="18"/>
    <s v="Brésil"/>
    <s v="Ukraine"/>
    <b v="1"/>
    <x v="35"/>
    <x v="2"/>
    <x v="2"/>
    <s v="-"/>
    <x v="1"/>
    <x v="103"/>
    <m/>
    <m/>
  </r>
  <r>
    <x v="1"/>
    <x v="1"/>
    <x v="18"/>
    <s v="Brésil"/>
    <s v="Ukraine"/>
    <b v="1"/>
    <x v="35"/>
    <x v="3"/>
    <x v="2"/>
    <s v="-"/>
    <x v="18"/>
    <x v="104"/>
    <m/>
    <m/>
  </r>
  <r>
    <x v="1"/>
    <x v="1"/>
    <x v="18"/>
    <s v="Brésil"/>
    <s v="Ukraine"/>
    <b v="1"/>
    <x v="35"/>
    <x v="4"/>
    <x v="2"/>
    <s v="-"/>
    <x v="20"/>
    <x v="26"/>
    <m/>
    <m/>
  </r>
  <r>
    <x v="1"/>
    <x v="1"/>
    <x v="18"/>
    <s v="Brésil"/>
    <s v="Ukraine"/>
    <b v="1"/>
    <x v="35"/>
    <x v="5"/>
    <x v="2"/>
    <s v="-"/>
    <x v="18"/>
    <x v="104"/>
    <m/>
    <m/>
  </r>
  <r>
    <x v="1"/>
    <x v="1"/>
    <x v="18"/>
    <s v="Brésil"/>
    <s v="Ukraine"/>
    <b v="1"/>
    <x v="35"/>
    <x v="6"/>
    <x v="2"/>
    <s v="-"/>
    <x v="1"/>
    <x v="103"/>
    <m/>
    <m/>
  </r>
  <r>
    <x v="1"/>
    <x v="1"/>
    <x v="18"/>
    <s v="Brésil"/>
    <s v="Ukraine"/>
    <b v="1"/>
    <x v="35"/>
    <x v="8"/>
    <x v="2"/>
    <s v="-"/>
    <x v="18"/>
    <x v="104"/>
    <m/>
    <m/>
  </r>
  <r>
    <x v="1"/>
    <x v="1"/>
    <x v="18"/>
    <s v="Brésil"/>
    <s v="Ukraine"/>
    <b v="1"/>
    <x v="35"/>
    <x v="9"/>
    <x v="2"/>
    <s v="-"/>
    <x v="18"/>
    <x v="104"/>
    <m/>
    <m/>
  </r>
  <r>
    <x v="1"/>
    <x v="1"/>
    <x v="18"/>
    <s v="Brésil"/>
    <s v="Ukraine"/>
    <b v="1"/>
    <x v="35"/>
    <x v="7"/>
    <x v="2"/>
    <s v="-"/>
    <x v="22"/>
    <x v="28"/>
    <m/>
    <m/>
  </r>
  <r>
    <x v="1"/>
    <x v="1"/>
    <x v="18"/>
    <s v="Allemagne"/>
    <s v="3ème"/>
    <b v="1"/>
    <x v="36"/>
    <x v="0"/>
    <x v="8"/>
    <s v="-"/>
    <x v="11"/>
    <x v="57"/>
    <m/>
    <m/>
  </r>
  <r>
    <x v="1"/>
    <x v="1"/>
    <x v="18"/>
    <s v="Allemagne"/>
    <s v="3ème"/>
    <b v="1"/>
    <x v="36"/>
    <x v="1"/>
    <x v="8"/>
    <s v="-"/>
    <x v="18"/>
    <x v="7"/>
    <m/>
    <m/>
  </r>
  <r>
    <x v="1"/>
    <x v="1"/>
    <x v="18"/>
    <s v="Allemagne"/>
    <s v="3ème"/>
    <b v="1"/>
    <x v="36"/>
    <x v="2"/>
    <x v="8"/>
    <s v="-"/>
    <x v="1"/>
    <x v="58"/>
    <m/>
    <m/>
  </r>
  <r>
    <x v="1"/>
    <x v="1"/>
    <x v="18"/>
    <s v="Allemagne"/>
    <s v="3ème"/>
    <b v="1"/>
    <x v="36"/>
    <x v="3"/>
    <x v="8"/>
    <s v="-"/>
    <x v="18"/>
    <x v="1"/>
    <m/>
    <m/>
  </r>
  <r>
    <x v="1"/>
    <x v="1"/>
    <x v="18"/>
    <s v="Allemagne"/>
    <s v="3ème"/>
    <b v="1"/>
    <x v="36"/>
    <x v="4"/>
    <x v="8"/>
    <s v="-"/>
    <x v="20"/>
    <x v="32"/>
    <m/>
    <m/>
  </r>
  <r>
    <x v="1"/>
    <x v="1"/>
    <x v="18"/>
    <s v="Allemagne"/>
    <s v="3ème"/>
    <b v="1"/>
    <x v="36"/>
    <x v="5"/>
    <x v="8"/>
    <s v="-"/>
    <x v="18"/>
    <x v="1"/>
    <m/>
    <m/>
  </r>
  <r>
    <x v="1"/>
    <x v="1"/>
    <x v="18"/>
    <s v="Allemagne"/>
    <s v="3ème"/>
    <b v="1"/>
    <x v="36"/>
    <x v="6"/>
    <x v="8"/>
    <s v="-"/>
    <x v="42"/>
    <x v="59"/>
    <m/>
    <m/>
  </r>
  <r>
    <x v="1"/>
    <x v="1"/>
    <x v="18"/>
    <s v="Allemagne"/>
    <s v="3ème"/>
    <b v="1"/>
    <x v="36"/>
    <x v="8"/>
    <x v="8"/>
    <s v="-"/>
    <x v="18"/>
    <x v="1"/>
    <m/>
    <m/>
  </r>
  <r>
    <x v="1"/>
    <x v="1"/>
    <x v="18"/>
    <s v="Allemagne"/>
    <s v="3ème"/>
    <b v="1"/>
    <x v="36"/>
    <x v="9"/>
    <x v="8"/>
    <s v="-"/>
    <x v="18"/>
    <x v="1"/>
    <m/>
    <m/>
  </r>
  <r>
    <x v="1"/>
    <x v="1"/>
    <x v="18"/>
    <s v="Allemagne"/>
    <s v="3ème"/>
    <b v="1"/>
    <x v="36"/>
    <x v="7"/>
    <x v="8"/>
    <s v="-"/>
    <x v="56"/>
    <x v="85"/>
    <m/>
    <m/>
  </r>
  <r>
    <x v="1"/>
    <x v="1"/>
    <x v="19"/>
    <s v="Equateur"/>
    <s v="Norvège"/>
    <b v="1"/>
    <x v="37"/>
    <x v="0"/>
    <x v="2"/>
    <s v="-"/>
    <x v="50"/>
    <x v="14"/>
    <m/>
    <m/>
  </r>
  <r>
    <x v="1"/>
    <x v="1"/>
    <x v="19"/>
    <s v="Equateur"/>
    <s v="Norvège"/>
    <b v="1"/>
    <x v="37"/>
    <x v="1"/>
    <x v="2"/>
    <s v="-"/>
    <x v="22"/>
    <x v="83"/>
    <m/>
    <m/>
  </r>
  <r>
    <x v="1"/>
    <x v="1"/>
    <x v="19"/>
    <s v="Equateur"/>
    <s v="Norvège"/>
    <b v="1"/>
    <x v="37"/>
    <x v="2"/>
    <x v="2"/>
    <s v="-"/>
    <x v="1"/>
    <x v="103"/>
    <m/>
    <m/>
  </r>
  <r>
    <x v="1"/>
    <x v="1"/>
    <x v="19"/>
    <s v="Equateur"/>
    <s v="Norvège"/>
    <b v="1"/>
    <x v="37"/>
    <x v="3"/>
    <x v="2"/>
    <s v="-"/>
    <x v="18"/>
    <x v="104"/>
    <m/>
    <m/>
  </r>
  <r>
    <x v="1"/>
    <x v="1"/>
    <x v="19"/>
    <s v="Equateur"/>
    <s v="Norvège"/>
    <b v="1"/>
    <x v="37"/>
    <x v="4"/>
    <x v="2"/>
    <s v="-"/>
    <x v="20"/>
    <x v="26"/>
    <m/>
    <m/>
  </r>
  <r>
    <x v="1"/>
    <x v="1"/>
    <x v="19"/>
    <s v="Equateur"/>
    <s v="Norvège"/>
    <b v="1"/>
    <x v="37"/>
    <x v="5"/>
    <x v="2"/>
    <s v="-"/>
    <x v="18"/>
    <x v="104"/>
    <m/>
    <m/>
  </r>
  <r>
    <x v="1"/>
    <x v="1"/>
    <x v="19"/>
    <s v="Equateur"/>
    <s v="Norvège"/>
    <b v="1"/>
    <x v="37"/>
    <x v="6"/>
    <x v="2"/>
    <s v="-"/>
    <x v="1"/>
    <x v="103"/>
    <m/>
    <m/>
  </r>
  <r>
    <x v="1"/>
    <x v="1"/>
    <x v="19"/>
    <s v="Equateur"/>
    <s v="Norvège"/>
    <b v="1"/>
    <x v="37"/>
    <x v="8"/>
    <x v="2"/>
    <s v="-"/>
    <x v="18"/>
    <x v="104"/>
    <m/>
    <m/>
  </r>
  <r>
    <x v="1"/>
    <x v="1"/>
    <x v="19"/>
    <s v="Equateur"/>
    <s v="Norvège"/>
    <b v="1"/>
    <x v="37"/>
    <x v="9"/>
    <x v="2"/>
    <s v="-"/>
    <x v="18"/>
    <x v="104"/>
    <m/>
    <m/>
  </r>
  <r>
    <x v="1"/>
    <x v="1"/>
    <x v="19"/>
    <s v="Equateur"/>
    <s v="Norvège"/>
    <b v="1"/>
    <x v="37"/>
    <x v="7"/>
    <x v="2"/>
    <s v="-"/>
    <x v="22"/>
    <x v="28"/>
    <m/>
    <m/>
  </r>
  <r>
    <x v="1"/>
    <x v="1"/>
    <x v="19"/>
    <s v="France"/>
    <s v="3ème"/>
    <b v="1"/>
    <x v="38"/>
    <x v="0"/>
    <x v="5"/>
    <s v="-"/>
    <x v="58"/>
    <x v="59"/>
    <m/>
    <m/>
  </r>
  <r>
    <x v="1"/>
    <x v="1"/>
    <x v="19"/>
    <s v="France"/>
    <s v="3ème"/>
    <b v="1"/>
    <x v="38"/>
    <x v="1"/>
    <x v="5"/>
    <s v="-"/>
    <x v="68"/>
    <x v="105"/>
    <m/>
    <m/>
  </r>
  <r>
    <x v="1"/>
    <x v="1"/>
    <x v="19"/>
    <s v="France"/>
    <s v="3ème"/>
    <b v="1"/>
    <x v="38"/>
    <x v="2"/>
    <x v="5"/>
    <s v="-"/>
    <x v="65"/>
    <x v="106"/>
    <m/>
    <m/>
  </r>
  <r>
    <x v="1"/>
    <x v="1"/>
    <x v="19"/>
    <s v="France"/>
    <s v="3ème"/>
    <b v="1"/>
    <x v="38"/>
    <x v="3"/>
    <x v="5"/>
    <s v="-"/>
    <x v="34"/>
    <x v="107"/>
    <m/>
    <m/>
  </r>
  <r>
    <x v="1"/>
    <x v="1"/>
    <x v="19"/>
    <s v="France"/>
    <s v="3ème"/>
    <b v="1"/>
    <x v="38"/>
    <x v="4"/>
    <x v="5"/>
    <s v="-"/>
    <x v="69"/>
    <x v="108"/>
    <m/>
    <m/>
  </r>
  <r>
    <x v="1"/>
    <x v="1"/>
    <x v="19"/>
    <s v="France"/>
    <s v="3ème"/>
    <b v="1"/>
    <x v="38"/>
    <x v="5"/>
    <x v="5"/>
    <s v="-"/>
    <x v="34"/>
    <x v="107"/>
    <m/>
    <m/>
  </r>
  <r>
    <x v="1"/>
    <x v="1"/>
    <x v="19"/>
    <s v="France"/>
    <s v="3ème"/>
    <b v="1"/>
    <x v="38"/>
    <x v="6"/>
    <x v="5"/>
    <s v="-"/>
    <x v="36"/>
    <x v="109"/>
    <m/>
    <m/>
  </r>
  <r>
    <x v="1"/>
    <x v="1"/>
    <x v="19"/>
    <s v="France"/>
    <s v="3ème"/>
    <b v="1"/>
    <x v="38"/>
    <x v="8"/>
    <x v="5"/>
    <s v="-"/>
    <x v="68"/>
    <x v="110"/>
    <m/>
    <m/>
  </r>
  <r>
    <x v="1"/>
    <x v="1"/>
    <x v="19"/>
    <s v="France"/>
    <s v="3ème"/>
    <b v="1"/>
    <x v="38"/>
    <x v="9"/>
    <x v="5"/>
    <s v="-"/>
    <x v="68"/>
    <x v="110"/>
    <m/>
    <m/>
  </r>
  <r>
    <x v="1"/>
    <x v="1"/>
    <x v="19"/>
    <s v="France"/>
    <s v="3ème"/>
    <b v="1"/>
    <x v="38"/>
    <x v="7"/>
    <x v="5"/>
    <s v="-"/>
    <x v="0"/>
    <x v="7"/>
    <m/>
    <m/>
  </r>
  <r>
    <x v="1"/>
    <x v="1"/>
    <x v="20"/>
    <s v="Angleterre"/>
    <s v="3ème"/>
    <b v="1"/>
    <x v="39"/>
    <x v="0"/>
    <x v="4"/>
    <s v="-"/>
    <x v="70"/>
    <x v="85"/>
    <m/>
    <m/>
  </r>
  <r>
    <x v="1"/>
    <x v="1"/>
    <x v="20"/>
    <s v="Angleterre"/>
    <s v="3ème"/>
    <b v="1"/>
    <x v="39"/>
    <x v="1"/>
    <x v="4"/>
    <s v="-"/>
    <x v="11"/>
    <x v="29"/>
    <m/>
    <m/>
  </r>
  <r>
    <x v="1"/>
    <x v="1"/>
    <x v="20"/>
    <s v="Angleterre"/>
    <s v="3ème"/>
    <b v="1"/>
    <x v="39"/>
    <x v="2"/>
    <x v="4"/>
    <s v="-"/>
    <x v="44"/>
    <x v="59"/>
    <m/>
    <m/>
  </r>
  <r>
    <x v="1"/>
    <x v="1"/>
    <x v="20"/>
    <s v="Angleterre"/>
    <s v="3ème"/>
    <b v="1"/>
    <x v="39"/>
    <x v="3"/>
    <x v="4"/>
    <s v="-"/>
    <x v="19"/>
    <x v="62"/>
    <m/>
    <m/>
  </r>
  <r>
    <x v="1"/>
    <x v="1"/>
    <x v="20"/>
    <s v="Angleterre"/>
    <s v="3ème"/>
    <b v="1"/>
    <x v="39"/>
    <x v="4"/>
    <x v="4"/>
    <s v="-"/>
    <x v="0"/>
    <x v="27"/>
    <m/>
    <m/>
  </r>
  <r>
    <x v="1"/>
    <x v="1"/>
    <x v="20"/>
    <s v="Angleterre"/>
    <s v="3ème"/>
    <b v="1"/>
    <x v="39"/>
    <x v="5"/>
    <x v="4"/>
    <s v="-"/>
    <x v="19"/>
    <x v="62"/>
    <m/>
    <m/>
  </r>
  <r>
    <x v="1"/>
    <x v="1"/>
    <x v="20"/>
    <s v="Angleterre"/>
    <s v="3ème"/>
    <b v="1"/>
    <x v="39"/>
    <x v="6"/>
    <x v="4"/>
    <s v="-"/>
    <x v="44"/>
    <x v="59"/>
    <m/>
    <m/>
  </r>
  <r>
    <x v="1"/>
    <x v="1"/>
    <x v="20"/>
    <s v="Angleterre"/>
    <s v="3ème"/>
    <b v="1"/>
    <x v="39"/>
    <x v="8"/>
    <x v="4"/>
    <s v="-"/>
    <x v="19"/>
    <x v="62"/>
    <m/>
    <m/>
  </r>
  <r>
    <x v="1"/>
    <x v="1"/>
    <x v="20"/>
    <s v="Angleterre"/>
    <s v="3ème"/>
    <b v="1"/>
    <x v="39"/>
    <x v="9"/>
    <x v="4"/>
    <s v="-"/>
    <x v="19"/>
    <x v="62"/>
    <m/>
    <m/>
  </r>
  <r>
    <x v="1"/>
    <x v="1"/>
    <x v="20"/>
    <s v="Angleterre"/>
    <s v="3ème"/>
    <b v="1"/>
    <x v="39"/>
    <x v="7"/>
    <x v="4"/>
    <s v="-"/>
    <x v="11"/>
    <x v="29"/>
    <m/>
    <m/>
  </r>
  <r>
    <x v="1"/>
    <x v="1"/>
    <x v="20"/>
    <s v="Belgique"/>
    <s v="3ème"/>
    <b v="1"/>
    <x v="40"/>
    <x v="0"/>
    <x v="3"/>
    <s v="-"/>
    <x v="11"/>
    <x v="57"/>
    <m/>
    <m/>
  </r>
  <r>
    <x v="1"/>
    <x v="1"/>
    <x v="20"/>
    <s v="Belgique"/>
    <s v="3ème"/>
    <b v="1"/>
    <x v="40"/>
    <x v="1"/>
    <x v="3"/>
    <s v="-"/>
    <x v="18"/>
    <x v="7"/>
    <m/>
    <m/>
  </r>
  <r>
    <x v="1"/>
    <x v="1"/>
    <x v="20"/>
    <s v="Belgique"/>
    <s v="3ème"/>
    <b v="1"/>
    <x v="40"/>
    <x v="2"/>
    <x v="3"/>
    <s v="-"/>
    <x v="1"/>
    <x v="58"/>
    <m/>
    <m/>
  </r>
  <r>
    <x v="1"/>
    <x v="1"/>
    <x v="20"/>
    <s v="Belgique"/>
    <s v="3ème"/>
    <b v="1"/>
    <x v="40"/>
    <x v="3"/>
    <x v="3"/>
    <s v="-"/>
    <x v="18"/>
    <x v="1"/>
    <m/>
    <m/>
  </r>
  <r>
    <x v="1"/>
    <x v="1"/>
    <x v="20"/>
    <s v="Belgique"/>
    <s v="3ème"/>
    <b v="1"/>
    <x v="40"/>
    <x v="4"/>
    <x v="3"/>
    <s v="-"/>
    <x v="20"/>
    <x v="32"/>
    <m/>
    <m/>
  </r>
  <r>
    <x v="1"/>
    <x v="1"/>
    <x v="20"/>
    <s v="Belgique"/>
    <s v="3ème"/>
    <b v="1"/>
    <x v="40"/>
    <x v="5"/>
    <x v="3"/>
    <s v="-"/>
    <x v="18"/>
    <x v="1"/>
    <m/>
    <m/>
  </r>
  <r>
    <x v="1"/>
    <x v="1"/>
    <x v="20"/>
    <s v="Belgique"/>
    <s v="3ème"/>
    <b v="1"/>
    <x v="40"/>
    <x v="6"/>
    <x v="3"/>
    <s v="-"/>
    <x v="42"/>
    <x v="59"/>
    <m/>
    <m/>
  </r>
  <r>
    <x v="1"/>
    <x v="1"/>
    <x v="20"/>
    <s v="Belgique"/>
    <s v="3ème"/>
    <b v="1"/>
    <x v="40"/>
    <x v="8"/>
    <x v="3"/>
    <s v="-"/>
    <x v="18"/>
    <x v="1"/>
    <m/>
    <m/>
  </r>
  <r>
    <x v="1"/>
    <x v="1"/>
    <x v="20"/>
    <s v="Belgique"/>
    <s v="3ème"/>
    <b v="1"/>
    <x v="40"/>
    <x v="9"/>
    <x v="3"/>
    <s v="-"/>
    <x v="18"/>
    <x v="1"/>
    <m/>
    <m/>
  </r>
  <r>
    <x v="1"/>
    <x v="1"/>
    <x v="20"/>
    <s v="Belgique"/>
    <s v="3ème"/>
    <b v="1"/>
    <x v="40"/>
    <x v="7"/>
    <x v="3"/>
    <s v="-"/>
    <x v="40"/>
    <x v="21"/>
    <m/>
    <m/>
  </r>
  <r>
    <x v="1"/>
    <x v="1"/>
    <x v="21"/>
    <s v="Espagne"/>
    <s v="Autriche"/>
    <b v="1"/>
    <x v="41"/>
    <x v="0"/>
    <x v="0"/>
    <s v="-"/>
    <x v="11"/>
    <x v="111"/>
    <m/>
    <m/>
  </r>
  <r>
    <x v="1"/>
    <x v="1"/>
    <x v="21"/>
    <s v="Espagne"/>
    <s v="Autriche"/>
    <b v="1"/>
    <x v="41"/>
    <x v="1"/>
    <x v="0"/>
    <s v="-"/>
    <x v="71"/>
    <x v="112"/>
    <m/>
    <m/>
  </r>
  <r>
    <x v="1"/>
    <x v="1"/>
    <x v="21"/>
    <s v="Espagne"/>
    <s v="Autriche"/>
    <b v="1"/>
    <x v="41"/>
    <x v="2"/>
    <x v="0"/>
    <s v="-"/>
    <x v="31"/>
    <x v="44"/>
    <m/>
    <m/>
  </r>
  <r>
    <x v="1"/>
    <x v="1"/>
    <x v="21"/>
    <s v="Espagne"/>
    <s v="Autriche"/>
    <b v="1"/>
    <x v="41"/>
    <x v="3"/>
    <x v="0"/>
    <s v="-"/>
    <x v="8"/>
    <x v="10"/>
    <m/>
    <m/>
  </r>
  <r>
    <x v="1"/>
    <x v="1"/>
    <x v="21"/>
    <s v="Espagne"/>
    <s v="Autriche"/>
    <b v="1"/>
    <x v="41"/>
    <x v="4"/>
    <x v="0"/>
    <s v="-"/>
    <x v="32"/>
    <x v="113"/>
    <m/>
    <m/>
  </r>
  <r>
    <x v="1"/>
    <x v="1"/>
    <x v="21"/>
    <s v="Espagne"/>
    <s v="Autriche"/>
    <b v="1"/>
    <x v="41"/>
    <x v="5"/>
    <x v="0"/>
    <s v="-"/>
    <x v="8"/>
    <x v="10"/>
    <m/>
    <m/>
  </r>
  <r>
    <x v="1"/>
    <x v="1"/>
    <x v="21"/>
    <s v="Espagne"/>
    <s v="Autriche"/>
    <b v="1"/>
    <x v="41"/>
    <x v="6"/>
    <x v="0"/>
    <s v="-"/>
    <x v="2"/>
    <x v="2"/>
    <m/>
    <m/>
  </r>
  <r>
    <x v="1"/>
    <x v="1"/>
    <x v="21"/>
    <s v="Espagne"/>
    <s v="Autriche"/>
    <b v="1"/>
    <x v="41"/>
    <x v="8"/>
    <x v="0"/>
    <s v="-"/>
    <x v="8"/>
    <x v="10"/>
    <m/>
    <m/>
  </r>
  <r>
    <x v="1"/>
    <x v="1"/>
    <x v="21"/>
    <s v="Espagne"/>
    <s v="Autriche"/>
    <b v="1"/>
    <x v="41"/>
    <x v="9"/>
    <x v="0"/>
    <s v="-"/>
    <x v="8"/>
    <x v="10"/>
    <m/>
    <m/>
  </r>
  <r>
    <x v="1"/>
    <x v="1"/>
    <x v="21"/>
    <s v="Espagne"/>
    <s v="Autriche"/>
    <b v="1"/>
    <x v="41"/>
    <x v="7"/>
    <x v="0"/>
    <s v="-"/>
    <x v="19"/>
    <x v="114"/>
    <m/>
    <m/>
  </r>
  <r>
    <x v="1"/>
    <x v="1"/>
    <x v="19"/>
    <s v="Norvège"/>
    <s v="3ème"/>
    <b v="1"/>
    <x v="42"/>
    <x v="0"/>
    <x v="5"/>
    <s v="-"/>
    <x v="43"/>
    <x v="115"/>
    <m/>
    <m/>
  </r>
  <r>
    <x v="1"/>
    <x v="1"/>
    <x v="19"/>
    <s v="Norvège"/>
    <s v="3ème"/>
    <b v="1"/>
    <x v="42"/>
    <x v="1"/>
    <x v="5"/>
    <s v="-"/>
    <x v="18"/>
    <x v="7"/>
    <m/>
    <m/>
  </r>
  <r>
    <x v="1"/>
    <x v="1"/>
    <x v="19"/>
    <s v="Norvège"/>
    <s v="3ème"/>
    <b v="1"/>
    <x v="42"/>
    <x v="2"/>
    <x v="5"/>
    <s v="-"/>
    <x v="42"/>
    <x v="59"/>
    <m/>
    <m/>
  </r>
  <r>
    <x v="1"/>
    <x v="1"/>
    <x v="19"/>
    <s v="Norvège"/>
    <s v="3ème"/>
    <b v="1"/>
    <x v="42"/>
    <x v="3"/>
    <x v="5"/>
    <s v="-"/>
    <x v="20"/>
    <x v="32"/>
    <m/>
    <m/>
  </r>
  <r>
    <x v="1"/>
    <x v="1"/>
    <x v="19"/>
    <s v="Norvège"/>
    <s v="3ème"/>
    <b v="1"/>
    <x v="42"/>
    <x v="4"/>
    <x v="5"/>
    <s v="-"/>
    <x v="19"/>
    <x v="27"/>
    <m/>
    <m/>
  </r>
  <r>
    <x v="1"/>
    <x v="1"/>
    <x v="19"/>
    <s v="Norvège"/>
    <s v="3ème"/>
    <b v="1"/>
    <x v="42"/>
    <x v="5"/>
    <x v="5"/>
    <s v="-"/>
    <x v="20"/>
    <x v="32"/>
    <m/>
    <m/>
  </r>
  <r>
    <x v="1"/>
    <x v="1"/>
    <x v="19"/>
    <s v="Norvège"/>
    <s v="3ème"/>
    <b v="1"/>
    <x v="42"/>
    <x v="6"/>
    <x v="5"/>
    <s v="-"/>
    <x v="7"/>
    <x v="47"/>
    <m/>
    <m/>
  </r>
  <r>
    <x v="1"/>
    <x v="1"/>
    <x v="19"/>
    <s v="Norvège"/>
    <s v="3ème"/>
    <b v="1"/>
    <x v="42"/>
    <x v="8"/>
    <x v="5"/>
    <s v="-"/>
    <x v="20"/>
    <x v="32"/>
    <m/>
    <m/>
  </r>
  <r>
    <x v="1"/>
    <x v="1"/>
    <x v="19"/>
    <s v="Norvège"/>
    <s v="3ème"/>
    <b v="1"/>
    <x v="42"/>
    <x v="9"/>
    <x v="5"/>
    <s v="-"/>
    <x v="20"/>
    <x v="32"/>
    <m/>
    <m/>
  </r>
  <r>
    <x v="1"/>
    <x v="1"/>
    <x v="19"/>
    <s v="Norvège"/>
    <s v="3ème"/>
    <b v="1"/>
    <x v="42"/>
    <x v="7"/>
    <x v="5"/>
    <s v="-"/>
    <x v="29"/>
    <x v="42"/>
    <m/>
    <m/>
  </r>
  <r>
    <x v="1"/>
    <x v="1"/>
    <x v="22"/>
    <s v="USA"/>
    <s v="Egypte"/>
    <b v="1"/>
    <x v="43"/>
    <x v="0"/>
    <x v="9"/>
    <s v="-"/>
    <x v="13"/>
    <x v="72"/>
    <m/>
    <m/>
  </r>
  <r>
    <x v="1"/>
    <x v="1"/>
    <x v="22"/>
    <s v="USA"/>
    <s v="Egypte"/>
    <b v="1"/>
    <x v="43"/>
    <x v="1"/>
    <x v="9"/>
    <s v="-"/>
    <x v="72"/>
    <x v="36"/>
    <m/>
    <m/>
  </r>
  <r>
    <x v="1"/>
    <x v="1"/>
    <x v="22"/>
    <s v="USA"/>
    <s v="Egypte"/>
    <b v="1"/>
    <x v="43"/>
    <x v="2"/>
    <x v="9"/>
    <s v="-"/>
    <x v="71"/>
    <x v="116"/>
    <m/>
    <m/>
  </r>
  <r>
    <x v="1"/>
    <x v="1"/>
    <x v="22"/>
    <s v="USA"/>
    <s v="Egypte"/>
    <b v="1"/>
    <x v="43"/>
    <x v="3"/>
    <x v="9"/>
    <s v="-"/>
    <x v="42"/>
    <x v="26"/>
    <m/>
    <m/>
  </r>
  <r>
    <x v="1"/>
    <x v="1"/>
    <x v="22"/>
    <s v="USA"/>
    <s v="Egypte"/>
    <b v="1"/>
    <x v="43"/>
    <x v="4"/>
    <x v="9"/>
    <s v="-"/>
    <x v="7"/>
    <x v="73"/>
    <m/>
    <m/>
  </r>
  <r>
    <x v="1"/>
    <x v="1"/>
    <x v="22"/>
    <s v="USA"/>
    <s v="Egypte"/>
    <b v="1"/>
    <x v="43"/>
    <x v="5"/>
    <x v="9"/>
    <s v="-"/>
    <x v="42"/>
    <x v="26"/>
    <m/>
    <m/>
  </r>
  <r>
    <x v="1"/>
    <x v="1"/>
    <x v="22"/>
    <s v="USA"/>
    <s v="Egypte"/>
    <b v="1"/>
    <x v="43"/>
    <x v="6"/>
    <x v="9"/>
    <s v="-"/>
    <x v="71"/>
    <x v="116"/>
    <m/>
    <m/>
  </r>
  <r>
    <x v="1"/>
    <x v="1"/>
    <x v="22"/>
    <s v="USA"/>
    <s v="Egypte"/>
    <b v="1"/>
    <x v="43"/>
    <x v="8"/>
    <x v="9"/>
    <s v="-"/>
    <x v="42"/>
    <x v="26"/>
    <m/>
    <m/>
  </r>
  <r>
    <x v="1"/>
    <x v="1"/>
    <x v="22"/>
    <s v="USA"/>
    <s v="Egypte"/>
    <b v="1"/>
    <x v="43"/>
    <x v="9"/>
    <x v="9"/>
    <s v="-"/>
    <x v="42"/>
    <x v="26"/>
    <m/>
    <m/>
  </r>
  <r>
    <x v="1"/>
    <x v="1"/>
    <x v="22"/>
    <s v="USA"/>
    <s v="Egypte"/>
    <b v="1"/>
    <x v="43"/>
    <x v="7"/>
    <x v="9"/>
    <s v="-"/>
    <x v="11"/>
    <x v="19"/>
    <m/>
    <m/>
  </r>
  <r>
    <x v="1"/>
    <x v="1"/>
    <x v="19"/>
    <s v="France"/>
    <s v="2ème de poule"/>
    <b v="1"/>
    <x v="44"/>
    <x v="0"/>
    <x v="2"/>
    <s v="-"/>
    <x v="20"/>
    <x v="26"/>
    <m/>
    <m/>
  </r>
  <r>
    <x v="1"/>
    <x v="1"/>
    <x v="19"/>
    <s v="France"/>
    <s v="2ème de poule"/>
    <b v="1"/>
    <x v="44"/>
    <x v="1"/>
    <x v="2"/>
    <s v="-"/>
    <x v="52"/>
    <x v="117"/>
    <m/>
    <m/>
  </r>
  <r>
    <x v="1"/>
    <x v="1"/>
    <x v="19"/>
    <s v="France"/>
    <s v="2ème de poule"/>
    <b v="1"/>
    <x v="44"/>
    <x v="2"/>
    <x v="2"/>
    <s v="-"/>
    <x v="35"/>
    <x v="118"/>
    <m/>
    <m/>
  </r>
  <r>
    <x v="1"/>
    <x v="1"/>
    <x v="19"/>
    <s v="France"/>
    <s v="2ème de poule"/>
    <b v="1"/>
    <x v="44"/>
    <x v="3"/>
    <x v="2"/>
    <s v="-"/>
    <x v="73"/>
    <x v="119"/>
    <m/>
    <m/>
  </r>
  <r>
    <x v="1"/>
    <x v="1"/>
    <x v="19"/>
    <s v="France"/>
    <s v="2ème de poule"/>
    <b v="1"/>
    <x v="44"/>
    <x v="4"/>
    <x v="2"/>
    <s v="-"/>
    <x v="74"/>
    <x v="120"/>
    <m/>
    <m/>
  </r>
  <r>
    <x v="1"/>
    <x v="1"/>
    <x v="19"/>
    <s v="France"/>
    <s v="2ème de poule"/>
    <b v="1"/>
    <x v="44"/>
    <x v="5"/>
    <x v="2"/>
    <s v="-"/>
    <x v="73"/>
    <x v="119"/>
    <m/>
    <m/>
  </r>
  <r>
    <x v="1"/>
    <x v="1"/>
    <x v="19"/>
    <s v="France"/>
    <s v="2ème de poule"/>
    <b v="1"/>
    <x v="44"/>
    <x v="6"/>
    <x v="2"/>
    <s v="-"/>
    <x v="35"/>
    <x v="118"/>
    <m/>
    <m/>
  </r>
  <r>
    <x v="1"/>
    <x v="1"/>
    <x v="19"/>
    <s v="France"/>
    <s v="2ème de poule"/>
    <b v="1"/>
    <x v="44"/>
    <x v="8"/>
    <x v="2"/>
    <s v="-"/>
    <x v="75"/>
    <x v="121"/>
    <m/>
    <m/>
  </r>
  <r>
    <x v="1"/>
    <x v="1"/>
    <x v="19"/>
    <s v="France"/>
    <s v="2ème de poule"/>
    <b v="1"/>
    <x v="44"/>
    <x v="9"/>
    <x v="2"/>
    <s v="-"/>
    <x v="75"/>
    <x v="121"/>
    <m/>
    <m/>
  </r>
  <r>
    <x v="1"/>
    <x v="1"/>
    <x v="19"/>
    <s v="France"/>
    <s v="2ème de poule"/>
    <b v="1"/>
    <x v="44"/>
    <x v="7"/>
    <x v="2"/>
    <s v="-"/>
    <x v="53"/>
    <x v="122"/>
    <m/>
    <m/>
  </r>
  <r>
    <x v="1"/>
    <x v="1"/>
    <x v="19"/>
    <s v="France"/>
    <s v="3ème de poule"/>
    <b v="1"/>
    <x v="45"/>
    <x v="0"/>
    <x v="10"/>
    <s v="-"/>
    <x v="40"/>
    <x v="100"/>
    <m/>
    <m/>
  </r>
  <r>
    <x v="1"/>
    <x v="1"/>
    <x v="19"/>
    <s v="France"/>
    <s v="3ème de poule"/>
    <b v="1"/>
    <x v="45"/>
    <x v="1"/>
    <x v="10"/>
    <s v="-"/>
    <x v="17"/>
    <x v="65"/>
    <m/>
    <m/>
  </r>
  <r>
    <x v="1"/>
    <x v="1"/>
    <x v="19"/>
    <s v="France"/>
    <s v="3ème de poule"/>
    <b v="1"/>
    <x v="45"/>
    <x v="2"/>
    <x v="10"/>
    <s v="-"/>
    <x v="6"/>
    <x v="123"/>
    <m/>
    <m/>
  </r>
  <r>
    <x v="1"/>
    <x v="1"/>
    <x v="19"/>
    <s v="France"/>
    <s v="3ème de poule"/>
    <b v="1"/>
    <x v="45"/>
    <x v="3"/>
    <x v="10"/>
    <s v="-"/>
    <x v="13"/>
    <x v="38"/>
    <m/>
    <m/>
  </r>
  <r>
    <x v="1"/>
    <x v="1"/>
    <x v="19"/>
    <s v="France"/>
    <s v="3ème de poule"/>
    <b v="1"/>
    <x v="45"/>
    <x v="4"/>
    <x v="10"/>
    <s v="-"/>
    <x v="50"/>
    <x v="124"/>
    <m/>
    <m/>
  </r>
  <r>
    <x v="1"/>
    <x v="1"/>
    <x v="19"/>
    <s v="France"/>
    <s v="3ème de poule"/>
    <b v="1"/>
    <x v="45"/>
    <x v="5"/>
    <x v="10"/>
    <s v="-"/>
    <x v="13"/>
    <x v="38"/>
    <m/>
    <m/>
  </r>
  <r>
    <x v="1"/>
    <x v="1"/>
    <x v="19"/>
    <s v="France"/>
    <s v="3ème de poule"/>
    <b v="1"/>
    <x v="45"/>
    <x v="6"/>
    <x v="10"/>
    <s v="-"/>
    <x v="6"/>
    <x v="123"/>
    <m/>
    <m/>
  </r>
  <r>
    <x v="1"/>
    <x v="1"/>
    <x v="19"/>
    <s v="France"/>
    <s v="3ème de poule"/>
    <b v="1"/>
    <x v="45"/>
    <x v="8"/>
    <x v="10"/>
    <s v="-"/>
    <x v="6"/>
    <x v="123"/>
    <m/>
    <m/>
  </r>
  <r>
    <x v="1"/>
    <x v="1"/>
    <x v="19"/>
    <s v="France"/>
    <s v="3ème de poule"/>
    <b v="1"/>
    <x v="45"/>
    <x v="9"/>
    <x v="10"/>
    <s v="-"/>
    <x v="6"/>
    <x v="123"/>
    <m/>
    <m/>
  </r>
  <r>
    <x v="1"/>
    <x v="1"/>
    <x v="19"/>
    <s v="France"/>
    <s v="3ème de poule"/>
    <b v="1"/>
    <x v="45"/>
    <x v="7"/>
    <x v="10"/>
    <s v="-"/>
    <x v="16"/>
    <x v="92"/>
    <m/>
    <m/>
  </r>
  <r>
    <x v="1"/>
    <x v="1"/>
    <x v="20"/>
    <s v="France"/>
    <s v="3ème de poule"/>
    <b v="1"/>
    <x v="45"/>
    <x v="0"/>
    <x v="4"/>
    <s v="-"/>
    <x v="0"/>
    <x v="27"/>
    <m/>
    <m/>
  </r>
  <r>
    <x v="1"/>
    <x v="1"/>
    <x v="20"/>
    <s v="France"/>
    <s v="3ème de poule"/>
    <b v="1"/>
    <x v="45"/>
    <x v="1"/>
    <x v="4"/>
    <s v="-"/>
    <x v="54"/>
    <x v="125"/>
    <m/>
    <m/>
  </r>
  <r>
    <x v="1"/>
    <x v="1"/>
    <x v="20"/>
    <s v="France"/>
    <s v="3ème de poule"/>
    <b v="1"/>
    <x v="45"/>
    <x v="2"/>
    <x v="4"/>
    <s v="-"/>
    <x v="76"/>
    <x v="126"/>
    <m/>
    <m/>
  </r>
  <r>
    <x v="1"/>
    <x v="1"/>
    <x v="20"/>
    <s v="France"/>
    <s v="3ème de poule"/>
    <b v="1"/>
    <x v="45"/>
    <x v="3"/>
    <x v="4"/>
    <s v="-"/>
    <x v="74"/>
    <x v="120"/>
    <m/>
    <m/>
  </r>
  <r>
    <x v="1"/>
    <x v="1"/>
    <x v="20"/>
    <s v="France"/>
    <s v="3ème de poule"/>
    <b v="1"/>
    <x v="45"/>
    <x v="4"/>
    <x v="4"/>
    <s v="-"/>
    <x v="62"/>
    <x v="127"/>
    <m/>
    <m/>
  </r>
  <r>
    <x v="1"/>
    <x v="1"/>
    <x v="20"/>
    <s v="France"/>
    <s v="3ème de poule"/>
    <b v="1"/>
    <x v="45"/>
    <x v="5"/>
    <x v="4"/>
    <s v="-"/>
    <x v="74"/>
    <x v="120"/>
    <m/>
    <m/>
  </r>
  <r>
    <x v="1"/>
    <x v="1"/>
    <x v="20"/>
    <s v="France"/>
    <s v="3ème de poule"/>
    <b v="1"/>
    <x v="45"/>
    <x v="6"/>
    <x v="4"/>
    <s v="-"/>
    <x v="76"/>
    <x v="126"/>
    <m/>
    <m/>
  </r>
  <r>
    <x v="1"/>
    <x v="1"/>
    <x v="20"/>
    <s v="France"/>
    <s v="3ème de poule"/>
    <b v="1"/>
    <x v="45"/>
    <x v="8"/>
    <x v="4"/>
    <s v="-"/>
    <x v="73"/>
    <x v="128"/>
    <m/>
    <m/>
  </r>
  <r>
    <x v="1"/>
    <x v="1"/>
    <x v="20"/>
    <s v="France"/>
    <s v="3ème de poule"/>
    <b v="1"/>
    <x v="45"/>
    <x v="9"/>
    <x v="4"/>
    <s v="-"/>
    <x v="73"/>
    <x v="128"/>
    <m/>
    <m/>
  </r>
  <r>
    <x v="1"/>
    <x v="1"/>
    <x v="20"/>
    <s v="France"/>
    <s v="3ème de poule"/>
    <b v="1"/>
    <x v="45"/>
    <x v="7"/>
    <x v="4"/>
    <s v="-"/>
    <x v="77"/>
    <x v="129"/>
    <m/>
    <m/>
  </r>
  <r>
    <x v="1"/>
    <x v="1"/>
    <x v="20"/>
    <s v="France"/>
    <s v="3ème de poule"/>
    <b v="1"/>
    <x v="45"/>
    <x v="0"/>
    <x v="3"/>
    <s v="-"/>
    <x v="54"/>
    <x v="79"/>
    <m/>
    <m/>
  </r>
  <r>
    <x v="1"/>
    <x v="1"/>
    <x v="20"/>
    <s v="France"/>
    <s v="3ème de poule"/>
    <b v="1"/>
    <x v="45"/>
    <x v="1"/>
    <x v="3"/>
    <s v="-"/>
    <x v="75"/>
    <x v="130"/>
    <m/>
    <m/>
  </r>
  <r>
    <x v="1"/>
    <x v="1"/>
    <x v="20"/>
    <s v="France"/>
    <s v="3ème de poule"/>
    <b v="1"/>
    <x v="45"/>
    <x v="2"/>
    <x v="3"/>
    <s v="-"/>
    <x v="78"/>
    <x v="131"/>
    <m/>
    <m/>
  </r>
  <r>
    <x v="1"/>
    <x v="1"/>
    <x v="20"/>
    <s v="France"/>
    <s v="3ème de poule"/>
    <b v="1"/>
    <x v="45"/>
    <x v="3"/>
    <x v="3"/>
    <s v="-"/>
    <x v="79"/>
    <x v="132"/>
    <m/>
    <m/>
  </r>
  <r>
    <x v="1"/>
    <x v="1"/>
    <x v="20"/>
    <s v="France"/>
    <s v="3ème de poule"/>
    <b v="1"/>
    <x v="45"/>
    <x v="4"/>
    <x v="3"/>
    <s v="-"/>
    <x v="75"/>
    <x v="121"/>
    <m/>
    <m/>
  </r>
  <r>
    <x v="1"/>
    <x v="1"/>
    <x v="20"/>
    <s v="France"/>
    <s v="3ème de poule"/>
    <b v="1"/>
    <x v="45"/>
    <x v="5"/>
    <x v="3"/>
    <s v="-"/>
    <x v="79"/>
    <x v="132"/>
    <m/>
    <m/>
  </r>
  <r>
    <x v="1"/>
    <x v="1"/>
    <x v="20"/>
    <s v="France"/>
    <s v="3ème de poule"/>
    <b v="1"/>
    <x v="45"/>
    <x v="6"/>
    <x v="3"/>
    <s v="-"/>
    <x v="66"/>
    <x v="98"/>
    <m/>
    <m/>
  </r>
  <r>
    <x v="1"/>
    <x v="1"/>
    <x v="20"/>
    <s v="France"/>
    <s v="3ème de poule"/>
    <b v="1"/>
    <x v="45"/>
    <x v="8"/>
    <x v="3"/>
    <s v="-"/>
    <x v="76"/>
    <x v="133"/>
    <m/>
    <m/>
  </r>
  <r>
    <x v="1"/>
    <x v="1"/>
    <x v="20"/>
    <s v="France"/>
    <s v="3ème de poule"/>
    <b v="1"/>
    <x v="45"/>
    <x v="9"/>
    <x v="3"/>
    <s v="-"/>
    <x v="76"/>
    <x v="133"/>
    <m/>
    <m/>
  </r>
  <r>
    <x v="1"/>
    <x v="1"/>
    <x v="20"/>
    <s v="France"/>
    <s v="3ème de poule"/>
    <b v="1"/>
    <x v="45"/>
    <x v="7"/>
    <x v="3"/>
    <s v="-"/>
    <x v="7"/>
    <x v="134"/>
    <m/>
    <m/>
  </r>
  <r>
    <x v="1"/>
    <x v="1"/>
    <x v="20"/>
    <s v="France"/>
    <s v="3ème de poule"/>
    <b v="1"/>
    <x v="45"/>
    <x v="0"/>
    <x v="11"/>
    <s v="-"/>
    <x v="40"/>
    <x v="100"/>
    <m/>
    <m/>
  </r>
  <r>
    <x v="1"/>
    <x v="1"/>
    <x v="20"/>
    <s v="France"/>
    <s v="3ème de poule"/>
    <b v="1"/>
    <x v="45"/>
    <x v="1"/>
    <x v="11"/>
    <s v="-"/>
    <x v="17"/>
    <x v="65"/>
    <m/>
    <m/>
  </r>
  <r>
    <x v="1"/>
    <x v="1"/>
    <x v="20"/>
    <s v="France"/>
    <s v="3ème de poule"/>
    <b v="1"/>
    <x v="45"/>
    <x v="2"/>
    <x v="11"/>
    <s v="-"/>
    <x v="6"/>
    <x v="123"/>
    <m/>
    <m/>
  </r>
  <r>
    <x v="1"/>
    <x v="1"/>
    <x v="20"/>
    <s v="France"/>
    <s v="3ème de poule"/>
    <b v="1"/>
    <x v="45"/>
    <x v="3"/>
    <x v="11"/>
    <s v="-"/>
    <x v="13"/>
    <x v="38"/>
    <m/>
    <m/>
  </r>
  <r>
    <x v="1"/>
    <x v="1"/>
    <x v="20"/>
    <s v="France"/>
    <s v="3ème de poule"/>
    <b v="1"/>
    <x v="45"/>
    <x v="4"/>
    <x v="11"/>
    <s v="-"/>
    <x v="50"/>
    <x v="124"/>
    <m/>
    <m/>
  </r>
  <r>
    <x v="1"/>
    <x v="1"/>
    <x v="20"/>
    <s v="France"/>
    <s v="3ème de poule"/>
    <b v="1"/>
    <x v="45"/>
    <x v="5"/>
    <x v="11"/>
    <s v="-"/>
    <x v="13"/>
    <x v="38"/>
    <m/>
    <m/>
  </r>
  <r>
    <x v="1"/>
    <x v="1"/>
    <x v="20"/>
    <s v="France"/>
    <s v="3ème de poule"/>
    <b v="1"/>
    <x v="45"/>
    <x v="6"/>
    <x v="11"/>
    <s v="-"/>
    <x v="6"/>
    <x v="123"/>
    <m/>
    <m/>
  </r>
  <r>
    <x v="1"/>
    <x v="1"/>
    <x v="20"/>
    <s v="France"/>
    <s v="3ème de poule"/>
    <b v="1"/>
    <x v="45"/>
    <x v="8"/>
    <x v="11"/>
    <s v="-"/>
    <x v="6"/>
    <x v="123"/>
    <m/>
    <m/>
  </r>
  <r>
    <x v="1"/>
    <x v="1"/>
    <x v="20"/>
    <s v="France"/>
    <s v="3ème de poule"/>
    <b v="1"/>
    <x v="45"/>
    <x v="9"/>
    <x v="11"/>
    <s v="-"/>
    <x v="6"/>
    <x v="123"/>
    <m/>
    <m/>
  </r>
  <r>
    <x v="1"/>
    <x v="1"/>
    <x v="20"/>
    <s v="France"/>
    <s v="3ème de poule"/>
    <b v="1"/>
    <x v="45"/>
    <x v="7"/>
    <x v="11"/>
    <s v="-"/>
    <x v="16"/>
    <x v="92"/>
    <m/>
    <m/>
  </r>
  <r>
    <x v="1"/>
    <x v="1"/>
    <x v="20"/>
    <s v="France"/>
    <s v="3ème de poule"/>
    <b v="1"/>
    <x v="45"/>
    <x v="0"/>
    <x v="12"/>
    <s v="-"/>
    <x v="40"/>
    <x v="100"/>
    <m/>
    <m/>
  </r>
  <r>
    <x v="1"/>
    <x v="1"/>
    <x v="20"/>
    <s v="France"/>
    <s v="3ème de poule"/>
    <b v="1"/>
    <x v="45"/>
    <x v="1"/>
    <x v="12"/>
    <s v="-"/>
    <x v="45"/>
    <x v="38"/>
    <m/>
    <m/>
  </r>
  <r>
    <x v="1"/>
    <x v="1"/>
    <x v="20"/>
    <s v="France"/>
    <s v="3ème de poule"/>
    <b v="1"/>
    <x v="45"/>
    <x v="2"/>
    <x v="12"/>
    <s v="-"/>
    <x v="26"/>
    <x v="26"/>
    <m/>
    <m/>
  </r>
  <r>
    <x v="1"/>
    <x v="1"/>
    <x v="20"/>
    <s v="France"/>
    <s v="3ème de poule"/>
    <b v="1"/>
    <x v="45"/>
    <x v="3"/>
    <x v="12"/>
    <s v="-"/>
    <x v="23"/>
    <x v="9"/>
    <m/>
    <m/>
  </r>
  <r>
    <x v="1"/>
    <x v="1"/>
    <x v="20"/>
    <s v="France"/>
    <s v="3ème de poule"/>
    <b v="1"/>
    <x v="45"/>
    <x v="4"/>
    <x v="12"/>
    <s v="-"/>
    <x v="27"/>
    <x v="16"/>
    <m/>
    <m/>
  </r>
  <r>
    <x v="1"/>
    <x v="1"/>
    <x v="20"/>
    <s v="France"/>
    <s v="3ème de poule"/>
    <b v="1"/>
    <x v="45"/>
    <x v="5"/>
    <x v="12"/>
    <s v="-"/>
    <x v="23"/>
    <x v="9"/>
    <m/>
    <m/>
  </r>
  <r>
    <x v="1"/>
    <x v="1"/>
    <x v="20"/>
    <s v="France"/>
    <s v="3ème de poule"/>
    <b v="1"/>
    <x v="45"/>
    <x v="6"/>
    <x v="12"/>
    <s v="-"/>
    <x v="26"/>
    <x v="26"/>
    <m/>
    <m/>
  </r>
  <r>
    <x v="1"/>
    <x v="1"/>
    <x v="20"/>
    <s v="France"/>
    <s v="3ème de poule"/>
    <b v="1"/>
    <x v="45"/>
    <x v="8"/>
    <x v="12"/>
    <s v="-"/>
    <x v="22"/>
    <x v="104"/>
    <m/>
    <m/>
  </r>
  <r>
    <x v="1"/>
    <x v="1"/>
    <x v="20"/>
    <s v="France"/>
    <s v="3ème de poule"/>
    <b v="1"/>
    <x v="45"/>
    <x v="9"/>
    <x v="12"/>
    <s v="-"/>
    <x v="22"/>
    <x v="104"/>
    <m/>
    <m/>
  </r>
  <r>
    <x v="1"/>
    <x v="1"/>
    <x v="20"/>
    <s v="France"/>
    <s v="3ème de poule"/>
    <b v="1"/>
    <x v="45"/>
    <x v="7"/>
    <x v="12"/>
    <s v="-"/>
    <x v="39"/>
    <x v="15"/>
    <m/>
    <m/>
  </r>
  <r>
    <x v="1"/>
    <x v="1"/>
    <x v="20"/>
    <s v="France"/>
    <s v="3ème de poule"/>
    <b v="1"/>
    <x v="45"/>
    <x v="0"/>
    <x v="13"/>
    <s v="-"/>
    <x v="40"/>
    <x v="100"/>
    <m/>
    <m/>
  </r>
  <r>
    <x v="1"/>
    <x v="1"/>
    <x v="20"/>
    <s v="France"/>
    <s v="3ème de poule"/>
    <b v="1"/>
    <x v="45"/>
    <x v="1"/>
    <x v="13"/>
    <s v="-"/>
    <x v="17"/>
    <x v="65"/>
    <m/>
    <m/>
  </r>
  <r>
    <x v="1"/>
    <x v="1"/>
    <x v="20"/>
    <s v="France"/>
    <s v="3ème de poule"/>
    <b v="1"/>
    <x v="45"/>
    <x v="2"/>
    <x v="13"/>
    <s v="-"/>
    <x v="6"/>
    <x v="123"/>
    <m/>
    <m/>
  </r>
  <r>
    <x v="1"/>
    <x v="1"/>
    <x v="20"/>
    <s v="France"/>
    <s v="3ème de poule"/>
    <b v="1"/>
    <x v="45"/>
    <x v="3"/>
    <x v="13"/>
    <s v="-"/>
    <x v="13"/>
    <x v="38"/>
    <m/>
    <m/>
  </r>
  <r>
    <x v="1"/>
    <x v="1"/>
    <x v="20"/>
    <s v="France"/>
    <s v="3ème de poule"/>
    <b v="1"/>
    <x v="45"/>
    <x v="4"/>
    <x v="13"/>
    <s v="-"/>
    <x v="50"/>
    <x v="124"/>
    <m/>
    <m/>
  </r>
  <r>
    <x v="1"/>
    <x v="1"/>
    <x v="20"/>
    <s v="France"/>
    <s v="3ème de poule"/>
    <b v="1"/>
    <x v="45"/>
    <x v="5"/>
    <x v="13"/>
    <s v="-"/>
    <x v="13"/>
    <x v="38"/>
    <m/>
    <m/>
  </r>
  <r>
    <x v="1"/>
    <x v="1"/>
    <x v="20"/>
    <s v="France"/>
    <s v="3ème de poule"/>
    <b v="1"/>
    <x v="45"/>
    <x v="6"/>
    <x v="13"/>
    <s v="-"/>
    <x v="6"/>
    <x v="123"/>
    <m/>
    <m/>
  </r>
  <r>
    <x v="1"/>
    <x v="1"/>
    <x v="20"/>
    <s v="France"/>
    <s v="3ème de poule"/>
    <b v="1"/>
    <x v="45"/>
    <x v="8"/>
    <x v="13"/>
    <s v="-"/>
    <x v="6"/>
    <x v="123"/>
    <m/>
    <m/>
  </r>
  <r>
    <x v="1"/>
    <x v="1"/>
    <x v="20"/>
    <s v="France"/>
    <s v="3ème de poule"/>
    <b v="1"/>
    <x v="45"/>
    <x v="9"/>
    <x v="13"/>
    <s v="-"/>
    <x v="6"/>
    <x v="123"/>
    <m/>
    <m/>
  </r>
  <r>
    <x v="1"/>
    <x v="1"/>
    <x v="20"/>
    <s v="France"/>
    <s v="3ème de poule"/>
    <b v="1"/>
    <x v="45"/>
    <x v="7"/>
    <x v="13"/>
    <s v="-"/>
    <x v="16"/>
    <x v="92"/>
    <m/>
    <m/>
  </r>
  <r>
    <x v="2"/>
    <x v="2"/>
    <x v="23"/>
    <s v="Allemagne"/>
    <s v="France"/>
    <b v="1"/>
    <x v="46"/>
    <x v="0"/>
    <x v="5"/>
    <s v="-"/>
    <x v="48"/>
    <x v="68"/>
    <m/>
    <m/>
  </r>
  <r>
    <x v="2"/>
    <x v="2"/>
    <x v="23"/>
    <s v="Allemagne"/>
    <s v="France"/>
    <b v="1"/>
    <x v="46"/>
    <x v="1"/>
    <x v="5"/>
    <s v="-"/>
    <x v="65"/>
    <x v="135"/>
    <m/>
    <m/>
  </r>
  <r>
    <x v="2"/>
    <x v="2"/>
    <x v="23"/>
    <s v="Allemagne"/>
    <s v="France"/>
    <b v="1"/>
    <x v="46"/>
    <x v="2"/>
    <x v="5"/>
    <s v="-"/>
    <x v="80"/>
    <x v="136"/>
    <m/>
    <m/>
  </r>
  <r>
    <x v="2"/>
    <x v="2"/>
    <x v="23"/>
    <s v="Allemagne"/>
    <s v="France"/>
    <b v="1"/>
    <x v="46"/>
    <x v="3"/>
    <x v="5"/>
    <s v="-"/>
    <x v="75"/>
    <x v="121"/>
    <m/>
    <m/>
  </r>
  <r>
    <x v="2"/>
    <x v="2"/>
    <x v="23"/>
    <s v="Allemagne"/>
    <s v="France"/>
    <b v="1"/>
    <x v="46"/>
    <x v="4"/>
    <x v="5"/>
    <s v="-"/>
    <x v="73"/>
    <x v="128"/>
    <m/>
    <m/>
  </r>
  <r>
    <x v="2"/>
    <x v="2"/>
    <x v="23"/>
    <s v="Allemagne"/>
    <s v="France"/>
    <b v="1"/>
    <x v="46"/>
    <x v="5"/>
    <x v="5"/>
    <s v="-"/>
    <x v="75"/>
    <x v="121"/>
    <m/>
    <m/>
  </r>
  <r>
    <x v="2"/>
    <x v="2"/>
    <x v="23"/>
    <s v="Allemagne"/>
    <s v="France"/>
    <b v="1"/>
    <x v="46"/>
    <x v="6"/>
    <x v="5"/>
    <s v="-"/>
    <x v="35"/>
    <x v="118"/>
    <m/>
    <m/>
  </r>
  <r>
    <x v="2"/>
    <x v="2"/>
    <x v="23"/>
    <s v="Allemagne"/>
    <s v="France"/>
    <b v="1"/>
    <x v="46"/>
    <x v="8"/>
    <x v="5"/>
    <s v="-"/>
    <x v="79"/>
    <x v="132"/>
    <m/>
    <m/>
  </r>
  <r>
    <x v="2"/>
    <x v="2"/>
    <x v="23"/>
    <s v="Allemagne"/>
    <s v="France"/>
    <b v="1"/>
    <x v="46"/>
    <x v="9"/>
    <x v="5"/>
    <s v="-"/>
    <x v="79"/>
    <x v="132"/>
    <m/>
    <m/>
  </r>
  <r>
    <x v="2"/>
    <x v="2"/>
    <x v="23"/>
    <s v="Allemagne"/>
    <s v="France"/>
    <b v="1"/>
    <x v="46"/>
    <x v="7"/>
    <x v="5"/>
    <s v="-"/>
    <x v="20"/>
    <x v="137"/>
    <m/>
    <m/>
  </r>
  <r>
    <x v="2"/>
    <x v="2"/>
    <x v="24"/>
    <s v="Brésil"/>
    <s v="Norvège"/>
    <b v="1"/>
    <x v="47"/>
    <x v="0"/>
    <x v="3"/>
    <s v="-"/>
    <x v="81"/>
    <x v="13"/>
    <m/>
    <m/>
  </r>
  <r>
    <x v="2"/>
    <x v="2"/>
    <x v="24"/>
    <s v="Brésil"/>
    <s v="Norvège"/>
    <b v="1"/>
    <x v="47"/>
    <x v="1"/>
    <x v="3"/>
    <s v="-"/>
    <x v="1"/>
    <x v="1"/>
    <m/>
    <m/>
  </r>
  <r>
    <x v="2"/>
    <x v="2"/>
    <x v="24"/>
    <s v="Brésil"/>
    <s v="Norvège"/>
    <b v="1"/>
    <x v="47"/>
    <x v="2"/>
    <x v="3"/>
    <s v="-"/>
    <x v="10"/>
    <x v="138"/>
    <m/>
    <m/>
  </r>
  <r>
    <x v="2"/>
    <x v="2"/>
    <x v="24"/>
    <s v="Brésil"/>
    <s v="Norvège"/>
    <b v="1"/>
    <x v="47"/>
    <x v="3"/>
    <x v="3"/>
    <s v="-"/>
    <x v="42"/>
    <x v="59"/>
    <m/>
    <m/>
  </r>
  <r>
    <x v="2"/>
    <x v="2"/>
    <x v="24"/>
    <s v="Brésil"/>
    <s v="Norvège"/>
    <b v="1"/>
    <x v="47"/>
    <x v="4"/>
    <x v="3"/>
    <s v="-"/>
    <x v="7"/>
    <x v="47"/>
    <m/>
    <m/>
  </r>
  <r>
    <x v="2"/>
    <x v="2"/>
    <x v="24"/>
    <s v="Brésil"/>
    <s v="Norvège"/>
    <b v="1"/>
    <x v="47"/>
    <x v="5"/>
    <x v="3"/>
    <s v="-"/>
    <x v="42"/>
    <x v="59"/>
    <m/>
    <m/>
  </r>
  <r>
    <x v="2"/>
    <x v="2"/>
    <x v="24"/>
    <s v="Brésil"/>
    <s v="Norvège"/>
    <b v="1"/>
    <x v="47"/>
    <x v="6"/>
    <x v="3"/>
    <s v="-"/>
    <x v="71"/>
    <x v="139"/>
    <m/>
    <m/>
  </r>
  <r>
    <x v="2"/>
    <x v="2"/>
    <x v="24"/>
    <s v="Brésil"/>
    <s v="Norvège"/>
    <b v="1"/>
    <x v="47"/>
    <x v="8"/>
    <x v="3"/>
    <s v="-"/>
    <x v="42"/>
    <x v="59"/>
    <m/>
    <m/>
  </r>
  <r>
    <x v="2"/>
    <x v="2"/>
    <x v="24"/>
    <s v="Brésil"/>
    <s v="Norvège"/>
    <b v="1"/>
    <x v="47"/>
    <x v="9"/>
    <x v="3"/>
    <s v="-"/>
    <x v="42"/>
    <x v="59"/>
    <m/>
    <m/>
  </r>
  <r>
    <x v="2"/>
    <x v="2"/>
    <x v="24"/>
    <s v="Brésil"/>
    <s v="Norvège"/>
    <b v="1"/>
    <x v="47"/>
    <x v="7"/>
    <x v="3"/>
    <s v="-"/>
    <x v="21"/>
    <x v="55"/>
    <m/>
    <m/>
  </r>
  <r>
    <x v="2"/>
    <x v="2"/>
    <x v="25"/>
    <s v="Croatie"/>
    <s v="Espagne"/>
    <b v="1"/>
    <x v="48"/>
    <x v="0"/>
    <x v="0"/>
    <s v="-"/>
    <x v="11"/>
    <x v="111"/>
    <m/>
    <m/>
  </r>
  <r>
    <x v="2"/>
    <x v="2"/>
    <x v="25"/>
    <s v="Croatie"/>
    <s v="Espagne"/>
    <b v="1"/>
    <x v="48"/>
    <x v="1"/>
    <x v="0"/>
    <s v="-"/>
    <x v="10"/>
    <x v="140"/>
    <m/>
    <m/>
  </r>
  <r>
    <x v="2"/>
    <x v="2"/>
    <x v="25"/>
    <s v="Croatie"/>
    <s v="Espagne"/>
    <b v="1"/>
    <x v="48"/>
    <x v="2"/>
    <x v="0"/>
    <s v="-"/>
    <x v="54"/>
    <x v="79"/>
    <m/>
    <m/>
  </r>
  <r>
    <x v="2"/>
    <x v="2"/>
    <x v="25"/>
    <s v="Croatie"/>
    <s v="Espagne"/>
    <b v="1"/>
    <x v="48"/>
    <x v="3"/>
    <x v="0"/>
    <s v="-"/>
    <x v="49"/>
    <x v="69"/>
    <m/>
    <m/>
  </r>
  <r>
    <x v="2"/>
    <x v="2"/>
    <x v="25"/>
    <s v="Croatie"/>
    <s v="Espagne"/>
    <b v="1"/>
    <x v="48"/>
    <x v="4"/>
    <x v="0"/>
    <s v="-"/>
    <x v="3"/>
    <x v="3"/>
    <m/>
    <m/>
  </r>
  <r>
    <x v="2"/>
    <x v="2"/>
    <x v="25"/>
    <s v="Croatie"/>
    <s v="Espagne"/>
    <b v="1"/>
    <x v="48"/>
    <x v="5"/>
    <x v="0"/>
    <s v="-"/>
    <x v="49"/>
    <x v="69"/>
    <m/>
    <m/>
  </r>
  <r>
    <x v="2"/>
    <x v="2"/>
    <x v="25"/>
    <s v="Croatie"/>
    <s v="Espagne"/>
    <b v="1"/>
    <x v="48"/>
    <x v="6"/>
    <x v="0"/>
    <s v="-"/>
    <x v="31"/>
    <x v="141"/>
    <m/>
    <m/>
  </r>
  <r>
    <x v="2"/>
    <x v="2"/>
    <x v="25"/>
    <s v="Croatie"/>
    <s v="Espagne"/>
    <b v="1"/>
    <x v="48"/>
    <x v="8"/>
    <x v="0"/>
    <s v="-"/>
    <x v="49"/>
    <x v="69"/>
    <m/>
    <m/>
  </r>
  <r>
    <x v="2"/>
    <x v="2"/>
    <x v="25"/>
    <s v="Croatie"/>
    <s v="Espagne"/>
    <b v="1"/>
    <x v="48"/>
    <x v="9"/>
    <x v="0"/>
    <s v="-"/>
    <x v="49"/>
    <x v="69"/>
    <m/>
    <m/>
  </r>
  <r>
    <x v="2"/>
    <x v="2"/>
    <x v="25"/>
    <s v="Croatie"/>
    <s v="Espagne"/>
    <b v="1"/>
    <x v="48"/>
    <x v="7"/>
    <x v="0"/>
    <s v="-"/>
    <x v="19"/>
    <x v="114"/>
    <m/>
    <m/>
  </r>
  <r>
    <x v="2"/>
    <x v="2"/>
    <x v="26"/>
    <s v="Argentine"/>
    <s v="USA"/>
    <b v="1"/>
    <x v="49"/>
    <x v="0"/>
    <x v="4"/>
    <s v="-"/>
    <x v="12"/>
    <x v="142"/>
    <m/>
    <m/>
  </r>
  <r>
    <x v="2"/>
    <x v="2"/>
    <x v="26"/>
    <s v="Argentine"/>
    <s v="USA"/>
    <b v="1"/>
    <x v="49"/>
    <x v="1"/>
    <x v="4"/>
    <s v="-"/>
    <x v="22"/>
    <x v="28"/>
    <m/>
    <m/>
  </r>
  <r>
    <x v="2"/>
    <x v="2"/>
    <x v="26"/>
    <s v="Argentine"/>
    <s v="USA"/>
    <b v="1"/>
    <x v="49"/>
    <x v="2"/>
    <x v="4"/>
    <s v="-"/>
    <x v="58"/>
    <x v="143"/>
    <m/>
    <m/>
  </r>
  <r>
    <x v="2"/>
    <x v="2"/>
    <x v="26"/>
    <s v="Argentine"/>
    <s v="USA"/>
    <b v="1"/>
    <x v="49"/>
    <x v="3"/>
    <x v="4"/>
    <s v="-"/>
    <x v="7"/>
    <x v="144"/>
    <m/>
    <m/>
  </r>
  <r>
    <x v="2"/>
    <x v="2"/>
    <x v="26"/>
    <s v="Argentine"/>
    <s v="USA"/>
    <b v="1"/>
    <x v="49"/>
    <x v="4"/>
    <x v="4"/>
    <s v="-"/>
    <x v="18"/>
    <x v="104"/>
    <m/>
    <m/>
  </r>
  <r>
    <x v="2"/>
    <x v="2"/>
    <x v="26"/>
    <s v="Argentine"/>
    <s v="USA"/>
    <b v="1"/>
    <x v="49"/>
    <x v="5"/>
    <x v="4"/>
    <s v="-"/>
    <x v="7"/>
    <x v="144"/>
    <m/>
    <m/>
  </r>
  <r>
    <x v="2"/>
    <x v="2"/>
    <x v="26"/>
    <s v="Argentine"/>
    <s v="USA"/>
    <b v="1"/>
    <x v="49"/>
    <x v="6"/>
    <x v="4"/>
    <s v="-"/>
    <x v="58"/>
    <x v="143"/>
    <m/>
    <m/>
  </r>
  <r>
    <x v="2"/>
    <x v="2"/>
    <x v="26"/>
    <s v="Argentine"/>
    <s v="USA"/>
    <b v="1"/>
    <x v="49"/>
    <x v="8"/>
    <x v="4"/>
    <s v="-"/>
    <x v="7"/>
    <x v="144"/>
    <m/>
    <m/>
  </r>
  <r>
    <x v="2"/>
    <x v="2"/>
    <x v="26"/>
    <s v="Argentine"/>
    <s v="USA"/>
    <b v="1"/>
    <x v="49"/>
    <x v="9"/>
    <x v="4"/>
    <s v="-"/>
    <x v="7"/>
    <x v="144"/>
    <m/>
    <m/>
  </r>
  <r>
    <x v="2"/>
    <x v="2"/>
    <x v="26"/>
    <s v="Argentine"/>
    <s v="USA"/>
    <b v="1"/>
    <x v="49"/>
    <x v="7"/>
    <x v="4"/>
    <s v="-"/>
    <x v="11"/>
    <x v="29"/>
    <m/>
    <m/>
  </r>
  <r>
    <x v="2"/>
    <x v="2"/>
    <x v="26"/>
    <s v="Suisse"/>
    <s v="Portugal"/>
    <b v="1"/>
    <x v="50"/>
    <x v="0"/>
    <x v="3"/>
    <s v="-"/>
    <x v="81"/>
    <x v="13"/>
    <m/>
    <m/>
  </r>
  <r>
    <x v="2"/>
    <x v="2"/>
    <x v="26"/>
    <s v="Suisse"/>
    <s v="Portugal"/>
    <b v="1"/>
    <x v="50"/>
    <x v="1"/>
    <x v="3"/>
    <s v="-"/>
    <x v="1"/>
    <x v="1"/>
    <m/>
    <m/>
  </r>
  <r>
    <x v="2"/>
    <x v="2"/>
    <x v="26"/>
    <s v="Suisse"/>
    <s v="Portugal"/>
    <b v="1"/>
    <x v="50"/>
    <x v="2"/>
    <x v="3"/>
    <s v="-"/>
    <x v="10"/>
    <x v="138"/>
    <m/>
    <m/>
  </r>
  <r>
    <x v="2"/>
    <x v="2"/>
    <x v="26"/>
    <s v="Suisse"/>
    <s v="Portugal"/>
    <b v="1"/>
    <x v="50"/>
    <x v="3"/>
    <x v="3"/>
    <s v="-"/>
    <x v="42"/>
    <x v="59"/>
    <m/>
    <m/>
  </r>
  <r>
    <x v="2"/>
    <x v="2"/>
    <x v="26"/>
    <s v="Suisse"/>
    <s v="Portugal"/>
    <b v="1"/>
    <x v="50"/>
    <x v="4"/>
    <x v="3"/>
    <s v="-"/>
    <x v="7"/>
    <x v="47"/>
    <m/>
    <m/>
  </r>
  <r>
    <x v="2"/>
    <x v="2"/>
    <x v="26"/>
    <s v="Suisse"/>
    <s v="Portugal"/>
    <b v="1"/>
    <x v="50"/>
    <x v="5"/>
    <x v="3"/>
    <s v="-"/>
    <x v="42"/>
    <x v="59"/>
    <m/>
    <m/>
  </r>
  <r>
    <x v="2"/>
    <x v="2"/>
    <x v="26"/>
    <s v="Suisse"/>
    <s v="Portugal"/>
    <b v="1"/>
    <x v="50"/>
    <x v="6"/>
    <x v="3"/>
    <s v="-"/>
    <x v="71"/>
    <x v="139"/>
    <m/>
    <m/>
  </r>
  <r>
    <x v="2"/>
    <x v="2"/>
    <x v="26"/>
    <s v="Suisse"/>
    <s v="Portugal"/>
    <b v="1"/>
    <x v="50"/>
    <x v="8"/>
    <x v="3"/>
    <s v="-"/>
    <x v="42"/>
    <x v="59"/>
    <m/>
    <m/>
  </r>
  <r>
    <x v="2"/>
    <x v="2"/>
    <x v="26"/>
    <s v="Suisse"/>
    <s v="Portugal"/>
    <b v="1"/>
    <x v="50"/>
    <x v="9"/>
    <x v="3"/>
    <s v="-"/>
    <x v="42"/>
    <x v="59"/>
    <m/>
    <m/>
  </r>
  <r>
    <x v="2"/>
    <x v="2"/>
    <x v="26"/>
    <s v="Suisse"/>
    <s v="Portugal"/>
    <b v="1"/>
    <x v="50"/>
    <x v="7"/>
    <x v="3"/>
    <s v="-"/>
    <x v="21"/>
    <x v="55"/>
    <m/>
    <m/>
  </r>
  <r>
    <x v="2"/>
    <x v="2"/>
    <x v="23"/>
    <s v="Allemagne"/>
    <s v="3ème"/>
    <b v="1"/>
    <x v="36"/>
    <x v="0"/>
    <x v="5"/>
    <s v="-"/>
    <x v="22"/>
    <x v="37"/>
    <m/>
    <m/>
  </r>
  <r>
    <x v="2"/>
    <x v="2"/>
    <x v="23"/>
    <s v="Allemagne"/>
    <s v="3ème"/>
    <b v="1"/>
    <x v="36"/>
    <x v="1"/>
    <x v="5"/>
    <s v="-"/>
    <x v="7"/>
    <x v="145"/>
    <m/>
    <m/>
  </r>
  <r>
    <x v="2"/>
    <x v="2"/>
    <x v="23"/>
    <s v="Allemagne"/>
    <s v="3ème"/>
    <b v="1"/>
    <x v="36"/>
    <x v="2"/>
    <x v="5"/>
    <s v="-"/>
    <x v="71"/>
    <x v="139"/>
    <m/>
    <m/>
  </r>
  <r>
    <x v="2"/>
    <x v="2"/>
    <x v="23"/>
    <s v="Allemagne"/>
    <s v="3ème"/>
    <b v="1"/>
    <x v="36"/>
    <x v="3"/>
    <x v="5"/>
    <s v="-"/>
    <x v="42"/>
    <x v="59"/>
    <m/>
    <m/>
  </r>
  <r>
    <x v="2"/>
    <x v="2"/>
    <x v="23"/>
    <s v="Allemagne"/>
    <s v="3ème"/>
    <b v="1"/>
    <x v="36"/>
    <x v="4"/>
    <x v="5"/>
    <s v="-"/>
    <x v="7"/>
    <x v="47"/>
    <m/>
    <m/>
  </r>
  <r>
    <x v="2"/>
    <x v="2"/>
    <x v="23"/>
    <s v="Allemagne"/>
    <s v="3ème"/>
    <b v="1"/>
    <x v="36"/>
    <x v="5"/>
    <x v="5"/>
    <s v="-"/>
    <x v="42"/>
    <x v="59"/>
    <m/>
    <m/>
  </r>
  <r>
    <x v="2"/>
    <x v="2"/>
    <x v="23"/>
    <s v="Allemagne"/>
    <s v="3ème"/>
    <b v="1"/>
    <x v="36"/>
    <x v="6"/>
    <x v="5"/>
    <s v="-"/>
    <x v="58"/>
    <x v="146"/>
    <m/>
    <m/>
  </r>
  <r>
    <x v="2"/>
    <x v="2"/>
    <x v="23"/>
    <s v="Allemagne"/>
    <s v="3ème"/>
    <b v="1"/>
    <x v="36"/>
    <x v="8"/>
    <x v="5"/>
    <s v="-"/>
    <x v="42"/>
    <x v="59"/>
    <m/>
    <m/>
  </r>
  <r>
    <x v="2"/>
    <x v="2"/>
    <x v="23"/>
    <s v="Allemagne"/>
    <s v="3ème"/>
    <b v="1"/>
    <x v="36"/>
    <x v="9"/>
    <x v="5"/>
    <s v="-"/>
    <x v="42"/>
    <x v="59"/>
    <m/>
    <m/>
  </r>
  <r>
    <x v="2"/>
    <x v="2"/>
    <x v="23"/>
    <s v="Allemagne"/>
    <s v="3ème"/>
    <b v="1"/>
    <x v="36"/>
    <x v="7"/>
    <x v="5"/>
    <s v="-"/>
    <x v="12"/>
    <x v="14"/>
    <m/>
    <m/>
  </r>
  <r>
    <x v="2"/>
    <x v="2"/>
    <x v="23"/>
    <s v="Pays-Bas"/>
    <s v="Mexique"/>
    <b v="1"/>
    <x v="51"/>
    <x v="0"/>
    <x v="2"/>
    <s v="-"/>
    <x v="17"/>
    <x v="55"/>
    <m/>
    <m/>
  </r>
  <r>
    <x v="2"/>
    <x v="2"/>
    <x v="23"/>
    <s v="Pays-Bas"/>
    <s v="Mexique"/>
    <b v="1"/>
    <x v="51"/>
    <x v="1"/>
    <x v="2"/>
    <s v="-"/>
    <x v="81"/>
    <x v="147"/>
    <m/>
    <m/>
  </r>
  <r>
    <x v="2"/>
    <x v="2"/>
    <x v="23"/>
    <s v="Pays-Bas"/>
    <s v="Mexique"/>
    <b v="1"/>
    <x v="51"/>
    <x v="2"/>
    <x v="2"/>
    <s v="-"/>
    <x v="58"/>
    <x v="143"/>
    <m/>
    <m/>
  </r>
  <r>
    <x v="2"/>
    <x v="2"/>
    <x v="23"/>
    <s v="Pays-Bas"/>
    <s v="Mexique"/>
    <b v="1"/>
    <x v="51"/>
    <x v="3"/>
    <x v="2"/>
    <s v="-"/>
    <x v="7"/>
    <x v="144"/>
    <m/>
    <m/>
  </r>
  <r>
    <x v="2"/>
    <x v="2"/>
    <x v="23"/>
    <s v="Pays-Bas"/>
    <s v="Mexique"/>
    <b v="1"/>
    <x v="51"/>
    <x v="4"/>
    <x v="2"/>
    <s v="-"/>
    <x v="18"/>
    <x v="104"/>
    <m/>
    <m/>
  </r>
  <r>
    <x v="2"/>
    <x v="2"/>
    <x v="23"/>
    <s v="Pays-Bas"/>
    <s v="Mexique"/>
    <b v="1"/>
    <x v="51"/>
    <x v="5"/>
    <x v="2"/>
    <s v="-"/>
    <x v="7"/>
    <x v="144"/>
    <m/>
    <m/>
  </r>
  <r>
    <x v="2"/>
    <x v="2"/>
    <x v="23"/>
    <s v="Pays-Bas"/>
    <s v="Mexique"/>
    <b v="1"/>
    <x v="51"/>
    <x v="6"/>
    <x v="2"/>
    <s v="-"/>
    <x v="58"/>
    <x v="143"/>
    <m/>
    <m/>
  </r>
  <r>
    <x v="2"/>
    <x v="2"/>
    <x v="23"/>
    <s v="Pays-Bas"/>
    <s v="Mexique"/>
    <b v="1"/>
    <x v="51"/>
    <x v="8"/>
    <x v="2"/>
    <s v="-"/>
    <x v="7"/>
    <x v="144"/>
    <m/>
    <m/>
  </r>
  <r>
    <x v="2"/>
    <x v="2"/>
    <x v="23"/>
    <s v="Pays-Bas"/>
    <s v="Mexique"/>
    <b v="1"/>
    <x v="51"/>
    <x v="9"/>
    <x v="2"/>
    <s v="-"/>
    <x v="7"/>
    <x v="144"/>
    <m/>
    <m/>
  </r>
  <r>
    <x v="2"/>
    <x v="2"/>
    <x v="23"/>
    <s v="Pays-Bas"/>
    <s v="Mexique"/>
    <b v="1"/>
    <x v="51"/>
    <x v="7"/>
    <x v="2"/>
    <s v="-"/>
    <x v="22"/>
    <x v="28"/>
    <m/>
    <m/>
  </r>
  <r>
    <x v="2"/>
    <x v="2"/>
    <x v="24"/>
    <s v="Brésil"/>
    <s v="France (si 2ème de poule)"/>
    <b v="1"/>
    <x v="52"/>
    <x v="0"/>
    <x v="3"/>
    <s v="-"/>
    <x v="77"/>
    <x v="148"/>
    <m/>
    <m/>
  </r>
  <r>
    <x v="2"/>
    <x v="2"/>
    <x v="24"/>
    <s v="Brésil"/>
    <s v="France (si 2ème de poule)"/>
    <b v="1"/>
    <x v="52"/>
    <x v="1"/>
    <x v="3"/>
    <s v="-"/>
    <x v="82"/>
    <x v="149"/>
    <m/>
    <m/>
  </r>
  <r>
    <x v="2"/>
    <x v="2"/>
    <x v="24"/>
    <s v="Brésil"/>
    <s v="France (si 2ème de poule)"/>
    <b v="1"/>
    <x v="52"/>
    <x v="2"/>
    <x v="3"/>
    <s v="-"/>
    <x v="83"/>
    <x v="150"/>
    <m/>
    <m/>
  </r>
  <r>
    <x v="2"/>
    <x v="2"/>
    <x v="24"/>
    <s v="Brésil"/>
    <s v="France (si 2ème de poule)"/>
    <b v="1"/>
    <x v="52"/>
    <x v="3"/>
    <x v="3"/>
    <s v="-"/>
    <x v="76"/>
    <x v="126"/>
    <m/>
    <m/>
  </r>
  <r>
    <x v="2"/>
    <x v="2"/>
    <x v="24"/>
    <s v="Brésil"/>
    <s v="France (si 2ème de poule)"/>
    <b v="1"/>
    <x v="52"/>
    <x v="4"/>
    <x v="3"/>
    <s v="-"/>
    <x v="79"/>
    <x v="132"/>
    <m/>
    <m/>
  </r>
  <r>
    <x v="2"/>
    <x v="2"/>
    <x v="24"/>
    <s v="Brésil"/>
    <s v="France (si 2ème de poule)"/>
    <b v="1"/>
    <x v="52"/>
    <x v="5"/>
    <x v="3"/>
    <s v="-"/>
    <x v="76"/>
    <x v="126"/>
    <m/>
    <m/>
  </r>
  <r>
    <x v="2"/>
    <x v="2"/>
    <x v="24"/>
    <s v="Brésil"/>
    <s v="France (si 2ème de poule)"/>
    <b v="1"/>
    <x v="52"/>
    <x v="6"/>
    <x v="3"/>
    <s v="-"/>
    <x v="78"/>
    <x v="131"/>
    <m/>
    <m/>
  </r>
  <r>
    <x v="2"/>
    <x v="2"/>
    <x v="24"/>
    <s v="Brésil"/>
    <s v="France (si 2ème de poule)"/>
    <b v="1"/>
    <x v="52"/>
    <x v="8"/>
    <x v="3"/>
    <s v="-"/>
    <x v="35"/>
    <x v="49"/>
    <m/>
    <m/>
  </r>
  <r>
    <x v="2"/>
    <x v="2"/>
    <x v="24"/>
    <s v="Brésil"/>
    <s v="France (si 2ème de poule)"/>
    <b v="1"/>
    <x v="52"/>
    <x v="9"/>
    <x v="3"/>
    <s v="-"/>
    <x v="35"/>
    <x v="49"/>
    <m/>
    <m/>
  </r>
  <r>
    <x v="2"/>
    <x v="2"/>
    <x v="24"/>
    <s v="Brésil"/>
    <s v="France (si 2ème de poule)"/>
    <b v="1"/>
    <x v="52"/>
    <x v="7"/>
    <x v="3"/>
    <s v="-"/>
    <x v="42"/>
    <x v="151"/>
    <m/>
    <m/>
  </r>
  <r>
    <x v="2"/>
    <x v="2"/>
    <x v="24"/>
    <s v="Mexique"/>
    <s v="Angleterre ou France (si 3ème de poule)"/>
    <b v="1"/>
    <x v="53"/>
    <x v="0"/>
    <x v="11"/>
    <s v="-"/>
    <x v="40"/>
    <x v="100"/>
    <m/>
    <m/>
  </r>
  <r>
    <x v="2"/>
    <x v="2"/>
    <x v="24"/>
    <s v="Mexique"/>
    <s v="Angleterre ou France (si 3ème de poule)"/>
    <b v="1"/>
    <x v="53"/>
    <x v="1"/>
    <x v="11"/>
    <s v="-"/>
    <x v="17"/>
    <x v="65"/>
    <m/>
    <m/>
  </r>
  <r>
    <x v="2"/>
    <x v="2"/>
    <x v="24"/>
    <s v="Mexique"/>
    <s v="Angleterre ou France (si 3ème de poule)"/>
    <b v="1"/>
    <x v="53"/>
    <x v="2"/>
    <x v="11"/>
    <s v="-"/>
    <x v="6"/>
    <x v="123"/>
    <m/>
    <m/>
  </r>
  <r>
    <x v="2"/>
    <x v="2"/>
    <x v="24"/>
    <s v="Mexique"/>
    <s v="Angleterre ou France (si 3ème de poule)"/>
    <b v="1"/>
    <x v="53"/>
    <x v="3"/>
    <x v="11"/>
    <s v="-"/>
    <x v="13"/>
    <x v="38"/>
    <m/>
    <m/>
  </r>
  <r>
    <x v="2"/>
    <x v="2"/>
    <x v="24"/>
    <s v="Mexique"/>
    <s v="Angleterre ou France (si 3ème de poule)"/>
    <b v="1"/>
    <x v="53"/>
    <x v="4"/>
    <x v="11"/>
    <s v="-"/>
    <x v="50"/>
    <x v="124"/>
    <m/>
    <m/>
  </r>
  <r>
    <x v="2"/>
    <x v="2"/>
    <x v="24"/>
    <s v="Mexique"/>
    <s v="Angleterre ou France (si 3ème de poule)"/>
    <b v="1"/>
    <x v="53"/>
    <x v="5"/>
    <x v="11"/>
    <s v="-"/>
    <x v="13"/>
    <x v="38"/>
    <m/>
    <m/>
  </r>
  <r>
    <x v="2"/>
    <x v="2"/>
    <x v="24"/>
    <s v="Mexique"/>
    <s v="Angleterre ou France (si 3ème de poule)"/>
    <b v="1"/>
    <x v="53"/>
    <x v="6"/>
    <x v="11"/>
    <s v="-"/>
    <x v="6"/>
    <x v="123"/>
    <m/>
    <m/>
  </r>
  <r>
    <x v="2"/>
    <x v="2"/>
    <x v="24"/>
    <s v="Mexique"/>
    <s v="Angleterre ou France (si 3ème de poule)"/>
    <b v="1"/>
    <x v="53"/>
    <x v="8"/>
    <x v="11"/>
    <s v="-"/>
    <x v="6"/>
    <x v="123"/>
    <m/>
    <m/>
  </r>
  <r>
    <x v="2"/>
    <x v="2"/>
    <x v="24"/>
    <s v="Mexique"/>
    <s v="Angleterre ou France (si 3ème de poule)"/>
    <b v="1"/>
    <x v="53"/>
    <x v="9"/>
    <x v="11"/>
    <s v="-"/>
    <x v="6"/>
    <x v="123"/>
    <m/>
    <m/>
  </r>
  <r>
    <x v="2"/>
    <x v="2"/>
    <x v="24"/>
    <s v="Mexique"/>
    <s v="Angleterre ou France (si 3ème de poule)"/>
    <b v="1"/>
    <x v="53"/>
    <x v="7"/>
    <x v="11"/>
    <s v="-"/>
    <x v="16"/>
    <x v="92"/>
    <m/>
    <m/>
  </r>
  <r>
    <x v="2"/>
    <x v="2"/>
    <x v="25"/>
    <s v="USA"/>
    <s v="Belgique ou France (si 3ème de poule)"/>
    <b v="1"/>
    <x v="54"/>
    <x v="0"/>
    <x v="11"/>
    <s v="-"/>
    <x v="40"/>
    <x v="100"/>
    <m/>
    <m/>
  </r>
  <r>
    <x v="2"/>
    <x v="2"/>
    <x v="25"/>
    <s v="USA"/>
    <s v="Belgique ou France (si 3ème de poule)"/>
    <b v="1"/>
    <x v="54"/>
    <x v="1"/>
    <x v="11"/>
    <s v="-"/>
    <x v="17"/>
    <x v="65"/>
    <m/>
    <m/>
  </r>
  <r>
    <x v="2"/>
    <x v="2"/>
    <x v="25"/>
    <s v="USA"/>
    <s v="Belgique ou France (si 3ème de poule)"/>
    <b v="1"/>
    <x v="54"/>
    <x v="2"/>
    <x v="11"/>
    <s v="-"/>
    <x v="6"/>
    <x v="123"/>
    <m/>
    <m/>
  </r>
  <r>
    <x v="2"/>
    <x v="2"/>
    <x v="25"/>
    <s v="USA"/>
    <s v="Belgique ou France (si 3ème de poule)"/>
    <b v="1"/>
    <x v="54"/>
    <x v="3"/>
    <x v="11"/>
    <s v="-"/>
    <x v="13"/>
    <x v="38"/>
    <m/>
    <m/>
  </r>
  <r>
    <x v="2"/>
    <x v="2"/>
    <x v="25"/>
    <s v="USA"/>
    <s v="Belgique ou France (si 3ème de poule)"/>
    <b v="1"/>
    <x v="54"/>
    <x v="4"/>
    <x v="11"/>
    <s v="-"/>
    <x v="50"/>
    <x v="124"/>
    <m/>
    <m/>
  </r>
  <r>
    <x v="2"/>
    <x v="2"/>
    <x v="25"/>
    <s v="USA"/>
    <s v="Belgique ou France (si 3ème de poule)"/>
    <b v="1"/>
    <x v="54"/>
    <x v="5"/>
    <x v="11"/>
    <s v="-"/>
    <x v="13"/>
    <x v="38"/>
    <m/>
    <m/>
  </r>
  <r>
    <x v="2"/>
    <x v="2"/>
    <x v="25"/>
    <s v="USA"/>
    <s v="Belgique ou France (si 3ème de poule)"/>
    <b v="1"/>
    <x v="54"/>
    <x v="6"/>
    <x v="11"/>
    <s v="-"/>
    <x v="6"/>
    <x v="123"/>
    <m/>
    <m/>
  </r>
  <r>
    <x v="2"/>
    <x v="2"/>
    <x v="25"/>
    <s v="USA"/>
    <s v="Belgique ou France (si 3ème de poule)"/>
    <b v="1"/>
    <x v="54"/>
    <x v="8"/>
    <x v="11"/>
    <s v="-"/>
    <x v="6"/>
    <x v="123"/>
    <m/>
    <m/>
  </r>
  <r>
    <x v="2"/>
    <x v="2"/>
    <x v="25"/>
    <s v="USA"/>
    <s v="Belgique ou France (si 3ème de poule)"/>
    <b v="1"/>
    <x v="54"/>
    <x v="9"/>
    <x v="11"/>
    <s v="-"/>
    <x v="6"/>
    <x v="123"/>
    <m/>
    <m/>
  </r>
  <r>
    <x v="2"/>
    <x v="2"/>
    <x v="25"/>
    <s v="USA"/>
    <s v="Belgique ou France (si 3ème de poule)"/>
    <b v="1"/>
    <x v="54"/>
    <x v="7"/>
    <x v="11"/>
    <s v="-"/>
    <x v="16"/>
    <x v="92"/>
    <m/>
    <m/>
  </r>
  <r>
    <x v="2"/>
    <x v="2"/>
    <x v="26"/>
    <s v="Italie"/>
    <s v="Portugal ou France (si 3ème de poule)"/>
    <b v="1"/>
    <x v="55"/>
    <x v="0"/>
    <x v="3"/>
    <s v="-"/>
    <x v="31"/>
    <x v="44"/>
    <m/>
    <m/>
  </r>
  <r>
    <x v="2"/>
    <x v="2"/>
    <x v="26"/>
    <s v="Italie"/>
    <s v="Portugal ou France (si 3ème de poule)"/>
    <b v="1"/>
    <x v="55"/>
    <x v="1"/>
    <x v="3"/>
    <s v="-"/>
    <x v="64"/>
    <x v="152"/>
    <m/>
    <m/>
  </r>
  <r>
    <x v="2"/>
    <x v="2"/>
    <x v="26"/>
    <s v="Italie"/>
    <s v="Portugal ou France (si 3ème de poule)"/>
    <b v="1"/>
    <x v="55"/>
    <x v="2"/>
    <x v="3"/>
    <s v="-"/>
    <x v="78"/>
    <x v="153"/>
    <m/>
    <m/>
  </r>
  <r>
    <x v="2"/>
    <x v="2"/>
    <x v="26"/>
    <s v="Italie"/>
    <s v="Portugal ou France (si 3ème de poule)"/>
    <b v="1"/>
    <x v="55"/>
    <x v="3"/>
    <x v="3"/>
    <s v="-"/>
    <x v="79"/>
    <x v="132"/>
    <m/>
    <m/>
  </r>
  <r>
    <x v="2"/>
    <x v="2"/>
    <x v="26"/>
    <s v="Italie"/>
    <s v="Portugal ou France (si 3ème de poule)"/>
    <b v="1"/>
    <x v="55"/>
    <x v="4"/>
    <x v="3"/>
    <s v="-"/>
    <x v="75"/>
    <x v="121"/>
    <m/>
    <m/>
  </r>
  <r>
    <x v="2"/>
    <x v="2"/>
    <x v="26"/>
    <s v="Italie"/>
    <s v="Portugal ou France (si 3ème de poule)"/>
    <b v="1"/>
    <x v="55"/>
    <x v="5"/>
    <x v="3"/>
    <s v="-"/>
    <x v="79"/>
    <x v="132"/>
    <m/>
    <m/>
  </r>
  <r>
    <x v="2"/>
    <x v="2"/>
    <x v="26"/>
    <s v="Italie"/>
    <s v="Portugal ou France (si 3ème de poule)"/>
    <b v="1"/>
    <x v="55"/>
    <x v="6"/>
    <x v="3"/>
    <s v="-"/>
    <x v="66"/>
    <x v="98"/>
    <m/>
    <m/>
  </r>
  <r>
    <x v="2"/>
    <x v="2"/>
    <x v="26"/>
    <s v="Italie"/>
    <s v="Portugal ou France (si 3ème de poule)"/>
    <b v="1"/>
    <x v="55"/>
    <x v="8"/>
    <x v="3"/>
    <s v="-"/>
    <x v="76"/>
    <x v="126"/>
    <m/>
    <m/>
  </r>
  <r>
    <x v="2"/>
    <x v="2"/>
    <x v="26"/>
    <s v="Italie"/>
    <s v="Portugal ou France (si 3ème de poule)"/>
    <b v="1"/>
    <x v="55"/>
    <x v="9"/>
    <x v="3"/>
    <s v="-"/>
    <x v="76"/>
    <x v="126"/>
    <m/>
    <m/>
  </r>
  <r>
    <x v="2"/>
    <x v="2"/>
    <x v="26"/>
    <s v="Italie"/>
    <s v="Portugal ou France (si 3ème de poule)"/>
    <b v="1"/>
    <x v="55"/>
    <x v="7"/>
    <x v="3"/>
    <s v="-"/>
    <x v="7"/>
    <x v="134"/>
    <m/>
    <m/>
  </r>
  <r>
    <x v="3"/>
    <x v="3"/>
    <x v="27"/>
    <s v="Pays-Bas"/>
    <s v="France"/>
    <b v="1"/>
    <x v="56"/>
    <x v="0"/>
    <x v="3"/>
    <s v="-"/>
    <x v="48"/>
    <x v="68"/>
    <m/>
    <m/>
  </r>
  <r>
    <x v="3"/>
    <x v="3"/>
    <x v="27"/>
    <s v="Pays-Bas"/>
    <s v="France"/>
    <b v="1"/>
    <x v="56"/>
    <x v="1"/>
    <x v="3"/>
    <s v="-"/>
    <x v="82"/>
    <x v="149"/>
    <m/>
    <m/>
  </r>
  <r>
    <x v="3"/>
    <x v="3"/>
    <x v="27"/>
    <s v="Pays-Bas"/>
    <s v="France"/>
    <b v="1"/>
    <x v="56"/>
    <x v="2"/>
    <x v="3"/>
    <s v="-"/>
    <x v="84"/>
    <x v="154"/>
    <m/>
    <m/>
  </r>
  <r>
    <x v="3"/>
    <x v="3"/>
    <x v="27"/>
    <s v="Pays-Bas"/>
    <s v="France"/>
    <b v="1"/>
    <x v="56"/>
    <x v="3"/>
    <x v="3"/>
    <s v="-"/>
    <x v="38"/>
    <x v="52"/>
    <m/>
    <m/>
  </r>
  <r>
    <x v="3"/>
    <x v="3"/>
    <x v="27"/>
    <s v="Pays-Bas"/>
    <s v="France"/>
    <b v="1"/>
    <x v="56"/>
    <x v="4"/>
    <x v="3"/>
    <s v="-"/>
    <x v="82"/>
    <x v="155"/>
    <m/>
    <m/>
  </r>
  <r>
    <x v="3"/>
    <x v="3"/>
    <x v="27"/>
    <s v="Pays-Bas"/>
    <s v="France"/>
    <b v="1"/>
    <x v="56"/>
    <x v="5"/>
    <x v="3"/>
    <s v="-"/>
    <x v="38"/>
    <x v="52"/>
    <m/>
    <m/>
  </r>
  <r>
    <x v="3"/>
    <x v="3"/>
    <x v="27"/>
    <s v="Pays-Bas"/>
    <s v="France"/>
    <b v="1"/>
    <x v="56"/>
    <x v="6"/>
    <x v="3"/>
    <s v="-"/>
    <x v="83"/>
    <x v="156"/>
    <m/>
    <m/>
  </r>
  <r>
    <x v="3"/>
    <x v="3"/>
    <x v="27"/>
    <s v="Pays-Bas"/>
    <s v="France"/>
    <b v="1"/>
    <x v="56"/>
    <x v="8"/>
    <x v="3"/>
    <s v="-"/>
    <x v="85"/>
    <x v="157"/>
    <m/>
    <m/>
  </r>
  <r>
    <x v="3"/>
    <x v="3"/>
    <x v="27"/>
    <s v="Pays-Bas"/>
    <s v="France"/>
    <b v="1"/>
    <x v="56"/>
    <x v="9"/>
    <x v="3"/>
    <s v="-"/>
    <x v="85"/>
    <x v="157"/>
    <m/>
    <m/>
  </r>
  <r>
    <x v="3"/>
    <x v="3"/>
    <x v="27"/>
    <s v="Pays-Bas"/>
    <s v="France"/>
    <b v="1"/>
    <x v="56"/>
    <x v="7"/>
    <x v="3"/>
    <s v="-"/>
    <x v="1"/>
    <x v="12"/>
    <m/>
    <m/>
  </r>
  <r>
    <x v="3"/>
    <x v="3"/>
    <x v="28"/>
    <s v="Espagne"/>
    <s v="Belgique"/>
    <b v="1"/>
    <x v="57"/>
    <x v="0"/>
    <x v="0"/>
    <s v="-"/>
    <x v="22"/>
    <x v="158"/>
    <m/>
    <m/>
  </r>
  <r>
    <x v="3"/>
    <x v="3"/>
    <x v="28"/>
    <s v="Espagne"/>
    <s v="Belgique"/>
    <b v="1"/>
    <x v="57"/>
    <x v="1"/>
    <x v="0"/>
    <s v="-"/>
    <x v="4"/>
    <x v="139"/>
    <m/>
    <m/>
  </r>
  <r>
    <x v="3"/>
    <x v="3"/>
    <x v="28"/>
    <s v="Espagne"/>
    <s v="Belgique"/>
    <b v="1"/>
    <x v="57"/>
    <x v="2"/>
    <x v="0"/>
    <s v="-"/>
    <x v="55"/>
    <x v="159"/>
    <m/>
    <m/>
  </r>
  <r>
    <x v="3"/>
    <x v="3"/>
    <x v="28"/>
    <s v="Espagne"/>
    <s v="Belgique"/>
    <b v="1"/>
    <x v="57"/>
    <x v="3"/>
    <x v="0"/>
    <s v="-"/>
    <x v="33"/>
    <x v="46"/>
    <m/>
    <m/>
  </r>
  <r>
    <x v="3"/>
    <x v="3"/>
    <x v="28"/>
    <s v="Espagne"/>
    <s v="Belgique"/>
    <b v="1"/>
    <x v="57"/>
    <x v="4"/>
    <x v="0"/>
    <s v="-"/>
    <x v="5"/>
    <x v="6"/>
    <m/>
    <m/>
  </r>
  <r>
    <x v="3"/>
    <x v="3"/>
    <x v="28"/>
    <s v="Espagne"/>
    <s v="Belgique"/>
    <b v="1"/>
    <x v="57"/>
    <x v="5"/>
    <x v="0"/>
    <s v="-"/>
    <x v="33"/>
    <x v="46"/>
    <m/>
    <m/>
  </r>
  <r>
    <x v="3"/>
    <x v="3"/>
    <x v="28"/>
    <s v="Espagne"/>
    <s v="Belgique"/>
    <b v="1"/>
    <x v="57"/>
    <x v="6"/>
    <x v="0"/>
    <s v="-"/>
    <x v="77"/>
    <x v="148"/>
    <m/>
    <m/>
  </r>
  <r>
    <x v="3"/>
    <x v="3"/>
    <x v="28"/>
    <s v="Espagne"/>
    <s v="Belgique"/>
    <b v="1"/>
    <x v="57"/>
    <x v="8"/>
    <x v="0"/>
    <s v="-"/>
    <x v="33"/>
    <x v="46"/>
    <m/>
    <m/>
  </r>
  <r>
    <x v="3"/>
    <x v="3"/>
    <x v="28"/>
    <s v="Espagne"/>
    <s v="Belgique"/>
    <b v="1"/>
    <x v="57"/>
    <x v="9"/>
    <x v="0"/>
    <s v="-"/>
    <x v="33"/>
    <x v="46"/>
    <m/>
    <m/>
  </r>
  <r>
    <x v="3"/>
    <x v="3"/>
    <x v="28"/>
    <s v="Espagne"/>
    <s v="Belgique"/>
    <b v="1"/>
    <x v="57"/>
    <x v="7"/>
    <x v="0"/>
    <s v="-"/>
    <x v="20"/>
    <x v="137"/>
    <m/>
    <m/>
  </r>
  <r>
    <x v="3"/>
    <x v="3"/>
    <x v="29"/>
    <s v="Brésil"/>
    <s v="Angleterre"/>
    <b v="1"/>
    <x v="58"/>
    <x v="0"/>
    <x v="5"/>
    <s v="-"/>
    <x v="22"/>
    <x v="37"/>
    <m/>
    <m/>
  </r>
  <r>
    <x v="3"/>
    <x v="3"/>
    <x v="29"/>
    <s v="Brésil"/>
    <s v="Angleterre"/>
    <b v="1"/>
    <x v="58"/>
    <x v="1"/>
    <x v="5"/>
    <s v="-"/>
    <x v="1"/>
    <x v="1"/>
    <m/>
    <m/>
  </r>
  <r>
    <x v="3"/>
    <x v="3"/>
    <x v="29"/>
    <s v="Brésil"/>
    <s v="Angleterre"/>
    <b v="1"/>
    <x v="58"/>
    <x v="2"/>
    <x v="5"/>
    <s v="-"/>
    <x v="48"/>
    <x v="160"/>
    <m/>
    <m/>
  </r>
  <r>
    <x v="3"/>
    <x v="3"/>
    <x v="29"/>
    <s v="Brésil"/>
    <s v="Angleterre"/>
    <b v="1"/>
    <x v="58"/>
    <x v="3"/>
    <x v="5"/>
    <s v="-"/>
    <x v="1"/>
    <x v="58"/>
    <m/>
    <m/>
  </r>
  <r>
    <x v="3"/>
    <x v="3"/>
    <x v="29"/>
    <s v="Brésil"/>
    <s v="Angleterre"/>
    <b v="1"/>
    <x v="58"/>
    <x v="4"/>
    <x v="5"/>
    <s v="-"/>
    <x v="42"/>
    <x v="59"/>
    <m/>
    <m/>
  </r>
  <r>
    <x v="3"/>
    <x v="3"/>
    <x v="29"/>
    <s v="Brésil"/>
    <s v="Angleterre"/>
    <b v="1"/>
    <x v="58"/>
    <x v="5"/>
    <x v="5"/>
    <s v="-"/>
    <x v="1"/>
    <x v="58"/>
    <m/>
    <m/>
  </r>
  <r>
    <x v="3"/>
    <x v="3"/>
    <x v="29"/>
    <s v="Brésil"/>
    <s v="Angleterre"/>
    <b v="1"/>
    <x v="58"/>
    <x v="6"/>
    <x v="5"/>
    <s v="-"/>
    <x v="10"/>
    <x v="138"/>
    <m/>
    <m/>
  </r>
  <r>
    <x v="3"/>
    <x v="3"/>
    <x v="29"/>
    <s v="Brésil"/>
    <s v="Angleterre"/>
    <b v="1"/>
    <x v="58"/>
    <x v="8"/>
    <x v="5"/>
    <s v="-"/>
    <x v="1"/>
    <x v="58"/>
    <m/>
    <m/>
  </r>
  <r>
    <x v="3"/>
    <x v="3"/>
    <x v="29"/>
    <s v="Brésil"/>
    <s v="Angleterre"/>
    <b v="1"/>
    <x v="58"/>
    <x v="9"/>
    <x v="5"/>
    <s v="-"/>
    <x v="1"/>
    <x v="58"/>
    <m/>
    <m/>
  </r>
  <r>
    <x v="3"/>
    <x v="3"/>
    <x v="29"/>
    <s v="Brésil"/>
    <s v="Angleterre"/>
    <b v="1"/>
    <x v="58"/>
    <x v="7"/>
    <x v="5"/>
    <s v="-"/>
    <x v="21"/>
    <x v="55"/>
    <m/>
    <m/>
  </r>
  <r>
    <x v="3"/>
    <x v="3"/>
    <x v="27"/>
    <s v="Pays-Bas"/>
    <s v="Allemagne"/>
    <b v="1"/>
    <x v="59"/>
    <x v="0"/>
    <x v="3"/>
    <s v="-"/>
    <x v="86"/>
    <x v="83"/>
    <m/>
    <m/>
  </r>
  <r>
    <x v="3"/>
    <x v="3"/>
    <x v="27"/>
    <s v="Pays-Bas"/>
    <s v="Allemagne"/>
    <b v="1"/>
    <x v="59"/>
    <x v="1"/>
    <x v="3"/>
    <s v="-"/>
    <x v="58"/>
    <x v="161"/>
    <m/>
    <m/>
  </r>
  <r>
    <x v="3"/>
    <x v="3"/>
    <x v="27"/>
    <s v="Pays-Bas"/>
    <s v="Allemagne"/>
    <b v="1"/>
    <x v="59"/>
    <x v="2"/>
    <x v="3"/>
    <s v="-"/>
    <x v="9"/>
    <x v="162"/>
    <m/>
    <m/>
  </r>
  <r>
    <x v="3"/>
    <x v="3"/>
    <x v="27"/>
    <s v="Pays-Bas"/>
    <s v="Allemagne"/>
    <b v="1"/>
    <x v="59"/>
    <x v="3"/>
    <x v="3"/>
    <s v="-"/>
    <x v="58"/>
    <x v="146"/>
    <m/>
    <m/>
  </r>
  <r>
    <x v="3"/>
    <x v="3"/>
    <x v="27"/>
    <s v="Pays-Bas"/>
    <s v="Allemagne"/>
    <b v="1"/>
    <x v="59"/>
    <x v="4"/>
    <x v="3"/>
    <s v="-"/>
    <x v="1"/>
    <x v="58"/>
    <m/>
    <m/>
  </r>
  <r>
    <x v="3"/>
    <x v="3"/>
    <x v="27"/>
    <s v="Pays-Bas"/>
    <s v="Allemagne"/>
    <b v="1"/>
    <x v="59"/>
    <x v="5"/>
    <x v="3"/>
    <s v="-"/>
    <x v="58"/>
    <x v="146"/>
    <m/>
    <m/>
  </r>
  <r>
    <x v="3"/>
    <x v="3"/>
    <x v="27"/>
    <s v="Pays-Bas"/>
    <s v="Allemagne"/>
    <b v="1"/>
    <x v="59"/>
    <x v="6"/>
    <x v="3"/>
    <s v="-"/>
    <x v="48"/>
    <x v="160"/>
    <m/>
    <m/>
  </r>
  <r>
    <x v="3"/>
    <x v="3"/>
    <x v="27"/>
    <s v="Pays-Bas"/>
    <s v="Allemagne"/>
    <b v="1"/>
    <x v="59"/>
    <x v="8"/>
    <x v="3"/>
    <s v="-"/>
    <x v="58"/>
    <x v="146"/>
    <m/>
    <m/>
  </r>
  <r>
    <x v="3"/>
    <x v="3"/>
    <x v="27"/>
    <s v="Pays-Bas"/>
    <s v="Allemagne"/>
    <b v="1"/>
    <x v="59"/>
    <x v="9"/>
    <x v="3"/>
    <s v="-"/>
    <x v="58"/>
    <x v="146"/>
    <m/>
    <m/>
  </r>
  <r>
    <x v="3"/>
    <x v="3"/>
    <x v="27"/>
    <s v="Pays-Bas"/>
    <s v="Allemagne"/>
    <b v="1"/>
    <x v="59"/>
    <x v="7"/>
    <x v="3"/>
    <s v="-"/>
    <x v="50"/>
    <x v="64"/>
    <m/>
    <m/>
  </r>
  <r>
    <x v="3"/>
    <x v="3"/>
    <x v="28"/>
    <s v="Espagne"/>
    <s v="Belgique ou France (si 3ème de poule)"/>
    <b v="1"/>
    <x v="60"/>
    <x v="0"/>
    <x v="0"/>
    <s v="-"/>
    <x v="48"/>
    <x v="68"/>
    <m/>
    <m/>
  </r>
  <r>
    <x v="3"/>
    <x v="3"/>
    <x v="28"/>
    <s v="Espagne"/>
    <s v="Belgique ou France (si 3ème de poule)"/>
    <b v="1"/>
    <x v="60"/>
    <x v="1"/>
    <x v="0"/>
    <s v="-"/>
    <x v="38"/>
    <x v="96"/>
    <m/>
    <m/>
  </r>
  <r>
    <x v="3"/>
    <x v="3"/>
    <x v="28"/>
    <s v="Espagne"/>
    <s v="Belgique ou France (si 3ème de poule)"/>
    <b v="1"/>
    <x v="60"/>
    <x v="2"/>
    <x v="0"/>
    <s v="-"/>
    <x v="87"/>
    <x v="163"/>
    <m/>
    <m/>
  </r>
  <r>
    <x v="3"/>
    <x v="3"/>
    <x v="28"/>
    <s v="Espagne"/>
    <s v="Belgique ou France (si 3ème de poule)"/>
    <b v="1"/>
    <x v="60"/>
    <x v="3"/>
    <x v="0"/>
    <s v="-"/>
    <x v="66"/>
    <x v="98"/>
    <m/>
    <m/>
  </r>
  <r>
    <x v="3"/>
    <x v="3"/>
    <x v="28"/>
    <s v="Espagne"/>
    <s v="Belgique ou France (si 3ème de poule)"/>
    <b v="1"/>
    <x v="60"/>
    <x v="4"/>
    <x v="0"/>
    <s v="-"/>
    <x v="85"/>
    <x v="157"/>
    <m/>
    <m/>
  </r>
  <r>
    <x v="3"/>
    <x v="3"/>
    <x v="28"/>
    <s v="Espagne"/>
    <s v="Belgique ou France (si 3ème de poule)"/>
    <b v="1"/>
    <x v="60"/>
    <x v="5"/>
    <x v="0"/>
    <s v="-"/>
    <x v="66"/>
    <x v="98"/>
    <m/>
    <m/>
  </r>
  <r>
    <x v="3"/>
    <x v="3"/>
    <x v="28"/>
    <s v="Espagne"/>
    <s v="Belgique ou France (si 3ème de poule)"/>
    <b v="1"/>
    <x v="60"/>
    <x v="6"/>
    <x v="0"/>
    <s v="-"/>
    <x v="88"/>
    <x v="164"/>
    <m/>
    <m/>
  </r>
  <r>
    <x v="3"/>
    <x v="3"/>
    <x v="28"/>
    <s v="Espagne"/>
    <s v="Belgique ou France (si 3ème de poule)"/>
    <b v="1"/>
    <x v="60"/>
    <x v="8"/>
    <x v="0"/>
    <s v="-"/>
    <x v="78"/>
    <x v="131"/>
    <m/>
    <m/>
  </r>
  <r>
    <x v="3"/>
    <x v="3"/>
    <x v="28"/>
    <s v="Espagne"/>
    <s v="Belgique ou France (si 3ème de poule)"/>
    <b v="1"/>
    <x v="60"/>
    <x v="9"/>
    <x v="0"/>
    <s v="-"/>
    <x v="78"/>
    <x v="131"/>
    <m/>
    <m/>
  </r>
  <r>
    <x v="3"/>
    <x v="3"/>
    <x v="28"/>
    <s v="Espagne"/>
    <s v="Belgique ou France (si 3ème de poule)"/>
    <b v="1"/>
    <x v="60"/>
    <x v="7"/>
    <x v="0"/>
    <s v="-"/>
    <x v="3"/>
    <x v="165"/>
    <m/>
    <m/>
  </r>
  <r>
    <x v="3"/>
    <x v="3"/>
    <x v="29"/>
    <s v="France"/>
    <s v="Angleterre (si 3ème de poule)"/>
    <b v="1"/>
    <x v="61"/>
    <x v="0"/>
    <x v="5"/>
    <s v="-"/>
    <x v="2"/>
    <x v="2"/>
    <m/>
    <m/>
  </r>
  <r>
    <x v="3"/>
    <x v="3"/>
    <x v="29"/>
    <s v="France"/>
    <s v="Angleterre (si 3ème de poule)"/>
    <b v="1"/>
    <x v="61"/>
    <x v="1"/>
    <x v="5"/>
    <s v="-"/>
    <x v="65"/>
    <x v="135"/>
    <m/>
    <m/>
  </r>
  <r>
    <x v="3"/>
    <x v="3"/>
    <x v="29"/>
    <s v="France"/>
    <s v="Angleterre (si 3ème de poule)"/>
    <b v="1"/>
    <x v="61"/>
    <x v="2"/>
    <x v="5"/>
    <s v="-"/>
    <x v="80"/>
    <x v="136"/>
    <m/>
    <m/>
  </r>
  <r>
    <x v="3"/>
    <x v="3"/>
    <x v="29"/>
    <s v="France"/>
    <s v="Angleterre (si 3ème de poule)"/>
    <b v="1"/>
    <x v="61"/>
    <x v="3"/>
    <x v="5"/>
    <s v="-"/>
    <x v="75"/>
    <x v="121"/>
    <m/>
    <m/>
  </r>
  <r>
    <x v="3"/>
    <x v="3"/>
    <x v="29"/>
    <s v="France"/>
    <s v="Angleterre (si 3ème de poule)"/>
    <b v="1"/>
    <x v="61"/>
    <x v="4"/>
    <x v="5"/>
    <s v="-"/>
    <x v="73"/>
    <x v="128"/>
    <m/>
    <m/>
  </r>
  <r>
    <x v="3"/>
    <x v="3"/>
    <x v="29"/>
    <s v="France"/>
    <s v="Angleterre (si 3ème de poule)"/>
    <b v="1"/>
    <x v="61"/>
    <x v="5"/>
    <x v="5"/>
    <s v="-"/>
    <x v="75"/>
    <x v="121"/>
    <m/>
    <m/>
  </r>
  <r>
    <x v="3"/>
    <x v="3"/>
    <x v="29"/>
    <s v="France"/>
    <s v="Angleterre (si 3ème de poule)"/>
    <b v="1"/>
    <x v="61"/>
    <x v="6"/>
    <x v="5"/>
    <s v="-"/>
    <x v="35"/>
    <x v="118"/>
    <m/>
    <m/>
  </r>
  <r>
    <x v="3"/>
    <x v="3"/>
    <x v="29"/>
    <s v="France"/>
    <s v="Angleterre (si 3ème de poule)"/>
    <b v="1"/>
    <x v="61"/>
    <x v="8"/>
    <x v="5"/>
    <s v="-"/>
    <x v="79"/>
    <x v="132"/>
    <m/>
    <m/>
  </r>
  <r>
    <x v="3"/>
    <x v="3"/>
    <x v="29"/>
    <s v="France"/>
    <s v="Angleterre (si 3ème de poule)"/>
    <b v="1"/>
    <x v="61"/>
    <x v="9"/>
    <x v="5"/>
    <s v="-"/>
    <x v="79"/>
    <x v="132"/>
    <m/>
    <m/>
  </r>
  <r>
    <x v="3"/>
    <x v="3"/>
    <x v="29"/>
    <s v="France"/>
    <s v="Angleterre (si 3ème de poule)"/>
    <b v="1"/>
    <x v="61"/>
    <x v="7"/>
    <x v="5"/>
    <s v="-"/>
    <x v="18"/>
    <x v="166"/>
    <m/>
    <m/>
  </r>
  <r>
    <x v="3"/>
    <x v="3"/>
    <x v="29"/>
    <s v="France"/>
    <s v="3ème de poule"/>
    <b v="1"/>
    <x v="45"/>
    <x v="0"/>
    <x v="10"/>
    <s v="-"/>
    <x v="12"/>
    <x v="55"/>
    <m/>
    <m/>
  </r>
  <r>
    <x v="3"/>
    <x v="3"/>
    <x v="30"/>
    <s v="France"/>
    <s v="3ème de poule"/>
    <b v="1"/>
    <x v="45"/>
    <x v="1"/>
    <x v="10"/>
    <s v="-"/>
    <x v="13"/>
    <x v="70"/>
    <m/>
    <m/>
  </r>
  <r>
    <x v="3"/>
    <x v="3"/>
    <x v="31"/>
    <s v="France"/>
    <s v="3ème de poule"/>
    <b v="1"/>
    <x v="45"/>
    <x v="2"/>
    <x v="10"/>
    <s v="-"/>
    <x v="27"/>
    <x v="16"/>
    <m/>
    <m/>
  </r>
  <r>
    <x v="3"/>
    <x v="3"/>
    <x v="32"/>
    <s v="France"/>
    <s v="3ème de poule"/>
    <b v="1"/>
    <x v="45"/>
    <x v="3"/>
    <x v="10"/>
    <s v="-"/>
    <x v="6"/>
    <x v="123"/>
    <m/>
    <m/>
  </r>
  <r>
    <x v="3"/>
    <x v="3"/>
    <x v="33"/>
    <s v="France"/>
    <s v="3ème de poule"/>
    <b v="1"/>
    <x v="45"/>
    <x v="4"/>
    <x v="10"/>
    <s v="-"/>
    <x v="13"/>
    <x v="38"/>
    <m/>
    <m/>
  </r>
  <r>
    <x v="3"/>
    <x v="3"/>
    <x v="34"/>
    <s v="France"/>
    <s v="3ème de poule"/>
    <b v="1"/>
    <x v="45"/>
    <x v="5"/>
    <x v="10"/>
    <s v="-"/>
    <x v="6"/>
    <x v="123"/>
    <m/>
    <m/>
  </r>
  <r>
    <x v="3"/>
    <x v="3"/>
    <x v="35"/>
    <s v="France"/>
    <s v="3ème de poule"/>
    <b v="1"/>
    <x v="45"/>
    <x v="6"/>
    <x v="10"/>
    <s v="-"/>
    <x v="27"/>
    <x v="16"/>
    <m/>
    <m/>
  </r>
  <r>
    <x v="3"/>
    <x v="3"/>
    <x v="36"/>
    <s v="France"/>
    <s v="3ème de poule"/>
    <b v="1"/>
    <x v="45"/>
    <x v="8"/>
    <x v="10"/>
    <s v="-"/>
    <x v="27"/>
    <x v="16"/>
    <m/>
    <m/>
  </r>
  <r>
    <x v="3"/>
    <x v="3"/>
    <x v="37"/>
    <s v="France"/>
    <s v="3ème de poule"/>
    <b v="1"/>
    <x v="45"/>
    <x v="9"/>
    <x v="10"/>
    <s v="-"/>
    <x v="27"/>
    <x v="16"/>
    <m/>
    <m/>
  </r>
  <r>
    <x v="3"/>
    <x v="3"/>
    <x v="38"/>
    <s v="France"/>
    <s v="3ème de poule"/>
    <b v="1"/>
    <x v="45"/>
    <x v="7"/>
    <x v="10"/>
    <s v="-"/>
    <x v="60"/>
    <x v="39"/>
    <m/>
    <m/>
  </r>
  <r>
    <x v="4"/>
    <x v="4"/>
    <x v="32"/>
    <s v="Pays-Bas"/>
    <s v="Espagne"/>
    <b v="1"/>
    <x v="62"/>
    <x v="0"/>
    <x v="0"/>
    <s v="-"/>
    <x v="0"/>
    <x v="167"/>
    <m/>
    <m/>
  </r>
  <r>
    <x v="4"/>
    <x v="4"/>
    <x v="32"/>
    <s v="Pays-Bas"/>
    <s v="Espagne"/>
    <b v="1"/>
    <x v="62"/>
    <x v="1"/>
    <x v="0"/>
    <s v="-"/>
    <x v="8"/>
    <x v="168"/>
    <m/>
    <m/>
  </r>
  <r>
    <x v="4"/>
    <x v="4"/>
    <x v="32"/>
    <s v="Pays-Bas"/>
    <s v="Espagne"/>
    <b v="1"/>
    <x v="62"/>
    <x v="2"/>
    <x v="0"/>
    <s v="-"/>
    <x v="89"/>
    <x v="129"/>
    <m/>
    <m/>
  </r>
  <r>
    <x v="4"/>
    <x v="4"/>
    <x v="32"/>
    <s v="Pays-Bas"/>
    <s v="Espagne"/>
    <b v="1"/>
    <x v="62"/>
    <x v="3"/>
    <x v="0"/>
    <s v="-"/>
    <x v="90"/>
    <x v="169"/>
    <m/>
    <m/>
  </r>
  <r>
    <x v="4"/>
    <x v="4"/>
    <x v="32"/>
    <s v="Pays-Bas"/>
    <s v="Espagne"/>
    <b v="1"/>
    <x v="62"/>
    <x v="4"/>
    <x v="0"/>
    <s v="-"/>
    <x v="31"/>
    <x v="44"/>
    <m/>
    <m/>
  </r>
  <r>
    <x v="4"/>
    <x v="4"/>
    <x v="32"/>
    <s v="Pays-Bas"/>
    <s v="Espagne"/>
    <b v="1"/>
    <x v="62"/>
    <x v="5"/>
    <x v="0"/>
    <s v="-"/>
    <x v="90"/>
    <x v="169"/>
    <m/>
    <m/>
  </r>
  <r>
    <x v="4"/>
    <x v="4"/>
    <x v="32"/>
    <s v="Pays-Bas"/>
    <s v="Espagne"/>
    <b v="1"/>
    <x v="62"/>
    <x v="6"/>
    <x v="0"/>
    <s v="-"/>
    <x v="89"/>
    <x v="129"/>
    <m/>
    <m/>
  </r>
  <r>
    <x v="4"/>
    <x v="4"/>
    <x v="32"/>
    <s v="Pays-Bas"/>
    <s v="Espagne"/>
    <b v="1"/>
    <x v="62"/>
    <x v="8"/>
    <x v="0"/>
    <s v="-"/>
    <x v="90"/>
    <x v="169"/>
    <m/>
    <m/>
  </r>
  <r>
    <x v="4"/>
    <x v="4"/>
    <x v="32"/>
    <s v="Pays-Bas"/>
    <s v="Espagne"/>
    <b v="1"/>
    <x v="62"/>
    <x v="9"/>
    <x v="0"/>
    <s v="-"/>
    <x v="90"/>
    <x v="169"/>
    <m/>
    <m/>
  </r>
  <r>
    <x v="4"/>
    <x v="4"/>
    <x v="32"/>
    <s v="Pays-Bas"/>
    <s v="Espagne"/>
    <b v="1"/>
    <x v="62"/>
    <x v="7"/>
    <x v="0"/>
    <s v="-"/>
    <x v="18"/>
    <x v="166"/>
    <m/>
    <m/>
  </r>
  <r>
    <x v="4"/>
    <x v="4"/>
    <x v="33"/>
    <s v="Angleterre"/>
    <s v="Portugal"/>
    <b v="1"/>
    <x v="63"/>
    <x v="0"/>
    <x v="0"/>
    <s v="-"/>
    <x v="0"/>
    <x v="167"/>
    <m/>
    <m/>
  </r>
  <r>
    <x v="4"/>
    <x v="4"/>
    <x v="33"/>
    <s v="Angleterre"/>
    <s v="Portugal"/>
    <b v="1"/>
    <x v="63"/>
    <x v="1"/>
    <x v="0"/>
    <s v="-"/>
    <x v="8"/>
    <x v="168"/>
    <m/>
    <m/>
  </r>
  <r>
    <x v="4"/>
    <x v="4"/>
    <x v="33"/>
    <s v="Angleterre"/>
    <s v="Portugal"/>
    <b v="1"/>
    <x v="63"/>
    <x v="2"/>
    <x v="0"/>
    <s v="-"/>
    <x v="89"/>
    <x v="129"/>
    <m/>
    <m/>
  </r>
  <r>
    <x v="4"/>
    <x v="4"/>
    <x v="33"/>
    <s v="Angleterre"/>
    <s v="Portugal"/>
    <b v="1"/>
    <x v="63"/>
    <x v="3"/>
    <x v="0"/>
    <s v="-"/>
    <x v="90"/>
    <x v="169"/>
    <m/>
    <m/>
  </r>
  <r>
    <x v="4"/>
    <x v="4"/>
    <x v="33"/>
    <s v="Angleterre"/>
    <s v="Portugal"/>
    <b v="1"/>
    <x v="63"/>
    <x v="4"/>
    <x v="0"/>
    <s v="-"/>
    <x v="31"/>
    <x v="44"/>
    <m/>
    <m/>
  </r>
  <r>
    <x v="4"/>
    <x v="4"/>
    <x v="33"/>
    <s v="Angleterre"/>
    <s v="Portugal"/>
    <b v="1"/>
    <x v="63"/>
    <x v="5"/>
    <x v="0"/>
    <s v="-"/>
    <x v="90"/>
    <x v="169"/>
    <m/>
    <m/>
  </r>
  <r>
    <x v="4"/>
    <x v="4"/>
    <x v="33"/>
    <s v="Angleterre"/>
    <s v="Portugal"/>
    <b v="1"/>
    <x v="63"/>
    <x v="6"/>
    <x v="0"/>
    <s v="-"/>
    <x v="89"/>
    <x v="129"/>
    <m/>
    <m/>
  </r>
  <r>
    <x v="4"/>
    <x v="4"/>
    <x v="33"/>
    <s v="Angleterre"/>
    <s v="Portugal"/>
    <b v="1"/>
    <x v="63"/>
    <x v="8"/>
    <x v="0"/>
    <s v="-"/>
    <x v="90"/>
    <x v="169"/>
    <m/>
    <m/>
  </r>
  <r>
    <x v="4"/>
    <x v="4"/>
    <x v="33"/>
    <s v="Angleterre"/>
    <s v="Portugal"/>
    <b v="1"/>
    <x v="63"/>
    <x v="9"/>
    <x v="0"/>
    <s v="-"/>
    <x v="90"/>
    <x v="169"/>
    <m/>
    <m/>
  </r>
  <r>
    <x v="4"/>
    <x v="4"/>
    <x v="33"/>
    <s v="Angleterre"/>
    <s v="Portugal"/>
    <b v="1"/>
    <x v="63"/>
    <x v="7"/>
    <x v="0"/>
    <s v="-"/>
    <x v="18"/>
    <x v="166"/>
    <m/>
    <m/>
  </r>
  <r>
    <x v="4"/>
    <x v="4"/>
    <x v="33"/>
    <s v="France"/>
    <s v="-"/>
    <b v="1"/>
    <x v="64"/>
    <x v="0"/>
    <x v="0"/>
    <s v="-"/>
    <x v="4"/>
    <x v="170"/>
    <m/>
    <m/>
  </r>
  <r>
    <x v="4"/>
    <x v="4"/>
    <x v="33"/>
    <s v="France"/>
    <s v="-"/>
    <b v="1"/>
    <x v="64"/>
    <x v="1"/>
    <x v="0"/>
    <s v="-"/>
    <x v="85"/>
    <x v="171"/>
    <m/>
    <m/>
  </r>
  <r>
    <x v="4"/>
    <x v="4"/>
    <x v="33"/>
    <s v="France"/>
    <s v="-"/>
    <b v="1"/>
    <x v="64"/>
    <x v="2"/>
    <x v="0"/>
    <s v="-"/>
    <x v="91"/>
    <x v="172"/>
    <m/>
    <m/>
  </r>
  <r>
    <x v="4"/>
    <x v="4"/>
    <x v="33"/>
    <s v="France"/>
    <s v="-"/>
    <b v="1"/>
    <x v="64"/>
    <x v="3"/>
    <x v="0"/>
    <s v="-"/>
    <x v="83"/>
    <x v="150"/>
    <m/>
    <m/>
  </r>
  <r>
    <x v="4"/>
    <x v="4"/>
    <x v="33"/>
    <s v="France"/>
    <s v="-"/>
    <b v="1"/>
    <x v="64"/>
    <x v="4"/>
    <x v="0"/>
    <s v="-"/>
    <x v="78"/>
    <x v="153"/>
    <m/>
    <m/>
  </r>
  <r>
    <x v="4"/>
    <x v="4"/>
    <x v="33"/>
    <s v="France"/>
    <s v="-"/>
    <b v="1"/>
    <x v="64"/>
    <x v="5"/>
    <x v="0"/>
    <s v="-"/>
    <x v="83"/>
    <x v="150"/>
    <m/>
    <m/>
  </r>
  <r>
    <x v="4"/>
    <x v="4"/>
    <x v="33"/>
    <s v="France"/>
    <s v="-"/>
    <b v="1"/>
    <x v="64"/>
    <x v="6"/>
    <x v="0"/>
    <s v="-"/>
    <x v="91"/>
    <x v="172"/>
    <m/>
    <m/>
  </r>
  <r>
    <x v="4"/>
    <x v="4"/>
    <x v="33"/>
    <s v="France"/>
    <s v="-"/>
    <b v="1"/>
    <x v="64"/>
    <x v="8"/>
    <x v="0"/>
    <s v="-"/>
    <x v="92"/>
    <x v="173"/>
    <m/>
    <m/>
  </r>
  <r>
    <x v="4"/>
    <x v="4"/>
    <x v="33"/>
    <s v="France"/>
    <s v="-"/>
    <b v="1"/>
    <x v="64"/>
    <x v="9"/>
    <x v="0"/>
    <s v="-"/>
    <x v="92"/>
    <x v="173"/>
    <m/>
    <m/>
  </r>
  <r>
    <x v="4"/>
    <x v="4"/>
    <x v="33"/>
    <s v="France"/>
    <s v="-"/>
    <b v="1"/>
    <x v="64"/>
    <x v="7"/>
    <x v="0"/>
    <s v="-"/>
    <x v="47"/>
    <x v="174"/>
    <m/>
    <m/>
  </r>
  <r>
    <x v="5"/>
    <x v="5"/>
    <x v="36"/>
    <s v="Match 3ème place"/>
    <s v="Match 3ème place"/>
    <b v="1"/>
    <x v="65"/>
    <x v="0"/>
    <x v="5"/>
    <s v="-"/>
    <x v="46"/>
    <x v="175"/>
    <m/>
    <m/>
  </r>
  <r>
    <x v="5"/>
    <x v="5"/>
    <x v="36"/>
    <s v="Match 3ème place"/>
    <s v="Match 3ème place"/>
    <b v="1"/>
    <x v="65"/>
    <x v="1"/>
    <x v="5"/>
    <s v="-"/>
    <x v="0"/>
    <x v="25"/>
    <m/>
    <m/>
  </r>
  <r>
    <x v="5"/>
    <x v="5"/>
    <x v="36"/>
    <s v="Match 3ème place"/>
    <s v="Match 3ème place"/>
    <b v="1"/>
    <x v="65"/>
    <x v="2"/>
    <x v="5"/>
    <s v="-"/>
    <x v="19"/>
    <x v="27"/>
    <m/>
    <m/>
  </r>
  <r>
    <x v="5"/>
    <x v="5"/>
    <x v="36"/>
    <s v="Match 3ème place"/>
    <s v="Match 3ème place"/>
    <b v="1"/>
    <x v="65"/>
    <x v="3"/>
    <x v="5"/>
    <s v="-"/>
    <x v="22"/>
    <x v="83"/>
    <m/>
    <m/>
  </r>
  <r>
    <x v="5"/>
    <x v="5"/>
    <x v="36"/>
    <s v="Match 3ème place"/>
    <s v="Match 3ème place"/>
    <b v="1"/>
    <x v="65"/>
    <x v="4"/>
    <x v="5"/>
    <s v="-"/>
    <x v="11"/>
    <x v="25"/>
    <m/>
    <m/>
  </r>
  <r>
    <x v="5"/>
    <x v="5"/>
    <x v="36"/>
    <s v="Match 3ème place"/>
    <s v="Match 3ème place"/>
    <b v="1"/>
    <x v="65"/>
    <x v="5"/>
    <x v="5"/>
    <s v="-"/>
    <x v="22"/>
    <x v="83"/>
    <m/>
    <m/>
  </r>
  <r>
    <x v="5"/>
    <x v="5"/>
    <x v="36"/>
    <s v="Match 3ème place"/>
    <s v="Match 3ème place"/>
    <b v="1"/>
    <x v="65"/>
    <x v="6"/>
    <x v="5"/>
    <s v="-"/>
    <x v="0"/>
    <x v="31"/>
    <m/>
    <m/>
  </r>
  <r>
    <x v="5"/>
    <x v="5"/>
    <x v="36"/>
    <s v="Match 3ème place"/>
    <s v="Match 3ème place"/>
    <b v="1"/>
    <x v="65"/>
    <x v="8"/>
    <x v="5"/>
    <s v="-"/>
    <x v="22"/>
    <x v="83"/>
    <m/>
    <m/>
  </r>
  <r>
    <x v="5"/>
    <x v="5"/>
    <x v="36"/>
    <s v="Match 3ème place"/>
    <s v="Match 3ème place"/>
    <b v="1"/>
    <x v="65"/>
    <x v="9"/>
    <x v="5"/>
    <s v="-"/>
    <x v="22"/>
    <x v="83"/>
    <m/>
    <m/>
  </r>
  <r>
    <x v="5"/>
    <x v="5"/>
    <x v="36"/>
    <s v="Match 3ème place"/>
    <s v="Match 3ème place"/>
    <b v="1"/>
    <x v="65"/>
    <x v="7"/>
    <x v="5"/>
    <s v="-"/>
    <x v="24"/>
    <x v="33"/>
    <m/>
    <m/>
  </r>
  <r>
    <x v="5"/>
    <x v="5"/>
    <x v="37"/>
    <s v="Finale 21h"/>
    <s v="Finale 21h"/>
    <b v="1"/>
    <x v="66"/>
    <x v="10"/>
    <x v="0"/>
    <s v="-"/>
    <x v="20"/>
    <x v="7"/>
    <m/>
    <m/>
  </r>
  <r>
    <x v="5"/>
    <x v="5"/>
    <x v="37"/>
    <s v="Finale 21h"/>
    <s v="Finale 21h"/>
    <b v="1"/>
    <x v="66"/>
    <x v="1"/>
    <x v="0"/>
    <s v="-"/>
    <x v="54"/>
    <x v="176"/>
    <m/>
    <m/>
  </r>
  <r>
    <x v="5"/>
    <x v="5"/>
    <x v="37"/>
    <s v="Finale 21h"/>
    <s v="Finale 21h"/>
    <b v="1"/>
    <x v="66"/>
    <x v="2"/>
    <x v="0"/>
    <s v="-"/>
    <x v="37"/>
    <x v="51"/>
    <m/>
    <m/>
  </r>
  <r>
    <x v="5"/>
    <x v="5"/>
    <x v="37"/>
    <s v="Finale 21h"/>
    <s v="Finale 21h"/>
    <b v="1"/>
    <x v="66"/>
    <x v="3"/>
    <x v="0"/>
    <s v="-"/>
    <x v="89"/>
    <x v="129"/>
    <m/>
    <m/>
  </r>
  <r>
    <x v="5"/>
    <x v="5"/>
    <x v="37"/>
    <s v="Finale 21h"/>
    <s v="Finale 21h"/>
    <b v="1"/>
    <x v="66"/>
    <x v="4"/>
    <x v="0"/>
    <s v="-"/>
    <x v="53"/>
    <x v="78"/>
    <m/>
    <m/>
  </r>
  <r>
    <x v="5"/>
    <x v="5"/>
    <x v="37"/>
    <s v="Finale 21h"/>
    <s v="Finale 21h"/>
    <b v="1"/>
    <x v="66"/>
    <x v="5"/>
    <x v="0"/>
    <s v="-"/>
    <x v="89"/>
    <x v="129"/>
    <m/>
    <m/>
  </r>
  <r>
    <x v="5"/>
    <x v="5"/>
    <x v="37"/>
    <s v="Finale 21h"/>
    <s v="Finale 21h"/>
    <b v="1"/>
    <x v="66"/>
    <x v="6"/>
    <x v="0"/>
    <s v="-"/>
    <x v="37"/>
    <x v="51"/>
    <m/>
    <m/>
  </r>
  <r>
    <x v="5"/>
    <x v="5"/>
    <x v="37"/>
    <s v="Finale 21h"/>
    <s v="Finale 21h"/>
    <b v="1"/>
    <x v="66"/>
    <x v="8"/>
    <x v="0"/>
    <s v="-"/>
    <x v="69"/>
    <x v="108"/>
    <m/>
    <m/>
  </r>
  <r>
    <x v="5"/>
    <x v="5"/>
    <x v="37"/>
    <s v="Finale 21h"/>
    <s v="Finale 21h"/>
    <b v="1"/>
    <x v="66"/>
    <x v="9"/>
    <x v="0"/>
    <s v="-"/>
    <x v="69"/>
    <x v="108"/>
    <m/>
    <m/>
  </r>
  <r>
    <x v="5"/>
    <x v="5"/>
    <x v="37"/>
    <s v="Finale 21h"/>
    <s v="Finale 21h"/>
    <b v="1"/>
    <x v="66"/>
    <x v="11"/>
    <x v="0"/>
    <s v="-"/>
    <x v="93"/>
    <x v="177"/>
    <m/>
    <m/>
  </r>
  <r>
    <x v="5"/>
    <x v="5"/>
    <x v="37"/>
    <s v="Finale 21h"/>
    <s v="Finale 21h"/>
    <b v="1"/>
    <x v="66"/>
    <x v="7"/>
    <x v="0"/>
    <s v="-"/>
    <x v="7"/>
    <x v="134"/>
    <m/>
    <m/>
  </r>
  <r>
    <x v="5"/>
    <x v="5"/>
    <x v="36"/>
    <s v="Match 3ème place avec France"/>
    <s v="Match 3ème place avec France"/>
    <b v="1"/>
    <x v="67"/>
    <x v="0"/>
    <x v="5"/>
    <s v="-"/>
    <x v="18"/>
    <x v="22"/>
    <m/>
    <m/>
  </r>
  <r>
    <x v="5"/>
    <x v="5"/>
    <x v="36"/>
    <s v="Match 3ème place avec France"/>
    <s v="Match 3ème place avec France"/>
    <b v="1"/>
    <x v="67"/>
    <x v="1"/>
    <x v="5"/>
    <s v="-"/>
    <x v="8"/>
    <x v="168"/>
    <m/>
    <m/>
  </r>
  <r>
    <x v="5"/>
    <x v="5"/>
    <x v="36"/>
    <s v="Match 3ème place avec France"/>
    <s v="Match 3ème place avec France"/>
    <b v="1"/>
    <x v="67"/>
    <x v="2"/>
    <x v="5"/>
    <s v="-"/>
    <x v="2"/>
    <x v="178"/>
    <m/>
    <m/>
  </r>
  <r>
    <x v="5"/>
    <x v="5"/>
    <x v="36"/>
    <s v="Match 3ème place avec France"/>
    <s v="Match 3ème place avec France"/>
    <b v="1"/>
    <x v="67"/>
    <x v="3"/>
    <x v="5"/>
    <s v="-"/>
    <x v="8"/>
    <x v="165"/>
    <m/>
    <m/>
  </r>
  <r>
    <x v="5"/>
    <x v="5"/>
    <x v="36"/>
    <s v="Match 3ème place avec France"/>
    <s v="Match 3ème place avec France"/>
    <b v="1"/>
    <x v="67"/>
    <x v="12"/>
    <x v="5"/>
    <s v="-"/>
    <x v="32"/>
    <x v="69"/>
    <m/>
    <m/>
  </r>
  <r>
    <x v="5"/>
    <x v="5"/>
    <x v="36"/>
    <s v="Match 3ème place avec France"/>
    <s v="Match 3ème place avec France"/>
    <b v="1"/>
    <x v="67"/>
    <x v="5"/>
    <x v="5"/>
    <s v="-"/>
    <x v="8"/>
    <x v="165"/>
    <m/>
    <m/>
  </r>
  <r>
    <x v="5"/>
    <x v="5"/>
    <x v="36"/>
    <s v="Match 3ème place avec France"/>
    <s v="Match 3ème place avec France"/>
    <b v="1"/>
    <x v="67"/>
    <x v="6"/>
    <x v="5"/>
    <s v="-"/>
    <x v="5"/>
    <x v="179"/>
    <m/>
    <m/>
  </r>
  <r>
    <x v="5"/>
    <x v="5"/>
    <x v="36"/>
    <s v="Match 3ème place avec France"/>
    <s v="Match 3ème place avec France"/>
    <b v="1"/>
    <x v="67"/>
    <x v="8"/>
    <x v="5"/>
    <s v="-"/>
    <x v="8"/>
    <x v="165"/>
    <m/>
    <m/>
  </r>
  <r>
    <x v="5"/>
    <x v="5"/>
    <x v="36"/>
    <s v="Match 3ème place avec France"/>
    <s v="Match 3ème place avec France"/>
    <b v="1"/>
    <x v="67"/>
    <x v="9"/>
    <x v="5"/>
    <s v="-"/>
    <x v="8"/>
    <x v="165"/>
    <m/>
    <m/>
  </r>
  <r>
    <x v="5"/>
    <x v="5"/>
    <x v="36"/>
    <s v="Match 3ème place avec France"/>
    <s v="Match 3ème place avec France"/>
    <b v="1"/>
    <x v="67"/>
    <x v="7"/>
    <x v="5"/>
    <s v="-"/>
    <x v="6"/>
    <x v="158"/>
    <m/>
    <m/>
  </r>
  <r>
    <x v="5"/>
    <x v="5"/>
    <x v="37"/>
    <s v="Finale avec France"/>
    <s v="Finale avec France"/>
    <b v="1"/>
    <x v="68"/>
    <x v="10"/>
    <x v="0"/>
    <s v="-"/>
    <x v="8"/>
    <x v="10"/>
    <m/>
    <m/>
  </r>
  <r>
    <x v="5"/>
    <x v="5"/>
    <x v="38"/>
    <s v="Finale avec France"/>
    <s v="Finale avec France"/>
    <b v="1"/>
    <x v="68"/>
    <x v="1"/>
    <x v="0"/>
    <s v="-"/>
    <x v="84"/>
    <x v="180"/>
    <m/>
    <m/>
  </r>
  <r>
    <x v="5"/>
    <x v="5"/>
    <x v="39"/>
    <s v="Finale avec France"/>
    <s v="Finale avec France"/>
    <b v="1"/>
    <x v="68"/>
    <x v="2"/>
    <x v="0"/>
    <s v="-"/>
    <x v="94"/>
    <x v="181"/>
    <m/>
    <m/>
  </r>
  <r>
    <x v="5"/>
    <x v="5"/>
    <x v="40"/>
    <s v="Finale avec France"/>
    <s v="Finale avec France"/>
    <b v="1"/>
    <x v="68"/>
    <x v="3"/>
    <x v="0"/>
    <s v="-"/>
    <x v="87"/>
    <x v="163"/>
    <m/>
    <m/>
  </r>
  <r>
    <x v="5"/>
    <x v="5"/>
    <x v="41"/>
    <s v="Finale avec France"/>
    <s v="Finale avec France"/>
    <b v="1"/>
    <x v="68"/>
    <x v="12"/>
    <x v="0"/>
    <s v="-"/>
    <x v="88"/>
    <x v="164"/>
    <m/>
    <m/>
  </r>
  <r>
    <x v="5"/>
    <x v="5"/>
    <x v="42"/>
    <s v="Finale avec France"/>
    <s v="Finale avec France"/>
    <b v="1"/>
    <x v="68"/>
    <x v="5"/>
    <x v="0"/>
    <s v="-"/>
    <x v="87"/>
    <x v="163"/>
    <m/>
    <m/>
  </r>
  <r>
    <x v="5"/>
    <x v="5"/>
    <x v="43"/>
    <s v="Finale avec France"/>
    <s v="Finale avec France"/>
    <b v="1"/>
    <x v="68"/>
    <x v="6"/>
    <x v="0"/>
    <s v="-"/>
    <x v="94"/>
    <x v="181"/>
    <m/>
    <m/>
  </r>
  <r>
    <x v="5"/>
    <x v="5"/>
    <x v="44"/>
    <s v="Finale avec France"/>
    <s v="Finale avec France"/>
    <b v="1"/>
    <x v="68"/>
    <x v="8"/>
    <x v="0"/>
    <s v="-"/>
    <x v="95"/>
    <x v="182"/>
    <m/>
    <m/>
  </r>
  <r>
    <x v="5"/>
    <x v="5"/>
    <x v="45"/>
    <s v="Finale avec France"/>
    <s v="Finale avec France"/>
    <b v="1"/>
    <x v="68"/>
    <x v="9"/>
    <x v="0"/>
    <s v="-"/>
    <x v="96"/>
    <x v="183"/>
    <m/>
    <m/>
  </r>
  <r>
    <x v="5"/>
    <x v="5"/>
    <x v="46"/>
    <s v="Finale avec France"/>
    <s v="Finale avec France"/>
    <b v="1"/>
    <x v="68"/>
    <x v="13"/>
    <x v="0"/>
    <s v="-"/>
    <x v="64"/>
    <x v="96"/>
    <m/>
    <m/>
  </r>
  <r>
    <x v="5"/>
    <x v="5"/>
    <x v="47"/>
    <s v="Finale avec France"/>
    <s v="Finale avec France"/>
    <b v="1"/>
    <x v="68"/>
    <x v="14"/>
    <x v="0"/>
    <s v="-"/>
    <x v="34"/>
    <x v="184"/>
    <m/>
    <m/>
  </r>
  <r>
    <x v="5"/>
    <x v="5"/>
    <x v="48"/>
    <s v="Finale avec France"/>
    <s v="Finale avec France"/>
    <b v="1"/>
    <x v="68"/>
    <x v="7"/>
    <x v="0"/>
    <s v="-"/>
    <x v="4"/>
    <x v="69"/>
    <m/>
    <m/>
  </r>
  <r>
    <x v="6"/>
    <x v="6"/>
    <x v="49"/>
    <m/>
    <m/>
    <m/>
    <x v="69"/>
    <x v="15"/>
    <x v="14"/>
    <m/>
    <x v="97"/>
    <x v="185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D52E60A-8978-42EF-8D8D-00C625E2DC66}" name="Tableau croisé dynamique1" cacheId="1" applyNumberFormats="0" applyBorderFormats="0" applyFontFormats="0" applyPatternFormats="0" applyAlignmentFormats="0" applyWidthHeightFormats="1" dataCaption="Valeurs" updatedVersion="8" minRefreshableVersion="3" showDrill="0" useAutoFormatting="1" rowGrandTotals="0" itemPrintTitles="1" createdVersion="8" indent="0" compact="0" compactData="0" multipleFieldFilters="0">
  <location ref="A2:H697" firstHeaderRow="1" firstDataRow="1" firstDataCol="8"/>
  <pivotFields count="17">
    <pivotField axis="axisRow" compact="0" outline="0" subtotalTop="0" showAll="0" sortType="ascending" defaultSubtotal="0">
      <items count="7">
        <item x="0"/>
        <item x="1"/>
        <item x="2"/>
        <item x="3"/>
        <item x="4"/>
        <item x="5"/>
        <item h="1" x="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8">
        <item x="1"/>
        <item x="2"/>
        <item m="1" x="7"/>
        <item x="5"/>
        <item x="0"/>
        <item x="3"/>
        <item x="6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4" outline="0" subtotalTop="0" showAll="0" defaultSubtotal="0">
      <items count="51">
        <item m="1" x="5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7"/>
        <item x="28"/>
        <item x="29"/>
        <item x="32"/>
        <item x="33"/>
        <item x="36"/>
        <item x="37"/>
        <item x="49"/>
        <item x="26"/>
        <item x="30"/>
        <item x="31"/>
        <item x="34"/>
        <item x="35"/>
        <item x="38"/>
        <item x="39"/>
        <item x="40"/>
        <item x="41"/>
        <item x="42"/>
        <item x="43"/>
        <item x="44"/>
        <item x="45"/>
        <item x="46"/>
        <item x="47"/>
        <item x="4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86">
        <item x="18"/>
        <item x="4"/>
        <item x="46"/>
        <item m="1" x="70"/>
        <item m="1" x="83"/>
        <item x="11"/>
        <item x="25"/>
        <item m="1" x="74"/>
        <item x="7"/>
        <item x="24"/>
        <item m="1" x="79"/>
        <item x="8"/>
        <item x="22"/>
        <item x="10"/>
        <item x="58"/>
        <item m="1" x="78"/>
        <item m="1" x="73"/>
        <item x="2"/>
        <item x="1"/>
        <item m="1" x="76"/>
        <item x="15"/>
        <item x="33"/>
        <item m="1" x="72"/>
        <item x="13"/>
        <item x="27"/>
        <item x="16"/>
        <item x="29"/>
        <item x="37"/>
        <item x="21"/>
        <item m="1" x="84"/>
        <item x="41"/>
        <item x="6"/>
        <item m="1" x="81"/>
        <item m="1" x="75"/>
        <item m="1" x="85"/>
        <item x="23"/>
        <item m="1" x="82"/>
        <item m="1" x="80"/>
        <item x="9"/>
        <item m="1" x="71"/>
        <item x="0"/>
        <item x="31"/>
        <item x="32"/>
        <item x="5"/>
        <item x="19"/>
        <item m="1" x="77"/>
        <item x="12"/>
        <item x="26"/>
        <item x="3"/>
        <item x="28"/>
        <item x="14"/>
        <item x="30"/>
        <item x="20"/>
        <item x="17"/>
        <item x="69"/>
        <item x="34"/>
        <item x="35"/>
        <item x="36"/>
        <item x="38"/>
        <item x="39"/>
        <item x="40"/>
        <item x="42"/>
        <item x="43"/>
        <item x="44"/>
        <item x="45"/>
        <item x="47"/>
        <item x="48"/>
        <item x="49"/>
        <item x="50"/>
        <item x="51"/>
        <item x="52"/>
        <item x="53"/>
        <item x="54"/>
        <item x="55"/>
        <item x="56"/>
        <item x="57"/>
        <item x="59"/>
        <item x="60"/>
        <item x="61"/>
        <item x="62"/>
        <item x="63"/>
        <item x="64"/>
        <item x="65"/>
        <item x="66"/>
        <item x="67"/>
        <item x="6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38">
        <item m="1" x="16"/>
        <item m="1" x="20"/>
        <item x="7"/>
        <item m="1" x="17"/>
        <item x="12"/>
        <item x="15"/>
        <item m="1" x="18"/>
        <item x="3"/>
        <item x="4"/>
        <item x="5"/>
        <item m="1" x="19"/>
        <item m="1" x="21"/>
        <item m="1" x="22"/>
        <item m="1" x="23"/>
        <item m="1" x="24"/>
        <item m="1" x="25"/>
        <item x="8"/>
        <item x="9"/>
        <item m="1" x="26"/>
        <item m="1" x="27"/>
        <item m="1" x="28"/>
        <item m="1" x="29"/>
        <item m="1" x="30"/>
        <item m="1" x="31"/>
        <item m="1" x="32"/>
        <item m="1" x="33"/>
        <item m="1" x="34"/>
        <item m="1" x="35"/>
        <item m="1" x="36"/>
        <item x="10"/>
        <item x="11"/>
        <item m="1" x="37"/>
        <item x="13"/>
        <item x="14"/>
        <item x="0"/>
        <item x="1"/>
        <item x="2"/>
        <item x="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5">
        <item x="4"/>
        <item x="2"/>
        <item x="9"/>
        <item x="0"/>
        <item x="3"/>
        <item x="8"/>
        <item x="5"/>
        <item x="1"/>
        <item x="6"/>
        <item x="7"/>
        <item x="14"/>
        <item x="10"/>
        <item x="11"/>
        <item x="12"/>
        <item x="1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451">
        <item x="97"/>
        <item m="1" x="98"/>
        <item m="1" x="99"/>
        <item m="1" x="100"/>
        <item m="1" x="101"/>
        <item m="1" x="102"/>
        <item m="1" x="103"/>
        <item m="1" x="104"/>
        <item m="1" x="105"/>
        <item m="1" x="106"/>
        <item m="1" x="107"/>
        <item m="1" x="108"/>
        <item m="1" x="109"/>
        <item m="1" x="110"/>
        <item m="1" x="111"/>
        <item m="1" x="112"/>
        <item m="1" x="113"/>
        <item m="1" x="114"/>
        <item m="1" x="115"/>
        <item m="1" x="116"/>
        <item m="1" x="117"/>
        <item m="1" x="118"/>
        <item m="1" x="119"/>
        <item m="1" x="120"/>
        <item m="1" x="121"/>
        <item m="1" x="122"/>
        <item m="1" x="123"/>
        <item m="1" x="124"/>
        <item m="1" x="125"/>
        <item m="1" x="126"/>
        <item m="1" x="127"/>
        <item m="1" x="128"/>
        <item m="1" x="129"/>
        <item m="1" x="130"/>
        <item m="1" x="131"/>
        <item m="1" x="132"/>
        <item m="1" x="133"/>
        <item m="1" x="134"/>
        <item m="1" x="135"/>
        <item m="1" x="136"/>
        <item m="1" x="137"/>
        <item m="1" x="138"/>
        <item m="1" x="139"/>
        <item m="1" x="140"/>
        <item m="1" x="141"/>
        <item m="1" x="142"/>
        <item m="1" x="143"/>
        <item m="1" x="144"/>
        <item m="1" x="145"/>
        <item m="1" x="146"/>
        <item m="1" x="147"/>
        <item m="1" x="148"/>
        <item m="1" x="149"/>
        <item m="1" x="150"/>
        <item m="1" x="151"/>
        <item m="1" x="152"/>
        <item m="1" x="153"/>
        <item m="1" x="154"/>
        <item m="1" x="155"/>
        <item m="1" x="156"/>
        <item m="1" x="157"/>
        <item m="1" x="158"/>
        <item m="1" x="159"/>
        <item m="1" x="160"/>
        <item m="1" x="161"/>
        <item m="1" x="162"/>
        <item m="1" x="163"/>
        <item m="1" x="164"/>
        <item m="1" x="165"/>
        <item m="1" x="166"/>
        <item m="1" x="167"/>
        <item m="1" x="168"/>
        <item m="1" x="169"/>
        <item m="1" x="170"/>
        <item m="1" x="171"/>
        <item m="1" x="172"/>
        <item m="1" x="173"/>
        <item m="1" x="174"/>
        <item m="1" x="175"/>
        <item m="1" x="176"/>
        <item m="1" x="177"/>
        <item m="1" x="178"/>
        <item m="1" x="179"/>
        <item m="1" x="180"/>
        <item m="1" x="181"/>
        <item m="1" x="182"/>
        <item m="1" x="183"/>
        <item m="1" x="184"/>
        <item m="1" x="185"/>
        <item m="1" x="186"/>
        <item m="1" x="187"/>
        <item m="1" x="188"/>
        <item m="1" x="189"/>
        <item m="1" x="190"/>
        <item m="1" x="191"/>
        <item m="1" x="192"/>
        <item m="1" x="193"/>
        <item m="1" x="194"/>
        <item m="1" x="195"/>
        <item m="1" x="196"/>
        <item m="1" x="197"/>
        <item m="1" x="198"/>
        <item m="1" x="199"/>
        <item m="1" x="200"/>
        <item m="1" x="201"/>
        <item m="1" x="202"/>
        <item m="1" x="203"/>
        <item m="1" x="204"/>
        <item m="1" x="205"/>
        <item m="1" x="206"/>
        <item m="1" x="207"/>
        <item m="1" x="208"/>
        <item m="1" x="209"/>
        <item m="1" x="210"/>
        <item m="1" x="211"/>
        <item m="1" x="212"/>
        <item m="1" x="213"/>
        <item m="1" x="214"/>
        <item m="1" x="215"/>
        <item m="1" x="216"/>
        <item m="1" x="217"/>
        <item m="1" x="218"/>
        <item m="1" x="219"/>
        <item m="1" x="220"/>
        <item m="1" x="221"/>
        <item m="1" x="222"/>
        <item m="1" x="223"/>
        <item m="1" x="224"/>
        <item m="1" x="225"/>
        <item m="1" x="226"/>
        <item m="1" x="227"/>
        <item m="1" x="228"/>
        <item m="1" x="229"/>
        <item m="1" x="230"/>
        <item m="1" x="231"/>
        <item m="1" x="232"/>
        <item m="1" x="233"/>
        <item m="1" x="234"/>
        <item m="1" x="235"/>
        <item m="1" x="236"/>
        <item m="1" x="237"/>
        <item m="1" x="238"/>
        <item m="1" x="239"/>
        <item m="1" x="240"/>
        <item m="1" x="241"/>
        <item m="1" x="242"/>
        <item m="1" x="243"/>
        <item m="1" x="244"/>
        <item m="1" x="245"/>
        <item m="1" x="246"/>
        <item m="1" x="247"/>
        <item m="1" x="248"/>
        <item m="1" x="249"/>
        <item m="1" x="250"/>
        <item m="1" x="251"/>
        <item m="1" x="252"/>
        <item m="1" x="253"/>
        <item m="1" x="254"/>
        <item m="1" x="255"/>
        <item m="1" x="256"/>
        <item m="1" x="257"/>
        <item m="1" x="258"/>
        <item m="1" x="259"/>
        <item m="1" x="260"/>
        <item m="1" x="261"/>
        <item m="1" x="262"/>
        <item m="1" x="263"/>
        <item m="1" x="264"/>
        <item m="1" x="265"/>
        <item m="1" x="266"/>
        <item m="1" x="267"/>
        <item m="1" x="268"/>
        <item m="1" x="269"/>
        <item m="1" x="270"/>
        <item m="1" x="271"/>
        <item m="1" x="272"/>
        <item m="1" x="273"/>
        <item m="1" x="274"/>
        <item m="1" x="275"/>
        <item m="1" x="276"/>
        <item m="1" x="277"/>
        <item m="1" x="278"/>
        <item m="1" x="279"/>
        <item m="1" x="280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m="1" x="297"/>
        <item m="1" x="298"/>
        <item m="1" x="299"/>
        <item m="1" x="300"/>
        <item m="1" x="301"/>
        <item m="1" x="302"/>
        <item m="1" x="303"/>
        <item m="1" x="304"/>
        <item m="1" x="305"/>
        <item m="1" x="306"/>
        <item m="1" x="307"/>
        <item m="1" x="308"/>
        <item m="1" x="309"/>
        <item m="1" x="310"/>
        <item m="1" x="311"/>
        <item m="1" x="312"/>
        <item m="1" x="313"/>
        <item m="1" x="314"/>
        <item m="1" x="315"/>
        <item m="1" x="316"/>
        <item m="1" x="317"/>
        <item m="1" x="318"/>
        <item m="1" x="319"/>
        <item m="1" x="320"/>
        <item m="1" x="321"/>
        <item m="1" x="322"/>
        <item m="1" x="323"/>
        <item m="1" x="324"/>
        <item m="1" x="325"/>
        <item m="1" x="326"/>
        <item m="1" x="327"/>
        <item m="1" x="328"/>
        <item m="1" x="329"/>
        <item m="1" x="330"/>
        <item m="1" x="331"/>
        <item m="1" x="332"/>
        <item m="1" x="333"/>
        <item m="1" x="334"/>
        <item m="1" x="335"/>
        <item m="1" x="336"/>
        <item m="1" x="337"/>
        <item m="1" x="338"/>
        <item m="1" x="339"/>
        <item m="1" x="340"/>
        <item m="1" x="341"/>
        <item m="1" x="342"/>
        <item m="1" x="343"/>
        <item m="1" x="344"/>
        <item m="1" x="345"/>
        <item m="1" x="346"/>
        <item m="1" x="347"/>
        <item m="1" x="348"/>
        <item m="1" x="349"/>
        <item m="1" x="350"/>
        <item m="1" x="351"/>
        <item m="1" x="352"/>
        <item m="1" x="353"/>
        <item m="1" x="354"/>
        <item m="1" x="355"/>
        <item m="1" x="356"/>
        <item m="1" x="357"/>
        <item m="1" x="358"/>
        <item m="1" x="359"/>
        <item m="1" x="360"/>
        <item m="1" x="361"/>
        <item m="1" x="362"/>
        <item m="1" x="363"/>
        <item m="1" x="364"/>
        <item m="1" x="365"/>
        <item m="1" x="366"/>
        <item m="1" x="367"/>
        <item m="1" x="368"/>
        <item m="1" x="369"/>
        <item m="1" x="370"/>
        <item m="1" x="371"/>
        <item m="1" x="372"/>
        <item m="1" x="373"/>
        <item m="1" x="374"/>
        <item m="1" x="375"/>
        <item m="1" x="376"/>
        <item m="1" x="377"/>
        <item m="1" x="378"/>
        <item m="1" x="379"/>
        <item m="1" x="380"/>
        <item m="1" x="381"/>
        <item m="1" x="382"/>
        <item m="1" x="383"/>
        <item m="1" x="384"/>
        <item m="1" x="385"/>
        <item m="1" x="386"/>
        <item m="1" x="387"/>
        <item m="1" x="388"/>
        <item m="1" x="389"/>
        <item m="1" x="390"/>
        <item m="1" x="391"/>
        <item m="1" x="392"/>
        <item m="1" x="393"/>
        <item m="1" x="394"/>
        <item m="1" x="395"/>
        <item m="1" x="396"/>
        <item m="1" x="397"/>
        <item m="1" x="398"/>
        <item m="1" x="399"/>
        <item m="1" x="400"/>
        <item m="1" x="401"/>
        <item m="1" x="402"/>
        <item m="1" x="403"/>
        <item m="1" x="404"/>
        <item m="1" x="405"/>
        <item m="1" x="406"/>
        <item m="1" x="407"/>
        <item m="1" x="408"/>
        <item m="1" x="409"/>
        <item m="1" x="410"/>
        <item m="1" x="411"/>
        <item m="1" x="412"/>
        <item m="1" x="413"/>
        <item m="1" x="414"/>
        <item m="1" x="415"/>
        <item m="1" x="416"/>
        <item m="1" x="417"/>
        <item m="1" x="418"/>
        <item m="1" x="419"/>
        <item m="1" x="420"/>
        <item m="1" x="421"/>
        <item m="1" x="422"/>
        <item m="1" x="423"/>
        <item m="1" x="424"/>
        <item m="1" x="425"/>
        <item m="1" x="426"/>
        <item m="1" x="427"/>
        <item m="1" x="428"/>
        <item m="1" x="429"/>
        <item m="1" x="430"/>
        <item m="1" x="431"/>
        <item m="1" x="432"/>
        <item m="1" x="433"/>
        <item m="1" x="434"/>
        <item m="1" x="435"/>
        <item m="1" x="436"/>
        <item m="1" x="437"/>
        <item m="1" x="438"/>
        <item m="1" x="439"/>
        <item m="1" x="440"/>
        <item m="1" x="441"/>
        <item m="1" x="442"/>
        <item m="1" x="443"/>
        <item m="1" x="444"/>
        <item m="1" x="445"/>
        <item m="1" x="446"/>
        <item m="1" x="447"/>
        <item m="1" x="448"/>
        <item m="1" x="449"/>
        <item m="1" x="45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617">
        <item x="185"/>
        <item x="39"/>
        <item m="1" x="186"/>
        <item m="1" x="187"/>
        <item m="1" x="188"/>
        <item m="1" x="189"/>
        <item m="1" x="190"/>
        <item m="1" x="191"/>
        <item m="1" x="192"/>
        <item m="1" x="193"/>
        <item m="1" x="194"/>
        <item m="1" x="195"/>
        <item m="1" x="196"/>
        <item m="1" x="197"/>
        <item m="1" x="198"/>
        <item m="1" x="199"/>
        <item m="1" x="200"/>
        <item m="1" x="201"/>
        <item m="1" x="202"/>
        <item m="1" x="203"/>
        <item m="1" x="204"/>
        <item m="1" x="205"/>
        <item m="1" x="206"/>
        <item m="1" x="207"/>
        <item m="1" x="208"/>
        <item m="1" x="209"/>
        <item m="1" x="210"/>
        <item m="1" x="211"/>
        <item m="1" x="212"/>
        <item m="1" x="213"/>
        <item m="1" x="214"/>
        <item m="1" x="215"/>
        <item m="1" x="216"/>
        <item m="1" x="217"/>
        <item m="1" x="218"/>
        <item m="1" x="219"/>
        <item m="1" x="220"/>
        <item m="1" x="221"/>
        <item m="1" x="222"/>
        <item m="1" x="223"/>
        <item m="1" x="224"/>
        <item m="1" x="225"/>
        <item m="1" x="226"/>
        <item m="1" x="227"/>
        <item m="1" x="228"/>
        <item m="1" x="229"/>
        <item m="1" x="230"/>
        <item m="1" x="231"/>
        <item m="1" x="232"/>
        <item m="1" x="233"/>
        <item m="1" x="234"/>
        <item m="1" x="235"/>
        <item m="1" x="236"/>
        <item m="1" x="237"/>
        <item m="1" x="238"/>
        <item m="1" x="239"/>
        <item m="1" x="240"/>
        <item m="1" x="241"/>
        <item m="1" x="242"/>
        <item m="1" x="243"/>
        <item m="1" x="244"/>
        <item m="1" x="245"/>
        <item m="1" x="246"/>
        <item m="1" x="247"/>
        <item m="1" x="248"/>
        <item m="1" x="249"/>
        <item m="1" x="250"/>
        <item m="1" x="251"/>
        <item m="1" x="252"/>
        <item m="1" x="253"/>
        <item m="1" x="254"/>
        <item m="1" x="255"/>
        <item m="1" x="256"/>
        <item m="1" x="257"/>
        <item m="1" x="258"/>
        <item m="1" x="259"/>
        <item m="1" x="260"/>
        <item m="1" x="261"/>
        <item m="1" x="262"/>
        <item m="1" x="263"/>
        <item m="1" x="264"/>
        <item m="1" x="265"/>
        <item m="1" x="266"/>
        <item m="1" x="267"/>
        <item m="1" x="268"/>
        <item m="1" x="269"/>
        <item m="1" x="270"/>
        <item m="1" x="271"/>
        <item m="1" x="272"/>
        <item m="1" x="273"/>
        <item m="1" x="274"/>
        <item m="1" x="275"/>
        <item m="1" x="276"/>
        <item m="1" x="277"/>
        <item m="1" x="278"/>
        <item m="1" x="279"/>
        <item m="1" x="280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m="1" x="297"/>
        <item m="1" x="298"/>
        <item m="1" x="299"/>
        <item m="1" x="300"/>
        <item m="1" x="301"/>
        <item m="1" x="302"/>
        <item m="1" x="303"/>
        <item m="1" x="304"/>
        <item m="1" x="305"/>
        <item m="1" x="306"/>
        <item m="1" x="307"/>
        <item m="1" x="308"/>
        <item m="1" x="309"/>
        <item m="1" x="310"/>
        <item m="1" x="311"/>
        <item m="1" x="312"/>
        <item m="1" x="313"/>
        <item m="1" x="314"/>
        <item m="1" x="315"/>
        <item m="1" x="316"/>
        <item m="1" x="317"/>
        <item m="1" x="318"/>
        <item m="1" x="319"/>
        <item m="1" x="320"/>
        <item m="1" x="321"/>
        <item m="1" x="322"/>
        <item m="1" x="323"/>
        <item m="1" x="324"/>
        <item m="1" x="325"/>
        <item m="1" x="326"/>
        <item m="1" x="327"/>
        <item m="1" x="328"/>
        <item m="1" x="329"/>
        <item m="1" x="330"/>
        <item m="1" x="331"/>
        <item m="1" x="332"/>
        <item m="1" x="333"/>
        <item m="1" x="334"/>
        <item m="1" x="335"/>
        <item m="1" x="336"/>
        <item m="1" x="337"/>
        <item m="1" x="338"/>
        <item m="1" x="339"/>
        <item m="1" x="340"/>
        <item m="1" x="341"/>
        <item m="1" x="342"/>
        <item m="1" x="343"/>
        <item m="1" x="344"/>
        <item m="1" x="345"/>
        <item m="1" x="346"/>
        <item m="1" x="347"/>
        <item m="1" x="348"/>
        <item m="1" x="349"/>
        <item m="1" x="350"/>
        <item m="1" x="351"/>
        <item m="1" x="352"/>
        <item m="1" x="353"/>
        <item m="1" x="354"/>
        <item m="1" x="355"/>
        <item m="1" x="356"/>
        <item m="1" x="357"/>
        <item m="1" x="358"/>
        <item m="1" x="359"/>
        <item m="1" x="360"/>
        <item m="1" x="361"/>
        <item m="1" x="362"/>
        <item m="1" x="363"/>
        <item m="1" x="364"/>
        <item m="1" x="365"/>
        <item m="1" x="366"/>
        <item m="1" x="367"/>
        <item m="1" x="368"/>
        <item m="1" x="369"/>
        <item m="1" x="370"/>
        <item m="1" x="371"/>
        <item m="1" x="372"/>
        <item m="1" x="373"/>
        <item m="1" x="374"/>
        <item m="1" x="375"/>
        <item m="1" x="376"/>
        <item m="1" x="377"/>
        <item m="1" x="378"/>
        <item m="1" x="379"/>
        <item m="1" x="380"/>
        <item m="1" x="381"/>
        <item m="1" x="382"/>
        <item m="1" x="383"/>
        <item m="1" x="384"/>
        <item m="1" x="385"/>
        <item m="1" x="386"/>
        <item m="1" x="387"/>
        <item m="1" x="388"/>
        <item m="1" x="389"/>
        <item m="1" x="390"/>
        <item m="1" x="391"/>
        <item m="1" x="392"/>
        <item m="1" x="393"/>
        <item m="1" x="394"/>
        <item m="1" x="395"/>
        <item m="1" x="396"/>
        <item m="1" x="397"/>
        <item m="1" x="398"/>
        <item m="1" x="399"/>
        <item m="1" x="400"/>
        <item m="1" x="401"/>
        <item m="1" x="402"/>
        <item m="1" x="403"/>
        <item m="1" x="404"/>
        <item m="1" x="405"/>
        <item m="1" x="406"/>
        <item m="1" x="407"/>
        <item m="1" x="408"/>
        <item m="1" x="409"/>
        <item m="1" x="410"/>
        <item m="1" x="411"/>
        <item m="1" x="412"/>
        <item m="1" x="413"/>
        <item m="1" x="414"/>
        <item m="1" x="415"/>
        <item m="1" x="416"/>
        <item m="1" x="417"/>
        <item m="1" x="418"/>
        <item m="1" x="419"/>
        <item m="1" x="420"/>
        <item m="1" x="421"/>
        <item m="1" x="422"/>
        <item m="1" x="423"/>
        <item m="1" x="424"/>
        <item m="1" x="425"/>
        <item m="1" x="426"/>
        <item m="1" x="427"/>
        <item m="1" x="428"/>
        <item m="1" x="429"/>
        <item m="1" x="430"/>
        <item m="1" x="431"/>
        <item m="1" x="432"/>
        <item m="1" x="433"/>
        <item m="1" x="434"/>
        <item m="1" x="435"/>
        <item m="1" x="436"/>
        <item m="1" x="437"/>
        <item m="1" x="438"/>
        <item m="1" x="439"/>
        <item m="1" x="440"/>
        <item m="1" x="441"/>
        <item m="1" x="442"/>
        <item m="1" x="443"/>
        <item m="1" x="444"/>
        <item m="1" x="445"/>
        <item m="1" x="446"/>
        <item m="1" x="447"/>
        <item m="1" x="448"/>
        <item m="1" x="449"/>
        <item m="1" x="450"/>
        <item m="1" x="451"/>
        <item m="1" x="452"/>
        <item m="1" x="453"/>
        <item m="1" x="454"/>
        <item m="1" x="455"/>
        <item m="1" x="456"/>
        <item m="1" x="457"/>
        <item m="1" x="458"/>
        <item m="1" x="459"/>
        <item m="1" x="460"/>
        <item m="1" x="461"/>
        <item m="1" x="462"/>
        <item m="1" x="463"/>
        <item m="1" x="464"/>
        <item m="1" x="465"/>
        <item m="1" x="466"/>
        <item m="1" x="467"/>
        <item m="1" x="468"/>
        <item m="1" x="469"/>
        <item m="1" x="470"/>
        <item m="1" x="471"/>
        <item m="1" x="472"/>
        <item m="1" x="473"/>
        <item m="1" x="474"/>
        <item m="1" x="475"/>
        <item m="1" x="476"/>
        <item m="1" x="477"/>
        <item m="1" x="478"/>
        <item m="1" x="479"/>
        <item m="1" x="480"/>
        <item m="1" x="481"/>
        <item m="1" x="482"/>
        <item m="1" x="483"/>
        <item m="1" x="484"/>
        <item m="1" x="485"/>
        <item m="1" x="486"/>
        <item m="1" x="487"/>
        <item m="1" x="488"/>
        <item m="1" x="489"/>
        <item m="1" x="490"/>
        <item m="1" x="491"/>
        <item m="1" x="492"/>
        <item m="1" x="493"/>
        <item m="1" x="494"/>
        <item m="1" x="495"/>
        <item m="1" x="496"/>
        <item m="1" x="497"/>
        <item m="1" x="498"/>
        <item m="1" x="499"/>
        <item m="1" x="500"/>
        <item m="1" x="501"/>
        <item m="1" x="502"/>
        <item m="1" x="503"/>
        <item m="1" x="504"/>
        <item m="1" x="505"/>
        <item m="1" x="506"/>
        <item m="1" x="507"/>
        <item m="1" x="508"/>
        <item m="1" x="509"/>
        <item m="1" x="510"/>
        <item m="1" x="511"/>
        <item m="1" x="512"/>
        <item m="1" x="513"/>
        <item m="1" x="514"/>
        <item m="1" x="515"/>
        <item m="1" x="516"/>
        <item m="1" x="517"/>
        <item m="1" x="518"/>
        <item m="1" x="519"/>
        <item m="1" x="520"/>
        <item m="1" x="521"/>
        <item m="1" x="522"/>
        <item m="1" x="523"/>
        <item m="1" x="524"/>
        <item m="1" x="525"/>
        <item m="1" x="526"/>
        <item m="1" x="527"/>
        <item m="1" x="528"/>
        <item m="1" x="529"/>
        <item m="1" x="530"/>
        <item m="1" x="531"/>
        <item m="1" x="532"/>
        <item m="1" x="533"/>
        <item m="1" x="534"/>
        <item m="1" x="535"/>
        <item m="1" x="536"/>
        <item m="1" x="537"/>
        <item m="1" x="538"/>
        <item m="1" x="539"/>
        <item m="1" x="540"/>
        <item m="1" x="541"/>
        <item m="1" x="542"/>
        <item m="1" x="543"/>
        <item m="1" x="544"/>
        <item m="1" x="545"/>
        <item m="1" x="546"/>
        <item m="1" x="547"/>
        <item m="1" x="548"/>
        <item m="1" x="549"/>
        <item m="1" x="550"/>
        <item m="1" x="551"/>
        <item m="1" x="552"/>
        <item m="1" x="553"/>
        <item m="1" x="554"/>
        <item m="1" x="555"/>
        <item m="1" x="556"/>
        <item m="1" x="557"/>
        <item m="1" x="558"/>
        <item m="1" x="559"/>
        <item m="1" x="560"/>
        <item m="1" x="561"/>
        <item m="1" x="562"/>
        <item m="1" x="563"/>
        <item m="1" x="564"/>
        <item m="1" x="565"/>
        <item m="1" x="566"/>
        <item m="1" x="567"/>
        <item m="1" x="568"/>
        <item m="1" x="569"/>
        <item m="1" x="570"/>
        <item m="1" x="571"/>
        <item m="1" x="572"/>
        <item m="1" x="573"/>
        <item m="1" x="574"/>
        <item m="1" x="575"/>
        <item m="1" x="576"/>
        <item m="1" x="577"/>
        <item m="1" x="578"/>
        <item m="1" x="579"/>
        <item m="1" x="580"/>
        <item m="1" x="581"/>
        <item m="1" x="582"/>
        <item m="1" x="583"/>
        <item m="1" x="584"/>
        <item m="1" x="585"/>
        <item m="1" x="586"/>
        <item m="1" x="587"/>
        <item m="1" x="588"/>
        <item m="1" x="589"/>
        <item m="1" x="590"/>
        <item m="1" x="591"/>
        <item m="1" x="592"/>
        <item m="1" x="593"/>
        <item m="1" x="594"/>
        <item m="1" x="595"/>
        <item m="1" x="596"/>
        <item m="1" x="597"/>
        <item m="1" x="598"/>
        <item m="1" x="599"/>
        <item m="1" x="600"/>
        <item m="1" x="601"/>
        <item m="1" x="602"/>
        <item m="1" x="603"/>
        <item m="1" x="604"/>
        <item m="1" x="605"/>
        <item m="1" x="606"/>
        <item m="1" x="607"/>
        <item m="1" x="608"/>
        <item m="1" x="609"/>
        <item m="1" x="610"/>
        <item m="1" x="611"/>
        <item m="1" x="612"/>
        <item m="1" x="613"/>
        <item m="1" x="614"/>
        <item m="1" x="615"/>
        <item m="1" x="616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items count="6">
        <item sd="0" x="1"/>
        <item sd="0" x="2"/>
        <item sd="0" x="3"/>
        <item sd="0" x="4"/>
        <item x="0"/>
        <item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items count="3">
        <item sd="0" x="1"/>
        <item x="0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8">
    <field x="0"/>
    <field x="1"/>
    <field x="6"/>
    <field x="2"/>
    <field x="8"/>
    <field x="7"/>
    <field x="10"/>
    <field x="11"/>
  </rowFields>
  <rowItems count="695">
    <i>
      <x/>
      <x v="4"/>
      <x/>
      <x v="10"/>
      <x v="4"/>
      <x v="2"/>
      <x v="394"/>
      <x v="454"/>
    </i>
    <i r="5">
      <x v="7"/>
      <x v="372"/>
      <x v="434"/>
    </i>
    <i r="5">
      <x v="8"/>
      <x v="374"/>
      <x v="465"/>
    </i>
    <i r="5">
      <x v="9"/>
      <x v="372"/>
      <x v="434"/>
    </i>
    <i r="5">
      <x v="34"/>
      <x v="365"/>
      <x v="489"/>
    </i>
    <i r="5">
      <x v="35"/>
      <x v="374"/>
      <x v="456"/>
    </i>
    <i r="5">
      <x v="36"/>
      <x v="355"/>
      <x v="490"/>
    </i>
    <i r="5">
      <x v="37"/>
      <x v="396"/>
      <x v="491"/>
    </i>
    <i r="2">
      <x v="1"/>
      <x v="4"/>
      <x v="1"/>
      <x v="2"/>
      <x v="365"/>
      <x v="462"/>
    </i>
    <i r="5">
      <x v="7"/>
      <x v="354"/>
      <x v="460"/>
    </i>
    <i r="5">
      <x v="8"/>
      <x v="376"/>
      <x v="461"/>
    </i>
    <i r="5">
      <x v="9"/>
      <x v="354"/>
      <x v="460"/>
    </i>
    <i r="5">
      <x v="34"/>
      <x v="375"/>
      <x v="457"/>
    </i>
    <i r="5">
      <x v="35"/>
      <x v="365"/>
      <x v="458"/>
    </i>
    <i r="5">
      <x v="36"/>
      <x v="374"/>
      <x v="459"/>
    </i>
    <i r="5">
      <x v="37"/>
      <x v="374"/>
      <x v="459"/>
    </i>
    <i r="2">
      <x v="5"/>
      <x v="7"/>
      <x v="4"/>
      <x v="2"/>
      <x v="394"/>
      <x v="454"/>
    </i>
    <i r="5">
      <x v="7"/>
      <x v="372"/>
      <x v="434"/>
    </i>
    <i r="5">
      <x v="8"/>
      <x v="374"/>
      <x v="465"/>
    </i>
    <i r="5">
      <x v="9"/>
      <x v="372"/>
      <x v="434"/>
    </i>
    <i r="5">
      <x v="34"/>
      <x v="365"/>
      <x v="489"/>
    </i>
    <i r="5">
      <x v="35"/>
      <x v="374"/>
      <x v="456"/>
    </i>
    <i r="5">
      <x v="36"/>
      <x v="355"/>
      <x v="490"/>
    </i>
    <i r="5">
      <x v="37"/>
      <x v="396"/>
      <x v="491"/>
    </i>
    <i r="2">
      <x v="6"/>
      <x v="13"/>
      <x v="4"/>
      <x v="2"/>
      <x v="410"/>
      <x v="517"/>
    </i>
    <i r="5">
      <x v="7"/>
      <x v="374"/>
      <x v="465"/>
    </i>
    <i r="5">
      <x v="8"/>
      <x v="373"/>
      <x v="460"/>
    </i>
    <i r="5">
      <x v="9"/>
      <x v="374"/>
      <x v="465"/>
    </i>
    <i r="5">
      <x v="34"/>
      <x v="377"/>
      <x v="463"/>
    </i>
    <i r="5">
      <x v="35"/>
      <x v="373"/>
      <x v="462"/>
    </i>
    <i r="5">
      <x v="36"/>
      <x v="396"/>
      <x v="491"/>
    </i>
    <i r="5">
      <x v="37"/>
      <x v="361"/>
      <x v="479"/>
    </i>
    <i r="2">
      <x v="8"/>
      <x v="5"/>
      <x v="7"/>
      <x v="2"/>
      <x v="384"/>
      <x v="475"/>
    </i>
    <i r="5">
      <x v="7"/>
      <x v="382"/>
      <x v="473"/>
    </i>
    <i r="5">
      <x v="8"/>
      <x v="370"/>
      <x v="453"/>
    </i>
    <i r="5">
      <x v="9"/>
      <x v="382"/>
      <x v="473"/>
    </i>
    <i r="5">
      <x v="34"/>
      <x v="379"/>
      <x v="467"/>
    </i>
    <i r="5">
      <x v="35"/>
      <x v="378"/>
      <x v="1"/>
    </i>
    <i r="5">
      <x v="36"/>
      <x v="378"/>
      <x v="472"/>
    </i>
    <i r="5">
      <x v="37"/>
      <x v="383"/>
      <x v="474"/>
    </i>
    <i r="2">
      <x v="9"/>
      <x v="12"/>
      <x v="1"/>
      <x v="2"/>
      <x v="380"/>
      <x v="469"/>
    </i>
    <i r="5">
      <x v="7"/>
      <x v="374"/>
      <x v="459"/>
    </i>
    <i r="5">
      <x v="8"/>
      <x v="373"/>
      <x v="494"/>
    </i>
    <i r="5">
      <x v="9"/>
      <x v="374"/>
      <x v="459"/>
    </i>
    <i r="5">
      <x v="34"/>
      <x v="366"/>
      <x v="514"/>
    </i>
    <i r="5">
      <x v="35"/>
      <x v="376"/>
      <x v="515"/>
    </i>
    <i r="5">
      <x v="36"/>
      <x v="396"/>
      <x v="516"/>
    </i>
    <i r="5">
      <x v="37"/>
      <x v="396"/>
      <x v="516"/>
    </i>
    <i r="2">
      <x v="11"/>
      <x v="5"/>
      <x v="3"/>
      <x v="2"/>
      <x v="354"/>
      <x v="440"/>
    </i>
    <i r="5">
      <x v="7"/>
      <x v="362"/>
      <x v="443"/>
    </i>
    <i r="5">
      <x v="8"/>
      <x v="386"/>
      <x v="477"/>
    </i>
    <i r="5">
      <x v="9"/>
      <x v="362"/>
      <x v="443"/>
    </i>
    <i r="5">
      <x v="34"/>
      <x v="377"/>
      <x v="463"/>
    </i>
    <i r="5">
      <x v="35"/>
      <x v="355"/>
      <x v="434"/>
    </i>
    <i r="5">
      <x v="36"/>
      <x v="385"/>
      <x v="476"/>
    </i>
    <i r="5">
      <x v="37"/>
      <x v="387"/>
      <x v="478"/>
    </i>
    <i r="2">
      <x v="12"/>
      <x v="11"/>
      <x v="3"/>
      <x v="2"/>
      <x v="367"/>
      <x v="441"/>
    </i>
    <i r="5">
      <x v="7"/>
      <x v="373"/>
      <x v="456"/>
    </i>
    <i r="5">
      <x v="8"/>
      <x v="354"/>
      <x v="433"/>
    </i>
    <i r="5">
      <x v="9"/>
      <x v="373"/>
      <x v="456"/>
    </i>
    <i r="5">
      <x v="34"/>
      <x v="399"/>
      <x v="508"/>
    </i>
    <i r="5">
      <x v="35"/>
      <x v="365"/>
      <x v="451"/>
    </i>
    <i r="5">
      <x v="36"/>
      <x v="372"/>
      <x v="455"/>
    </i>
    <i r="5">
      <x v="37"/>
      <x v="374"/>
      <x v="440"/>
    </i>
    <i r="2">
      <x v="13"/>
      <x v="6"/>
      <x v="7"/>
      <x v="2"/>
      <x v="395"/>
      <x v="488"/>
    </i>
    <i r="5">
      <x v="7"/>
      <x v="366"/>
      <x v="447"/>
    </i>
    <i r="5">
      <x v="8"/>
      <x v="394"/>
      <x v="454"/>
    </i>
    <i r="5">
      <x v="9"/>
      <x v="366"/>
      <x v="447"/>
    </i>
    <i r="5">
      <x v="34"/>
      <x v="378"/>
      <x v="466"/>
    </i>
    <i r="5">
      <x v="35"/>
      <x v="366"/>
      <x v="454"/>
    </i>
    <i r="5">
      <x v="36"/>
      <x v="393"/>
      <x v="486"/>
    </i>
    <i r="5">
      <x v="37"/>
      <x v="375"/>
      <x v="487"/>
    </i>
    <i r="2">
      <x v="17"/>
      <x v="3"/>
      <x v="7"/>
      <x v="2"/>
      <x v="370"/>
      <x v="453"/>
    </i>
    <i r="5">
      <x v="7"/>
      <x v="360"/>
      <x v="450"/>
    </i>
    <i r="5">
      <x v="8"/>
      <x v="367"/>
      <x v="451"/>
    </i>
    <i r="5">
      <x v="9"/>
      <x v="360"/>
      <x v="450"/>
    </i>
    <i r="5">
      <x v="34"/>
      <x v="366"/>
      <x v="447"/>
    </i>
    <i r="5">
      <x v="35"/>
      <x v="367"/>
      <x v="448"/>
    </i>
    <i r="5">
      <x v="36"/>
      <x v="368"/>
      <x v="449"/>
    </i>
    <i r="5">
      <x v="37"/>
      <x v="369"/>
      <x v="452"/>
    </i>
    <i r="2">
      <x v="18"/>
      <x v="2"/>
      <x v="3"/>
      <x v="2"/>
      <x v="365"/>
      <x v="446"/>
    </i>
    <i r="5">
      <x v="7"/>
      <x v="363"/>
      <x v="444"/>
    </i>
    <i r="5">
      <x v="8"/>
      <x v="364"/>
      <x v="445"/>
    </i>
    <i r="5">
      <x v="9"/>
      <x v="363"/>
      <x v="444"/>
    </i>
    <i r="5">
      <x v="34"/>
      <x v="360"/>
      <x v="441"/>
    </i>
    <i r="5">
      <x v="35"/>
      <x v="361"/>
      <x v="442"/>
    </i>
    <i r="5">
      <x v="36"/>
      <x v="362"/>
      <x v="443"/>
    </i>
    <i r="5">
      <x v="37"/>
      <x v="357"/>
      <x v="438"/>
    </i>
    <i r="2">
      <x v="20"/>
      <x v="8"/>
      <x v="7"/>
      <x v="2"/>
      <x v="384"/>
      <x v="475"/>
    </i>
    <i r="5">
      <x v="7"/>
      <x v="382"/>
      <x v="473"/>
    </i>
    <i r="5">
      <x v="8"/>
      <x v="370"/>
      <x v="453"/>
    </i>
    <i r="5">
      <x v="9"/>
      <x v="382"/>
      <x v="473"/>
    </i>
    <i r="5">
      <x v="34"/>
      <x v="379"/>
      <x v="467"/>
    </i>
    <i r="5">
      <x v="35"/>
      <x v="378"/>
      <x v="1"/>
    </i>
    <i r="5">
      <x v="36"/>
      <x v="378"/>
      <x v="472"/>
    </i>
    <i r="5">
      <x v="37"/>
      <x v="383"/>
      <x v="474"/>
    </i>
    <i r="2">
      <x v="21"/>
      <x v="17"/>
      <x v="9"/>
      <x v="2"/>
      <x v="421"/>
      <x v="533"/>
    </i>
    <i r="5">
      <x v="7"/>
      <x v="378"/>
      <x v="454"/>
    </i>
    <i r="5">
      <x v="8"/>
      <x v="414"/>
      <x v="474"/>
    </i>
    <i r="5">
      <x v="9"/>
      <x v="378"/>
      <x v="454"/>
    </i>
    <i r="5">
      <x v="34"/>
      <x v="370"/>
      <x v="524"/>
    </i>
    <i r="5">
      <x v="35"/>
      <x v="383"/>
      <x v="472"/>
    </i>
    <i r="5">
      <x v="36"/>
      <x v="394"/>
      <x v="487"/>
    </i>
    <i r="5">
      <x v="37"/>
      <x v="410"/>
      <x v="532"/>
    </i>
    <i r="2">
      <x v="23"/>
      <x v="8"/>
      <x/>
      <x v="2"/>
      <x v="400"/>
      <x v="497"/>
    </i>
    <i r="5">
      <x v="7"/>
      <x v="377"/>
      <x v="470"/>
    </i>
    <i r="5">
      <x v="8"/>
      <x v="381"/>
      <x v="471"/>
    </i>
    <i r="5">
      <x v="9"/>
      <x v="377"/>
      <x v="470"/>
    </i>
    <i r="5">
      <x v="34"/>
      <x v="379"/>
      <x v="495"/>
    </i>
    <i r="5">
      <x v="35"/>
      <x v="399"/>
      <x v="496"/>
    </i>
    <i r="5">
      <x v="36"/>
      <x v="380"/>
      <x v="469"/>
    </i>
    <i r="5">
      <x v="37"/>
      <x v="380"/>
      <x v="469"/>
    </i>
    <i r="2">
      <x v="24"/>
      <x v="14"/>
      <x v="7"/>
      <x v="2"/>
      <x v="411"/>
      <x v="518"/>
    </i>
    <i r="5">
      <x v="7"/>
      <x v="404"/>
      <x v="496"/>
    </i>
    <i r="5">
      <x v="8"/>
      <x v="375"/>
      <x v="487"/>
    </i>
    <i r="5">
      <x v="9"/>
      <x v="404"/>
      <x v="496"/>
    </i>
    <i r="5">
      <x v="34"/>
      <x v="394"/>
      <x v="454"/>
    </i>
    <i r="5">
      <x v="35"/>
      <x v="404"/>
      <x v="441"/>
    </i>
    <i r="5">
      <x v="36"/>
      <x v="367"/>
      <x v="502"/>
    </i>
    <i r="5">
      <x v="37"/>
      <x v="371"/>
      <x v="497"/>
    </i>
    <i r="2">
      <x v="25"/>
      <x v="9"/>
      <x v="7"/>
      <x v="2"/>
      <x v="395"/>
      <x v="488"/>
    </i>
    <i r="5">
      <x v="7"/>
      <x v="367"/>
      <x v="502"/>
    </i>
    <i r="5">
      <x v="8"/>
      <x v="404"/>
      <x v="496"/>
    </i>
    <i r="5">
      <x v="9"/>
      <x v="367"/>
      <x v="502"/>
    </i>
    <i r="5">
      <x v="34"/>
      <x v="394"/>
      <x v="454"/>
    </i>
    <i r="5">
      <x v="35"/>
      <x v="404"/>
      <x v="441"/>
    </i>
    <i r="5">
      <x v="36"/>
      <x v="400"/>
      <x v="458"/>
    </i>
    <i r="5">
      <x v="37"/>
      <x v="405"/>
      <x v="503"/>
    </i>
    <i r="2">
      <x v="26"/>
      <x v="15"/>
      <x v="4"/>
      <x v="2"/>
      <x v="383"/>
      <x v="1"/>
    </i>
    <i r="5">
      <x v="7"/>
      <x v="373"/>
      <x v="460"/>
    </i>
    <i r="5">
      <x v="8"/>
      <x v="354"/>
      <x v="464"/>
    </i>
    <i r="5">
      <x v="9"/>
      <x v="373"/>
      <x v="460"/>
    </i>
    <i r="5">
      <x v="34"/>
      <x v="377"/>
      <x v="463"/>
    </i>
    <i r="5">
      <x v="35"/>
      <x v="354"/>
      <x v="458"/>
    </i>
    <i r="5">
      <x v="36"/>
      <x v="398"/>
      <x v="522"/>
    </i>
    <i r="5">
      <x v="37"/>
      <x v="413"/>
      <x v="523"/>
    </i>
    <i r="2">
      <x v="28"/>
      <x v="11"/>
      <x/>
      <x v="2"/>
      <x v="400"/>
      <x v="497"/>
    </i>
    <i r="5">
      <x v="7"/>
      <x v="377"/>
      <x v="470"/>
    </i>
    <i r="5">
      <x v="8"/>
      <x v="381"/>
      <x v="471"/>
    </i>
    <i r="5">
      <x v="9"/>
      <x v="377"/>
      <x v="470"/>
    </i>
    <i r="5">
      <x v="34"/>
      <x v="379"/>
      <x v="467"/>
    </i>
    <i r="5">
      <x v="35"/>
      <x v="360"/>
      <x v="448"/>
    </i>
    <i r="5">
      <x v="36"/>
      <x v="380"/>
      <x v="507"/>
    </i>
    <i r="5">
      <x v="37"/>
      <x v="380"/>
      <x v="507"/>
    </i>
    <i r="2">
      <x v="31"/>
      <x v="5"/>
      <x/>
      <x v="2"/>
      <x v="381"/>
      <x v="471"/>
    </i>
    <i r="5">
      <x v="7"/>
      <x v="377"/>
      <x v="470"/>
    </i>
    <i r="5">
      <x v="8"/>
      <x v="381"/>
      <x v="471"/>
    </i>
    <i r="5">
      <x v="9"/>
      <x v="377"/>
      <x v="470"/>
    </i>
    <i r="5">
      <x v="34"/>
      <x v="379"/>
      <x v="467"/>
    </i>
    <i r="5">
      <x v="35"/>
      <x v="360"/>
      <x v="468"/>
    </i>
    <i r="5">
      <x v="36"/>
      <x v="380"/>
      <x v="469"/>
    </i>
    <i r="5">
      <x v="37"/>
      <x v="380"/>
      <x v="469"/>
    </i>
    <i r="2">
      <x v="35"/>
      <x v="12"/>
      <x v="6"/>
      <x v="2"/>
      <x v="381"/>
      <x v="451"/>
    </i>
    <i r="5">
      <x v="7"/>
      <x v="408"/>
      <x v="511"/>
    </i>
    <i r="5">
      <x v="8"/>
      <x v="387"/>
      <x v="512"/>
    </i>
    <i r="5">
      <x v="9"/>
      <x v="408"/>
      <x v="511"/>
    </i>
    <i r="5">
      <x v="34"/>
      <x v="355"/>
      <x v="479"/>
    </i>
    <i r="5">
      <x v="35"/>
      <x v="406"/>
      <x v="509"/>
    </i>
    <i r="5">
      <x v="36"/>
      <x v="407"/>
      <x v="510"/>
    </i>
    <i r="5">
      <x v="37"/>
      <x v="409"/>
      <x v="513"/>
    </i>
    <i r="2">
      <x v="38"/>
      <x v="6"/>
      <x v="3"/>
      <x v="2"/>
      <x v="363"/>
      <x v="485"/>
    </i>
    <i r="5">
      <x v="7"/>
      <x v="390"/>
      <x v="482"/>
    </i>
    <i r="5">
      <x v="8"/>
      <x v="391"/>
      <x v="483"/>
    </i>
    <i r="5">
      <x v="9"/>
      <x v="390"/>
      <x v="482"/>
    </i>
    <i r="5">
      <x v="34"/>
      <x v="355"/>
      <x v="479"/>
    </i>
    <i r="5">
      <x v="35"/>
      <x v="388"/>
      <x v="480"/>
    </i>
    <i r="5">
      <x v="36"/>
      <x v="389"/>
      <x v="481"/>
    </i>
    <i r="5">
      <x v="37"/>
      <x v="392"/>
      <x v="484"/>
    </i>
    <i r="2">
      <x v="40"/>
      <x v="1"/>
      <x v="3"/>
      <x v="2"/>
      <x v="354"/>
      <x v="440"/>
    </i>
    <i r="5">
      <x v="7"/>
      <x v="357"/>
      <x v="436"/>
    </i>
    <i r="5">
      <x v="8"/>
      <x v="358"/>
      <x v="437"/>
    </i>
    <i r="5">
      <x v="9"/>
      <x v="357"/>
      <x v="438"/>
    </i>
    <i r="5">
      <x v="34"/>
      <x v="354"/>
      <x v="433"/>
    </i>
    <i r="5">
      <x v="35"/>
      <x v="355"/>
      <x v="434"/>
    </i>
    <i r="5">
      <x v="36"/>
      <x v="356"/>
      <x v="435"/>
    </i>
    <i r="5">
      <x v="37"/>
      <x v="359"/>
      <x v="439"/>
    </i>
    <i r="2">
      <x v="41"/>
      <x v="16"/>
      <x v="3"/>
      <x v="2"/>
      <x v="358"/>
      <x v="501"/>
    </i>
    <i r="5">
      <x v="7"/>
      <x v="418"/>
      <x v="528"/>
    </i>
    <i r="5">
      <x v="8"/>
      <x v="419"/>
      <x v="529"/>
    </i>
    <i r="5">
      <x v="9"/>
      <x v="418"/>
      <x v="528"/>
    </i>
    <i r="5">
      <x v="34"/>
      <x v="355"/>
      <x v="479"/>
    </i>
    <i r="5">
      <x v="35"/>
      <x v="416"/>
      <x v="526"/>
    </i>
    <i r="5">
      <x v="36"/>
      <x v="417"/>
      <x v="527"/>
    </i>
    <i r="5">
      <x v="37"/>
      <x v="420"/>
      <x v="530"/>
    </i>
    <i r="2">
      <x v="42"/>
      <x v="17"/>
      <x v="6"/>
      <x v="2"/>
      <x v="414"/>
      <x v="524"/>
    </i>
    <i r="5">
      <x v="7"/>
      <x v="381"/>
      <x v="463"/>
    </i>
    <i r="5">
      <x v="8"/>
      <x v="360"/>
      <x v="496"/>
    </i>
    <i r="5">
      <x v="9"/>
      <x v="381"/>
      <x v="463"/>
    </i>
    <i r="5">
      <x v="34"/>
      <x v="371"/>
      <x v="447"/>
    </i>
    <i r="5">
      <x v="35"/>
      <x v="400"/>
      <x v="531"/>
    </i>
    <i r="5">
      <x v="36"/>
      <x v="365"/>
      <x v="458"/>
    </i>
    <i r="5">
      <x v="37"/>
      <x v="377"/>
      <x v="489"/>
    </i>
    <i r="2">
      <x v="43"/>
      <x v="4"/>
      <x v="4"/>
      <x v="2"/>
      <x v="378"/>
      <x v="466"/>
    </i>
    <i r="5">
      <x v="7"/>
      <x v="373"/>
      <x v="460"/>
    </i>
    <i r="5">
      <x v="8"/>
      <x v="354"/>
      <x v="464"/>
    </i>
    <i r="5">
      <x v="9"/>
      <x v="373"/>
      <x v="460"/>
    </i>
    <i r="5">
      <x v="34"/>
      <x v="377"/>
      <x v="463"/>
    </i>
    <i r="5">
      <x v="35"/>
      <x v="354"/>
      <x v="458"/>
    </i>
    <i r="5">
      <x v="36"/>
      <x v="372"/>
      <x v="434"/>
    </i>
    <i r="5">
      <x v="37"/>
      <x v="374"/>
      <x v="465"/>
    </i>
    <i r="2">
      <x v="44"/>
      <x v="10"/>
      <x v="1"/>
      <x v="2"/>
      <x v="365"/>
      <x v="462"/>
    </i>
    <i r="5">
      <x v="7"/>
      <x v="373"/>
      <x v="494"/>
    </i>
    <i r="5">
      <x v="8"/>
      <x v="354"/>
      <x v="460"/>
    </i>
    <i r="5">
      <x v="9"/>
      <x v="373"/>
      <x v="494"/>
    </i>
    <i r="5">
      <x v="34"/>
      <x v="366"/>
      <x v="506"/>
    </i>
    <i r="5">
      <x v="35"/>
      <x v="365"/>
      <x v="458"/>
    </i>
    <i r="5">
      <x v="36"/>
      <x v="398"/>
      <x v="491"/>
    </i>
    <i r="5">
      <x v="37"/>
      <x v="398"/>
      <x v="491"/>
    </i>
    <i r="2">
      <x v="46"/>
      <x v="7"/>
      <x v="1"/>
      <x v="2"/>
      <x v="365"/>
      <x v="462"/>
    </i>
    <i r="5">
      <x v="7"/>
      <x v="373"/>
      <x v="494"/>
    </i>
    <i r="5">
      <x v="8"/>
      <x v="354"/>
      <x v="460"/>
    </i>
    <i r="5">
      <x v="9"/>
      <x v="373"/>
      <x v="494"/>
    </i>
    <i r="5">
      <x v="34"/>
      <x v="366"/>
      <x v="492"/>
    </i>
    <i r="5">
      <x v="35"/>
      <x v="397"/>
      <x v="493"/>
    </i>
    <i r="5">
      <x v="36"/>
      <x v="398"/>
      <x v="491"/>
    </i>
    <i r="5">
      <x v="37"/>
      <x v="398"/>
      <x v="491"/>
    </i>
    <i r="2">
      <x v="47"/>
      <x v="13"/>
      <x v="1"/>
      <x v="2"/>
      <x v="397"/>
      <x v="452"/>
    </i>
    <i r="5">
      <x v="7"/>
      <x v="373"/>
      <x v="494"/>
    </i>
    <i r="5">
      <x v="8"/>
      <x v="354"/>
      <x v="460"/>
    </i>
    <i r="5">
      <x v="9"/>
      <x v="373"/>
      <x v="494"/>
    </i>
    <i r="5">
      <x v="34"/>
      <x v="394"/>
      <x v="474"/>
    </i>
    <i r="5">
      <x v="35"/>
      <x v="365"/>
      <x v="458"/>
    </i>
    <i r="5">
      <x v="36"/>
      <x v="398"/>
      <x v="491"/>
    </i>
    <i r="5">
      <x v="37"/>
      <x v="398"/>
      <x v="491"/>
    </i>
    <i r="2">
      <x v="48"/>
      <x v="3"/>
      <x v="3"/>
      <x v="2"/>
      <x v="367"/>
      <x v="441"/>
    </i>
    <i r="5">
      <x v="7"/>
      <x v="373"/>
      <x v="456"/>
    </i>
    <i r="5">
      <x v="8"/>
      <x v="354"/>
      <x v="433"/>
    </i>
    <i r="5">
      <x v="9"/>
      <x v="373"/>
      <x v="456"/>
    </i>
    <i r="5">
      <x v="34"/>
      <x v="371"/>
      <x v="454"/>
    </i>
    <i r="5">
      <x v="35"/>
      <x v="365"/>
      <x v="451"/>
    </i>
    <i r="5">
      <x v="36"/>
      <x v="372"/>
      <x v="455"/>
    </i>
    <i r="5">
      <x v="37"/>
      <x v="374"/>
      <x v="440"/>
    </i>
    <i r="2">
      <x v="49"/>
      <x v="14"/>
      <x v="3"/>
      <x v="2"/>
      <x v="360"/>
      <x v="521"/>
    </i>
    <i r="5">
      <x v="7"/>
      <x v="361"/>
      <x v="505"/>
    </i>
    <i r="5">
      <x v="8"/>
      <x v="372"/>
      <x v="455"/>
    </i>
    <i r="5">
      <x v="9"/>
      <x v="361"/>
      <x v="505"/>
    </i>
    <i r="5">
      <x v="34"/>
      <x v="360"/>
      <x v="441"/>
    </i>
    <i r="5">
      <x v="35"/>
      <x v="373"/>
      <x v="519"/>
    </i>
    <i r="5">
      <x v="36"/>
      <x v="412"/>
      <x v="491"/>
    </i>
    <i r="5">
      <x v="37"/>
      <x v="355"/>
      <x v="520"/>
    </i>
    <i r="2">
      <x v="50"/>
      <x v="8"/>
      <x v="3"/>
      <x v="2"/>
      <x v="365"/>
      <x v="452"/>
    </i>
    <i r="5">
      <x v="7"/>
      <x v="358"/>
      <x v="499"/>
    </i>
    <i r="5">
      <x v="8"/>
      <x v="402"/>
      <x v="500"/>
    </i>
    <i r="5">
      <x v="9"/>
      <x v="358"/>
      <x v="499"/>
    </i>
    <i r="5">
      <x v="34"/>
      <x v="369"/>
      <x v="486"/>
    </i>
    <i r="5">
      <x v="35"/>
      <x v="361"/>
      <x v="455"/>
    </i>
    <i r="5">
      <x v="36"/>
      <x v="401"/>
      <x v="498"/>
    </i>
    <i r="5">
      <x v="37"/>
      <x v="403"/>
      <x v="501"/>
    </i>
    <i r="2">
      <x v="51"/>
      <x v="15"/>
      <x v="8"/>
      <x v="2"/>
      <x v="415"/>
      <x v="525"/>
    </i>
    <i r="5">
      <x v="7"/>
      <x v="414"/>
      <x v="474"/>
    </i>
    <i r="5">
      <x v="8"/>
      <x v="370"/>
      <x v="524"/>
    </i>
    <i r="5">
      <x v="9"/>
      <x v="414"/>
      <x v="474"/>
    </i>
    <i r="5">
      <x v="34"/>
      <x v="411"/>
      <x v="488"/>
    </i>
    <i r="5">
      <x v="35"/>
      <x v="370"/>
      <x v="467"/>
    </i>
    <i r="5">
      <x v="36"/>
      <x v="378"/>
      <x v="454"/>
    </i>
    <i r="5">
      <x v="37"/>
      <x v="383"/>
      <x v="517"/>
    </i>
    <i r="2">
      <x v="52"/>
      <x v="11"/>
      <x v="7"/>
      <x v="2"/>
      <x v="384"/>
      <x v="475"/>
    </i>
    <i r="5">
      <x v="7"/>
      <x v="382"/>
      <x v="473"/>
    </i>
    <i r="5">
      <x v="8"/>
      <x v="370"/>
      <x v="453"/>
    </i>
    <i r="5">
      <x v="9"/>
      <x v="382"/>
      <x v="473"/>
    </i>
    <i r="5">
      <x v="34"/>
      <x v="379"/>
      <x v="467"/>
    </i>
    <i r="5">
      <x v="35"/>
      <x v="378"/>
      <x v="1"/>
    </i>
    <i r="5">
      <x v="36"/>
      <x v="378"/>
      <x v="472"/>
    </i>
    <i r="5">
      <x v="37"/>
      <x v="383"/>
      <x v="474"/>
    </i>
    <i r="2">
      <x v="53"/>
      <x v="9"/>
      <x v="3"/>
      <x v="2"/>
      <x v="367"/>
      <x v="441"/>
    </i>
    <i r="5">
      <x v="7"/>
      <x v="374"/>
      <x v="440"/>
    </i>
    <i r="5">
      <x v="8"/>
      <x v="373"/>
      <x v="456"/>
    </i>
    <i r="5">
      <x v="9"/>
      <x v="374"/>
      <x v="440"/>
    </i>
    <i r="5">
      <x v="34"/>
      <x v="367"/>
      <x v="504"/>
    </i>
    <i r="5">
      <x v="35"/>
      <x v="365"/>
      <x v="451"/>
    </i>
    <i r="5">
      <x v="36"/>
      <x v="396"/>
      <x v="459"/>
    </i>
    <i r="5">
      <x v="37"/>
      <x v="361"/>
      <x v="505"/>
    </i>
    <i>
      <x v="1"/>
      <x/>
      <x v="27"/>
      <x v="20"/>
      <x v="1"/>
      <x v="2"/>
      <x v="376"/>
      <x v="461"/>
    </i>
    <i r="5">
      <x v="7"/>
      <x v="372"/>
      <x v="536"/>
    </i>
    <i r="5">
      <x v="8"/>
      <x v="374"/>
      <x v="459"/>
    </i>
    <i r="5">
      <x v="9"/>
      <x v="372"/>
      <x v="536"/>
    </i>
    <i r="5">
      <x v="16"/>
      <x v="372"/>
      <x v="536"/>
    </i>
    <i r="5">
      <x v="17"/>
      <x v="372"/>
      <x v="536"/>
    </i>
    <i r="5">
      <x v="34"/>
      <x v="404"/>
      <x v="447"/>
    </i>
    <i r="5">
      <x v="35"/>
      <x v="376"/>
      <x v="515"/>
    </i>
    <i r="5">
      <x v="36"/>
      <x v="355"/>
      <x v="535"/>
    </i>
    <i r="5">
      <x v="37"/>
      <x v="355"/>
      <x v="535"/>
    </i>
    <i r="2">
      <x v="30"/>
      <x v="22"/>
      <x v="3"/>
      <x v="2"/>
      <x v="373"/>
      <x v="546"/>
    </i>
    <i r="5">
      <x v="7"/>
      <x v="362"/>
      <x v="443"/>
    </i>
    <i r="5">
      <x v="8"/>
      <x v="386"/>
      <x v="545"/>
    </i>
    <i r="5">
      <x v="9"/>
      <x v="362"/>
      <x v="443"/>
    </i>
    <i r="5">
      <x v="16"/>
      <x v="362"/>
      <x v="443"/>
    </i>
    <i r="5">
      <x v="17"/>
      <x v="362"/>
      <x v="443"/>
    </i>
    <i r="5">
      <x v="34"/>
      <x v="365"/>
      <x v="543"/>
    </i>
    <i r="5">
      <x v="35"/>
      <x v="425"/>
      <x v="544"/>
    </i>
    <i r="5">
      <x v="36"/>
      <x v="385"/>
      <x v="476"/>
    </i>
    <i r="5">
      <x v="37"/>
      <x v="356"/>
      <x v="435"/>
    </i>
    <i r="2">
      <x v="55"/>
      <x v="18"/>
      <x v="3"/>
      <x v="2"/>
      <x v="369"/>
      <x v="463"/>
    </i>
    <i r="5">
      <x v="7"/>
      <x v="412"/>
      <x v="534"/>
    </i>
    <i r="5">
      <x v="8"/>
      <x v="355"/>
      <x v="520"/>
    </i>
    <i r="5">
      <x v="9"/>
      <x v="412"/>
      <x v="534"/>
    </i>
    <i r="5">
      <x v="16"/>
      <x v="412"/>
      <x v="534"/>
    </i>
    <i r="5">
      <x v="17"/>
      <x v="412"/>
      <x v="534"/>
    </i>
    <i r="5">
      <x v="34"/>
      <x v="369"/>
      <x v="486"/>
    </i>
    <i r="5">
      <x v="35"/>
      <x v="372"/>
      <x v="440"/>
    </i>
    <i r="5">
      <x v="36"/>
      <x v="363"/>
      <x v="444"/>
    </i>
    <i r="5">
      <x v="37"/>
      <x v="402"/>
      <x v="500"/>
    </i>
    <i r="2">
      <x v="56"/>
      <x v="19"/>
      <x v="1"/>
      <x v="2"/>
      <x v="376"/>
      <x v="461"/>
    </i>
    <i r="5">
      <x v="7"/>
      <x v="372"/>
      <x v="536"/>
    </i>
    <i r="5">
      <x v="8"/>
      <x v="374"/>
      <x v="459"/>
    </i>
    <i r="5">
      <x v="9"/>
      <x v="372"/>
      <x v="536"/>
    </i>
    <i r="5">
      <x v="16"/>
      <x v="372"/>
      <x v="536"/>
    </i>
    <i r="5">
      <x v="17"/>
      <x v="372"/>
      <x v="536"/>
    </i>
    <i r="5">
      <x v="34"/>
      <x v="404"/>
      <x v="447"/>
    </i>
    <i r="5">
      <x v="35"/>
      <x v="376"/>
      <x v="515"/>
    </i>
    <i r="5">
      <x v="36"/>
      <x v="355"/>
      <x v="535"/>
    </i>
    <i r="5">
      <x v="37"/>
      <x v="355"/>
      <x v="535"/>
    </i>
    <i r="2">
      <x v="57"/>
      <x v="19"/>
      <x v="5"/>
      <x v="2"/>
      <x v="410"/>
      <x v="517"/>
    </i>
    <i r="5">
      <x v="7"/>
      <x v="372"/>
      <x v="434"/>
    </i>
    <i r="5">
      <x v="8"/>
      <x v="374"/>
      <x v="465"/>
    </i>
    <i r="5">
      <x v="9"/>
      <x v="372"/>
      <x v="434"/>
    </i>
    <i r="5">
      <x v="16"/>
      <x v="372"/>
      <x v="434"/>
    </i>
    <i r="5">
      <x v="17"/>
      <x v="372"/>
      <x v="434"/>
    </i>
    <i r="5">
      <x v="34"/>
      <x v="365"/>
      <x v="489"/>
    </i>
    <i r="5">
      <x v="35"/>
      <x v="372"/>
      <x v="440"/>
    </i>
    <i r="5">
      <x v="36"/>
      <x v="355"/>
      <x v="490"/>
    </i>
    <i r="5">
      <x v="37"/>
      <x v="396"/>
      <x v="491"/>
    </i>
    <i r="2">
      <x v="58"/>
      <x v="20"/>
      <x v="6"/>
      <x v="2"/>
      <x v="354"/>
      <x v="440"/>
    </i>
    <i r="5">
      <x v="7"/>
      <x v="388"/>
      <x v="539"/>
    </i>
    <i r="5">
      <x v="8"/>
      <x v="423"/>
      <x v="540"/>
    </i>
    <i r="5">
      <x v="9"/>
      <x v="388"/>
      <x v="539"/>
    </i>
    <i r="5">
      <x v="16"/>
      <x v="422"/>
      <x v="542"/>
    </i>
    <i r="5">
      <x v="17"/>
      <x v="422"/>
      <x v="542"/>
    </i>
    <i r="5">
      <x v="34"/>
      <x v="412"/>
      <x v="491"/>
    </i>
    <i r="5">
      <x v="35"/>
      <x v="422"/>
      <x v="537"/>
    </i>
    <i r="5">
      <x v="36"/>
      <x v="419"/>
      <x v="538"/>
    </i>
    <i r="5">
      <x v="37"/>
      <x v="390"/>
      <x v="541"/>
    </i>
    <i r="2">
      <x v="59"/>
      <x v="21"/>
      <x/>
      <x v="2"/>
      <x v="365"/>
      <x v="462"/>
    </i>
    <i r="5">
      <x v="7"/>
      <x v="373"/>
      <x v="494"/>
    </i>
    <i r="5">
      <x v="8"/>
      <x v="354"/>
      <x v="460"/>
    </i>
    <i r="5">
      <x v="9"/>
      <x v="373"/>
      <x v="494"/>
    </i>
    <i r="5">
      <x v="16"/>
      <x v="373"/>
      <x v="494"/>
    </i>
    <i r="5">
      <x v="17"/>
      <x v="373"/>
      <x v="494"/>
    </i>
    <i r="5">
      <x v="34"/>
      <x v="424"/>
      <x v="517"/>
    </i>
    <i r="5">
      <x v="35"/>
      <x v="365"/>
      <x v="462"/>
    </i>
    <i r="5">
      <x v="36"/>
      <x v="398"/>
      <x v="491"/>
    </i>
    <i r="5">
      <x v="37"/>
      <x v="398"/>
      <x v="491"/>
    </i>
    <i r="2">
      <x v="60"/>
      <x v="21"/>
      <x v="4"/>
      <x v="2"/>
      <x v="394"/>
      <x v="454"/>
    </i>
    <i r="5">
      <x v="7"/>
      <x v="372"/>
      <x v="434"/>
    </i>
    <i r="5">
      <x v="8"/>
      <x v="374"/>
      <x v="465"/>
    </i>
    <i r="5">
      <x v="9"/>
      <x v="372"/>
      <x v="434"/>
    </i>
    <i r="5">
      <x v="16"/>
      <x v="372"/>
      <x v="434"/>
    </i>
    <i r="5">
      <x v="17"/>
      <x v="372"/>
      <x v="434"/>
    </i>
    <i r="5">
      <x v="34"/>
      <x v="365"/>
      <x v="489"/>
    </i>
    <i r="5">
      <x v="35"/>
      <x v="372"/>
      <x v="440"/>
    </i>
    <i r="5">
      <x v="36"/>
      <x v="355"/>
      <x v="490"/>
    </i>
    <i r="5">
      <x v="37"/>
      <x v="396"/>
      <x v="491"/>
    </i>
    <i r="2">
      <x v="61"/>
      <x v="20"/>
      <x v="6"/>
      <x v="2"/>
      <x v="383"/>
      <x v="474"/>
    </i>
    <i r="5">
      <x v="7"/>
      <x v="374"/>
      <x v="465"/>
    </i>
    <i r="5">
      <x v="8"/>
      <x v="373"/>
      <x v="460"/>
    </i>
    <i r="5">
      <x v="9"/>
      <x v="374"/>
      <x v="465"/>
    </i>
    <i r="5">
      <x v="16"/>
      <x v="374"/>
      <x v="465"/>
    </i>
    <i r="5">
      <x v="17"/>
      <x v="374"/>
      <x v="465"/>
    </i>
    <i r="5">
      <x v="34"/>
      <x v="397"/>
      <x v="547"/>
    </i>
    <i r="5">
      <x v="35"/>
      <x v="372"/>
      <x v="440"/>
    </i>
    <i r="5">
      <x v="36"/>
      <x v="396"/>
      <x v="491"/>
    </i>
    <i r="5">
      <x v="37"/>
      <x v="361"/>
      <x v="479"/>
    </i>
    <i r="2">
      <x v="62"/>
      <x v="23"/>
      <x v="2"/>
      <x v="2"/>
      <x v="365"/>
      <x v="452"/>
    </i>
    <i r="5">
      <x v="7"/>
      <x v="396"/>
      <x v="459"/>
    </i>
    <i r="5">
      <x v="8"/>
      <x v="361"/>
      <x v="505"/>
    </i>
    <i r="5">
      <x v="9"/>
      <x v="396"/>
      <x v="459"/>
    </i>
    <i r="5">
      <x v="16"/>
      <x v="396"/>
      <x v="459"/>
    </i>
    <i r="5">
      <x v="17"/>
      <x v="396"/>
      <x v="459"/>
    </i>
    <i r="5">
      <x v="34"/>
      <x v="367"/>
      <x v="504"/>
    </i>
    <i r="5">
      <x v="35"/>
      <x v="426"/>
      <x v="469"/>
    </i>
    <i r="5">
      <x v="36"/>
      <x v="425"/>
      <x v="548"/>
    </i>
    <i r="5">
      <x v="37"/>
      <x v="425"/>
      <x v="548"/>
    </i>
    <i r="2">
      <x v="63"/>
      <x v="20"/>
      <x v="1"/>
      <x v="2"/>
      <x v="407"/>
      <x v="554"/>
    </i>
    <i r="5">
      <x v="7"/>
      <x v="427"/>
      <x v="551"/>
    </i>
    <i r="5">
      <x v="8"/>
      <x v="428"/>
      <x v="552"/>
    </i>
    <i r="5">
      <x v="9"/>
      <x v="427"/>
      <x v="551"/>
    </i>
    <i r="5">
      <x v="16"/>
      <x v="429"/>
      <x v="553"/>
    </i>
    <i r="5">
      <x v="17"/>
      <x v="429"/>
      <x v="553"/>
    </i>
    <i r="5">
      <x v="34"/>
      <x v="374"/>
      <x v="459"/>
    </i>
    <i r="5">
      <x v="35"/>
      <x v="406"/>
      <x v="549"/>
    </i>
    <i r="5">
      <x v="36"/>
      <x v="389"/>
      <x v="550"/>
    </i>
    <i r="5">
      <x v="37"/>
      <x v="389"/>
      <x v="550"/>
    </i>
    <i r="2">
      <x v="64"/>
      <x v="20"/>
      <x v="11"/>
      <x v="2"/>
      <x v="370"/>
      <x v="524"/>
    </i>
    <i r="5">
      <x v="7"/>
      <x v="367"/>
      <x v="471"/>
    </i>
    <i r="5">
      <x v="8"/>
      <x v="404"/>
      <x v="556"/>
    </i>
    <i r="5">
      <x v="9"/>
      <x v="367"/>
      <x v="471"/>
    </i>
    <i r="5">
      <x v="16"/>
      <x v="360"/>
      <x v="555"/>
    </i>
    <i r="5">
      <x v="17"/>
      <x v="360"/>
      <x v="555"/>
    </i>
    <i r="5">
      <x v="34"/>
      <x v="394"/>
      <x v="532"/>
    </i>
    <i r="5">
      <x v="35"/>
      <x v="371"/>
      <x v="497"/>
    </i>
    <i r="5">
      <x v="36"/>
      <x v="360"/>
      <x v="555"/>
    </i>
    <i r="5">
      <x v="37"/>
      <x v="360"/>
      <x v="555"/>
    </i>
    <i r="3">
      <x v="21"/>
      <x/>
      <x v="2"/>
      <x v="431"/>
      <x v="561"/>
    </i>
    <i r="5">
      <x v="7"/>
      <x v="428"/>
      <x v="552"/>
    </i>
    <i r="5">
      <x v="8"/>
      <x v="416"/>
      <x v="559"/>
    </i>
    <i r="5">
      <x v="9"/>
      <x v="428"/>
      <x v="552"/>
    </i>
    <i r="5">
      <x v="16"/>
      <x v="427"/>
      <x v="560"/>
    </i>
    <i r="5">
      <x v="17"/>
      <x v="427"/>
      <x v="560"/>
    </i>
    <i r="5">
      <x v="34"/>
      <x v="354"/>
      <x v="460"/>
    </i>
    <i r="5">
      <x v="35"/>
      <x v="408"/>
      <x v="557"/>
    </i>
    <i r="5">
      <x v="36"/>
      <x v="430"/>
      <x v="558"/>
    </i>
    <i r="5">
      <x v="37"/>
      <x v="430"/>
      <x v="558"/>
    </i>
    <i r="4">
      <x v="4"/>
      <x v="2"/>
      <x v="361"/>
      <x v="566"/>
    </i>
    <i r="5">
      <x v="7"/>
      <x v="433"/>
      <x v="564"/>
    </i>
    <i r="5">
      <x v="8"/>
      <x v="429"/>
      <x v="553"/>
    </i>
    <i r="5">
      <x v="9"/>
      <x v="433"/>
      <x v="564"/>
    </i>
    <i r="5">
      <x v="16"/>
      <x v="430"/>
      <x v="565"/>
    </i>
    <i r="5">
      <x v="17"/>
      <x v="430"/>
      <x v="565"/>
    </i>
    <i r="5">
      <x v="34"/>
      <x v="408"/>
      <x v="511"/>
    </i>
    <i r="5">
      <x v="35"/>
      <x v="429"/>
      <x v="562"/>
    </i>
    <i r="5">
      <x v="36"/>
      <x v="432"/>
      <x v="563"/>
    </i>
    <i r="5">
      <x v="37"/>
      <x v="420"/>
      <x v="530"/>
    </i>
    <i r="4">
      <x v="12"/>
      <x v="2"/>
      <x v="370"/>
      <x v="524"/>
    </i>
    <i r="5">
      <x v="7"/>
      <x v="367"/>
      <x v="471"/>
    </i>
    <i r="5">
      <x v="8"/>
      <x v="404"/>
      <x v="556"/>
    </i>
    <i r="5">
      <x v="9"/>
      <x v="367"/>
      <x v="471"/>
    </i>
    <i r="5">
      <x v="16"/>
      <x v="360"/>
      <x v="555"/>
    </i>
    <i r="5">
      <x v="17"/>
      <x v="360"/>
      <x v="555"/>
    </i>
    <i r="5">
      <x v="34"/>
      <x v="394"/>
      <x v="532"/>
    </i>
    <i r="5">
      <x v="35"/>
      <x v="371"/>
      <x v="497"/>
    </i>
    <i r="5">
      <x v="36"/>
      <x v="360"/>
      <x v="555"/>
    </i>
    <i r="5">
      <x v="37"/>
      <x v="360"/>
      <x v="555"/>
    </i>
    <i r="4">
      <x v="13"/>
      <x v="2"/>
      <x v="393"/>
      <x v="448"/>
    </i>
    <i r="5">
      <x v="7"/>
      <x v="377"/>
      <x v="442"/>
    </i>
    <i r="5">
      <x v="8"/>
      <x v="381"/>
      <x v="449"/>
    </i>
    <i r="5">
      <x v="9"/>
      <x v="377"/>
      <x v="442"/>
    </i>
    <i r="5">
      <x v="16"/>
      <x v="376"/>
      <x v="536"/>
    </i>
    <i r="5">
      <x v="17"/>
      <x v="376"/>
      <x v="536"/>
    </i>
    <i r="5">
      <x v="34"/>
      <x v="394"/>
      <x v="532"/>
    </i>
    <i r="5">
      <x v="35"/>
      <x v="399"/>
      <x v="471"/>
    </i>
    <i r="5">
      <x v="36"/>
      <x v="380"/>
      <x v="459"/>
    </i>
    <i r="5">
      <x v="37"/>
      <x v="380"/>
      <x v="459"/>
    </i>
    <i r="4">
      <x v="14"/>
      <x v="2"/>
      <x v="370"/>
      <x v="524"/>
    </i>
    <i r="5">
      <x v="7"/>
      <x v="367"/>
      <x v="471"/>
    </i>
    <i r="5">
      <x v="8"/>
      <x v="404"/>
      <x v="556"/>
    </i>
    <i r="5">
      <x v="9"/>
      <x v="367"/>
      <x v="471"/>
    </i>
    <i r="5">
      <x v="16"/>
      <x v="360"/>
      <x v="555"/>
    </i>
    <i r="5">
      <x v="17"/>
      <x v="360"/>
      <x v="555"/>
    </i>
    <i r="5">
      <x v="34"/>
      <x v="394"/>
      <x v="532"/>
    </i>
    <i r="5">
      <x v="35"/>
      <x v="371"/>
      <x v="497"/>
    </i>
    <i r="5">
      <x v="36"/>
      <x v="360"/>
      <x v="555"/>
    </i>
    <i r="5">
      <x v="37"/>
      <x v="360"/>
      <x v="555"/>
    </i>
    <i>
      <x v="2"/>
      <x v="1"/>
      <x v="2"/>
      <x v="24"/>
      <x v="6"/>
      <x v="2"/>
      <x v="374"/>
      <x v="569"/>
    </i>
    <i r="5">
      <x v="7"/>
      <x v="429"/>
      <x v="553"/>
    </i>
    <i r="5">
      <x v="8"/>
      <x v="427"/>
      <x v="560"/>
    </i>
    <i r="5">
      <x v="9"/>
      <x v="429"/>
      <x v="553"/>
    </i>
    <i r="5">
      <x v="16"/>
      <x v="433"/>
      <x v="564"/>
    </i>
    <i r="5">
      <x v="17"/>
      <x v="433"/>
      <x v="564"/>
    </i>
    <i r="5">
      <x v="34"/>
      <x v="402"/>
      <x v="500"/>
    </i>
    <i r="5">
      <x v="35"/>
      <x v="419"/>
      <x v="567"/>
    </i>
    <i r="5">
      <x v="36"/>
      <x v="434"/>
      <x v="568"/>
    </i>
    <i r="5">
      <x v="37"/>
      <x v="389"/>
      <x v="550"/>
    </i>
    <i r="2">
      <x v="57"/>
      <x v="24"/>
      <x v="6"/>
      <x v="2"/>
      <x v="366"/>
      <x v="447"/>
    </i>
    <i r="5">
      <x v="7"/>
      <x v="396"/>
      <x v="491"/>
    </i>
    <i r="5">
      <x v="8"/>
      <x v="361"/>
      <x v="479"/>
    </i>
    <i r="5">
      <x v="9"/>
      <x v="396"/>
      <x v="491"/>
    </i>
    <i r="5">
      <x v="16"/>
      <x v="396"/>
      <x v="491"/>
    </i>
    <i r="5">
      <x v="17"/>
      <x v="396"/>
      <x v="491"/>
    </i>
    <i r="5">
      <x v="34"/>
      <x v="376"/>
      <x v="470"/>
    </i>
    <i r="5">
      <x v="35"/>
      <x v="361"/>
      <x v="577"/>
    </i>
    <i r="5">
      <x v="36"/>
      <x v="425"/>
      <x v="571"/>
    </i>
    <i r="5">
      <x v="37"/>
      <x v="412"/>
      <x v="578"/>
    </i>
    <i r="2">
      <x v="65"/>
      <x v="25"/>
      <x v="4"/>
      <x v="2"/>
      <x v="375"/>
      <x v="487"/>
    </i>
    <i r="5">
      <x v="7"/>
      <x v="396"/>
      <x v="491"/>
    </i>
    <i r="5">
      <x v="8"/>
      <x v="361"/>
      <x v="479"/>
    </i>
    <i r="5">
      <x v="9"/>
      <x v="396"/>
      <x v="491"/>
    </i>
    <i r="5">
      <x v="16"/>
      <x v="396"/>
      <x v="491"/>
    </i>
    <i r="5">
      <x v="17"/>
      <x v="396"/>
      <x v="491"/>
    </i>
    <i r="5">
      <x v="34"/>
      <x v="435"/>
      <x v="446"/>
    </i>
    <i r="5">
      <x v="35"/>
      <x v="355"/>
      <x v="434"/>
    </i>
    <i r="5">
      <x v="36"/>
      <x v="364"/>
      <x v="570"/>
    </i>
    <i r="5">
      <x v="37"/>
      <x v="425"/>
      <x v="571"/>
    </i>
    <i r="2">
      <x v="66"/>
      <x v="26"/>
      <x v="3"/>
      <x v="2"/>
      <x v="373"/>
      <x v="546"/>
    </i>
    <i r="5">
      <x v="7"/>
      <x v="403"/>
      <x v="501"/>
    </i>
    <i r="5">
      <x v="8"/>
      <x v="357"/>
      <x v="436"/>
    </i>
    <i r="5">
      <x v="9"/>
      <x v="403"/>
      <x v="501"/>
    </i>
    <i r="5">
      <x v="16"/>
      <x v="403"/>
      <x v="501"/>
    </i>
    <i r="5">
      <x v="17"/>
      <x v="403"/>
      <x v="501"/>
    </i>
    <i r="5">
      <x v="34"/>
      <x v="365"/>
      <x v="543"/>
    </i>
    <i r="5">
      <x v="35"/>
      <x v="364"/>
      <x v="572"/>
    </i>
    <i r="5">
      <x v="36"/>
      <x v="408"/>
      <x v="511"/>
    </i>
    <i r="5">
      <x v="37"/>
      <x v="385"/>
      <x v="573"/>
    </i>
    <i r="2">
      <x v="67"/>
      <x v="35"/>
      <x/>
      <x v="2"/>
      <x v="365"/>
      <x v="462"/>
    </i>
    <i r="5">
      <x v="7"/>
      <x v="361"/>
      <x v="576"/>
    </i>
    <i r="5">
      <x v="8"/>
      <x v="372"/>
      <x v="536"/>
    </i>
    <i r="5">
      <x v="9"/>
      <x v="361"/>
      <x v="576"/>
    </i>
    <i r="5">
      <x v="16"/>
      <x v="361"/>
      <x v="576"/>
    </i>
    <i r="5">
      <x v="17"/>
      <x v="361"/>
      <x v="576"/>
    </i>
    <i r="5">
      <x v="34"/>
      <x v="366"/>
      <x v="574"/>
    </i>
    <i r="5">
      <x v="35"/>
      <x v="376"/>
      <x v="461"/>
    </i>
    <i r="5">
      <x v="36"/>
      <x v="412"/>
      <x v="575"/>
    </i>
    <i r="5">
      <x v="37"/>
      <x v="412"/>
      <x v="575"/>
    </i>
    <i r="2">
      <x v="68"/>
      <x v="35"/>
      <x v="4"/>
      <x v="2"/>
      <x v="375"/>
      <x v="487"/>
    </i>
    <i r="5">
      <x v="7"/>
      <x v="396"/>
      <x v="491"/>
    </i>
    <i r="5">
      <x v="8"/>
      <x v="361"/>
      <x v="479"/>
    </i>
    <i r="5">
      <x v="9"/>
      <x v="396"/>
      <x v="491"/>
    </i>
    <i r="5">
      <x v="16"/>
      <x v="396"/>
      <x v="491"/>
    </i>
    <i r="5">
      <x v="17"/>
      <x v="396"/>
      <x v="491"/>
    </i>
    <i r="5">
      <x v="34"/>
      <x v="435"/>
      <x v="446"/>
    </i>
    <i r="5">
      <x v="35"/>
      <x v="355"/>
      <x v="434"/>
    </i>
    <i r="5">
      <x v="36"/>
      <x v="364"/>
      <x v="570"/>
    </i>
    <i r="5">
      <x v="37"/>
      <x v="425"/>
      <x v="571"/>
    </i>
    <i r="2">
      <x v="69"/>
      <x v="24"/>
      <x v="1"/>
      <x v="2"/>
      <x v="376"/>
      <x v="461"/>
    </i>
    <i r="5">
      <x v="7"/>
      <x v="361"/>
      <x v="576"/>
    </i>
    <i r="5">
      <x v="8"/>
      <x v="372"/>
      <x v="536"/>
    </i>
    <i r="5">
      <x v="9"/>
      <x v="361"/>
      <x v="576"/>
    </i>
    <i r="5">
      <x v="16"/>
      <x v="361"/>
      <x v="576"/>
    </i>
    <i r="5">
      <x v="17"/>
      <x v="361"/>
      <x v="576"/>
    </i>
    <i r="5">
      <x v="34"/>
      <x v="371"/>
      <x v="487"/>
    </i>
    <i r="5">
      <x v="35"/>
      <x v="435"/>
      <x v="579"/>
    </i>
    <i r="5">
      <x v="36"/>
      <x v="412"/>
      <x v="575"/>
    </i>
    <i r="5">
      <x v="37"/>
      <x v="412"/>
      <x v="575"/>
    </i>
    <i r="2">
      <x v="70"/>
      <x v="25"/>
      <x v="4"/>
      <x v="2"/>
      <x v="396"/>
      <x v="583"/>
    </i>
    <i r="5">
      <x v="7"/>
      <x v="430"/>
      <x v="558"/>
    </i>
    <i r="5">
      <x v="8"/>
      <x v="433"/>
      <x v="564"/>
    </i>
    <i r="5">
      <x v="9"/>
      <x v="430"/>
      <x v="558"/>
    </i>
    <i r="5">
      <x v="16"/>
      <x v="389"/>
      <x v="481"/>
    </i>
    <i r="5">
      <x v="17"/>
      <x v="389"/>
      <x v="481"/>
    </i>
    <i r="5">
      <x v="34"/>
      <x v="431"/>
      <x v="580"/>
    </i>
    <i r="5">
      <x v="35"/>
      <x v="436"/>
      <x v="581"/>
    </i>
    <i r="5">
      <x v="36"/>
      <x v="437"/>
      <x v="582"/>
    </i>
    <i r="5">
      <x v="37"/>
      <x v="432"/>
      <x v="563"/>
    </i>
    <i r="2">
      <x v="71"/>
      <x v="25"/>
      <x v="12"/>
      <x v="2"/>
      <x v="370"/>
      <x v="524"/>
    </i>
    <i r="5">
      <x v="7"/>
      <x v="367"/>
      <x v="471"/>
    </i>
    <i r="5">
      <x v="8"/>
      <x v="404"/>
      <x v="556"/>
    </i>
    <i r="5">
      <x v="9"/>
      <x v="367"/>
      <x v="471"/>
    </i>
    <i r="5">
      <x v="16"/>
      <x v="360"/>
      <x v="555"/>
    </i>
    <i r="5">
      <x v="17"/>
      <x v="360"/>
      <x v="555"/>
    </i>
    <i r="5">
      <x v="34"/>
      <x v="394"/>
      <x v="532"/>
    </i>
    <i r="5">
      <x v="35"/>
      <x v="371"/>
      <x v="497"/>
    </i>
    <i r="5">
      <x v="36"/>
      <x v="360"/>
      <x v="555"/>
    </i>
    <i r="5">
      <x v="37"/>
      <x v="360"/>
      <x v="555"/>
    </i>
    <i r="2">
      <x v="72"/>
      <x v="26"/>
      <x v="12"/>
      <x v="2"/>
      <x v="370"/>
      <x v="524"/>
    </i>
    <i r="5">
      <x v="7"/>
      <x v="367"/>
      <x v="471"/>
    </i>
    <i r="5">
      <x v="8"/>
      <x v="404"/>
      <x v="556"/>
    </i>
    <i r="5">
      <x v="9"/>
      <x v="367"/>
      <x v="471"/>
    </i>
    <i r="5">
      <x v="16"/>
      <x v="360"/>
      <x v="555"/>
    </i>
    <i r="5">
      <x v="17"/>
      <x v="360"/>
      <x v="555"/>
    </i>
    <i r="5">
      <x v="34"/>
      <x v="394"/>
      <x v="532"/>
    </i>
    <i r="5">
      <x v="35"/>
      <x v="371"/>
      <x v="497"/>
    </i>
    <i r="5">
      <x v="36"/>
      <x v="360"/>
      <x v="555"/>
    </i>
    <i r="5">
      <x v="37"/>
      <x v="360"/>
      <x v="555"/>
    </i>
    <i r="2">
      <x v="73"/>
      <x v="35"/>
      <x v="4"/>
      <x v="2"/>
      <x v="361"/>
      <x v="566"/>
    </i>
    <i r="5">
      <x v="7"/>
      <x v="433"/>
      <x v="564"/>
    </i>
    <i r="5">
      <x v="8"/>
      <x v="429"/>
      <x v="553"/>
    </i>
    <i r="5">
      <x v="9"/>
      <x v="433"/>
      <x v="564"/>
    </i>
    <i r="5">
      <x v="16"/>
      <x v="430"/>
      <x v="558"/>
    </i>
    <i r="5">
      <x v="17"/>
      <x v="430"/>
      <x v="558"/>
    </i>
    <i r="5">
      <x v="34"/>
      <x v="385"/>
      <x v="476"/>
    </i>
    <i r="5">
      <x v="35"/>
      <x v="418"/>
      <x v="584"/>
    </i>
    <i r="5">
      <x v="36"/>
      <x v="432"/>
      <x v="585"/>
    </i>
    <i r="5">
      <x v="37"/>
      <x v="420"/>
      <x v="530"/>
    </i>
    <i>
      <x v="3"/>
      <x v="5"/>
      <x v="14"/>
      <x v="29"/>
      <x v="6"/>
      <x v="2"/>
      <x v="375"/>
      <x v="487"/>
    </i>
    <i r="5">
      <x v="7"/>
      <x v="355"/>
      <x v="490"/>
    </i>
    <i r="5">
      <x v="8"/>
      <x v="396"/>
      <x v="491"/>
    </i>
    <i r="5">
      <x v="9"/>
      <x v="355"/>
      <x v="490"/>
    </i>
    <i r="5">
      <x v="16"/>
      <x v="355"/>
      <x v="490"/>
    </i>
    <i r="5">
      <x v="17"/>
      <x v="355"/>
      <x v="490"/>
    </i>
    <i r="5">
      <x v="34"/>
      <x v="376"/>
      <x v="470"/>
    </i>
    <i r="5">
      <x v="35"/>
      <x v="355"/>
      <x v="434"/>
    </i>
    <i r="5">
      <x v="36"/>
      <x v="402"/>
      <x v="592"/>
    </i>
    <i r="5">
      <x v="37"/>
      <x v="364"/>
      <x v="570"/>
    </i>
    <i r="2">
      <x v="64"/>
      <x v="29"/>
      <x v="11"/>
      <x v="34"/>
      <x v="366"/>
      <x v="487"/>
    </i>
    <i r="3">
      <x v="30"/>
      <x v="11"/>
      <x v="7"/>
      <x v="360"/>
      <x v="555"/>
    </i>
    <i r="3">
      <x v="31"/>
      <x v="11"/>
      <x v="8"/>
      <x v="367"/>
      <x v="471"/>
    </i>
    <i r="3">
      <x v="32"/>
      <x v="11"/>
      <x v="16"/>
      <x v="381"/>
      <x v="449"/>
    </i>
    <i r="3">
      <x v="33"/>
      <x v="11"/>
      <x v="17"/>
      <x v="381"/>
      <x v="449"/>
    </i>
    <i r="3">
      <x v="36"/>
      <x v="11"/>
      <x v="35"/>
      <x v="367"/>
      <x v="502"/>
    </i>
    <i r="3">
      <x v="37"/>
      <x v="11"/>
      <x v="36"/>
      <x v="381"/>
      <x v="449"/>
    </i>
    <i r="3">
      <x v="38"/>
      <x v="11"/>
      <x v="9"/>
      <x v="360"/>
      <x v="555"/>
    </i>
    <i r="3">
      <x v="39"/>
      <x v="11"/>
      <x v="37"/>
      <x v="381"/>
      <x v="449"/>
    </i>
    <i r="3">
      <x v="40"/>
      <x v="11"/>
      <x v="2"/>
      <x v="414"/>
      <x v="1"/>
    </i>
    <i r="2">
      <x v="74"/>
      <x v="27"/>
      <x v="4"/>
      <x v="2"/>
      <x v="355"/>
      <x v="445"/>
    </i>
    <i r="5">
      <x v="7"/>
      <x v="392"/>
      <x v="484"/>
    </i>
    <i r="5">
      <x v="8"/>
      <x v="436"/>
      <x v="587"/>
    </i>
    <i r="5">
      <x v="9"/>
      <x v="392"/>
      <x v="484"/>
    </i>
    <i r="5">
      <x v="16"/>
      <x v="439"/>
      <x v="589"/>
    </i>
    <i r="5">
      <x v="17"/>
      <x v="439"/>
      <x v="589"/>
    </i>
    <i r="5">
      <x v="34"/>
      <x v="402"/>
      <x v="500"/>
    </i>
    <i r="5">
      <x v="35"/>
      <x v="436"/>
      <x v="581"/>
    </i>
    <i r="5">
      <x v="36"/>
      <x v="438"/>
      <x v="586"/>
    </i>
    <i r="5">
      <x v="37"/>
      <x v="437"/>
      <x v="588"/>
    </i>
    <i r="2">
      <x v="75"/>
      <x v="28"/>
      <x v="3"/>
      <x v="2"/>
      <x v="374"/>
      <x v="569"/>
    </i>
    <i r="5">
      <x v="7"/>
      <x v="387"/>
      <x v="478"/>
    </i>
    <i r="5">
      <x v="8"/>
      <x v="359"/>
      <x v="439"/>
    </i>
    <i r="5">
      <x v="9"/>
      <x v="387"/>
      <x v="478"/>
    </i>
    <i r="5">
      <x v="16"/>
      <x v="387"/>
      <x v="478"/>
    </i>
    <i r="5">
      <x v="17"/>
      <x v="387"/>
      <x v="478"/>
    </i>
    <i r="5">
      <x v="34"/>
      <x v="376"/>
      <x v="590"/>
    </i>
    <i r="5">
      <x v="35"/>
      <x v="358"/>
      <x v="571"/>
    </i>
    <i r="5">
      <x v="36"/>
      <x v="409"/>
      <x v="591"/>
    </i>
    <i r="5">
      <x v="37"/>
      <x v="431"/>
      <x v="580"/>
    </i>
    <i r="2">
      <x v="76"/>
      <x v="27"/>
      <x v="4"/>
      <x v="2"/>
      <x v="404"/>
      <x v="496"/>
    </i>
    <i r="5">
      <x v="7"/>
      <x v="412"/>
      <x v="578"/>
    </i>
    <i r="5">
      <x v="8"/>
      <x v="355"/>
      <x v="490"/>
    </i>
    <i r="5">
      <x v="9"/>
      <x v="412"/>
      <x v="578"/>
    </i>
    <i r="5">
      <x v="16"/>
      <x v="412"/>
      <x v="578"/>
    </i>
    <i r="5">
      <x v="17"/>
      <x v="412"/>
      <x v="578"/>
    </i>
    <i r="5">
      <x v="34"/>
      <x v="440"/>
      <x v="515"/>
    </i>
    <i r="5">
      <x v="35"/>
      <x v="412"/>
      <x v="593"/>
    </i>
    <i r="5">
      <x v="36"/>
      <x v="363"/>
      <x v="594"/>
    </i>
    <i r="5">
      <x v="37"/>
      <x v="402"/>
      <x v="592"/>
    </i>
    <i r="2">
      <x v="77"/>
      <x v="28"/>
      <x v="3"/>
      <x v="2"/>
      <x v="357"/>
      <x v="597"/>
    </i>
    <i r="5">
      <x v="7"/>
      <x v="420"/>
      <x v="530"/>
    </i>
    <i r="5">
      <x v="8"/>
      <x v="439"/>
      <x v="589"/>
    </i>
    <i r="5">
      <x v="9"/>
      <x v="420"/>
      <x v="530"/>
    </i>
    <i r="5">
      <x v="16"/>
      <x v="432"/>
      <x v="563"/>
    </i>
    <i r="5">
      <x v="17"/>
      <x v="432"/>
      <x v="563"/>
    </i>
    <i r="5">
      <x v="34"/>
      <x v="402"/>
      <x v="500"/>
    </i>
    <i r="5">
      <x v="35"/>
      <x v="392"/>
      <x v="528"/>
    </i>
    <i r="5">
      <x v="36"/>
      <x v="441"/>
      <x v="595"/>
    </i>
    <i r="5">
      <x v="37"/>
      <x v="442"/>
      <x v="596"/>
    </i>
    <i r="2">
      <x v="78"/>
      <x v="29"/>
      <x v="6"/>
      <x v="2"/>
      <x v="372"/>
      <x v="598"/>
    </i>
    <i r="5">
      <x v="7"/>
      <x v="429"/>
      <x v="553"/>
    </i>
    <i r="5">
      <x v="8"/>
      <x v="427"/>
      <x v="560"/>
    </i>
    <i r="5">
      <x v="9"/>
      <x v="429"/>
      <x v="553"/>
    </i>
    <i r="5">
      <x v="16"/>
      <x v="433"/>
      <x v="564"/>
    </i>
    <i r="5">
      <x v="17"/>
      <x v="433"/>
      <x v="564"/>
    </i>
    <i r="5">
      <x v="34"/>
      <x v="356"/>
      <x v="435"/>
    </i>
    <i r="5">
      <x v="35"/>
      <x v="419"/>
      <x v="567"/>
    </i>
    <i r="5">
      <x v="36"/>
      <x v="434"/>
      <x v="568"/>
    </i>
    <i r="5">
      <x v="37"/>
      <x v="389"/>
      <x v="550"/>
    </i>
    <i>
      <x v="4"/>
      <x v="7"/>
      <x v="79"/>
      <x v="30"/>
      <x v="3"/>
      <x v="2"/>
      <x v="372"/>
      <x v="598"/>
    </i>
    <i r="5">
      <x v="7"/>
      <x v="444"/>
      <x v="601"/>
    </i>
    <i r="5">
      <x v="8"/>
      <x v="385"/>
      <x v="476"/>
    </i>
    <i r="5">
      <x v="9"/>
      <x v="444"/>
      <x v="601"/>
    </i>
    <i r="5">
      <x v="16"/>
      <x v="444"/>
      <x v="601"/>
    </i>
    <i r="5">
      <x v="17"/>
      <x v="444"/>
      <x v="601"/>
    </i>
    <i r="5">
      <x v="34"/>
      <x v="354"/>
      <x v="599"/>
    </i>
    <i r="5">
      <x v="35"/>
      <x v="362"/>
      <x v="600"/>
    </i>
    <i r="5">
      <x v="36"/>
      <x v="443"/>
      <x v="561"/>
    </i>
    <i r="5">
      <x v="37"/>
      <x v="443"/>
      <x v="561"/>
    </i>
    <i r="2">
      <x v="80"/>
      <x v="31"/>
      <x v="3"/>
      <x v="2"/>
      <x v="372"/>
      <x v="598"/>
    </i>
    <i r="5">
      <x v="7"/>
      <x v="444"/>
      <x v="601"/>
    </i>
    <i r="5">
      <x v="8"/>
      <x v="385"/>
      <x v="476"/>
    </i>
    <i r="5">
      <x v="9"/>
      <x v="444"/>
      <x v="601"/>
    </i>
    <i r="5">
      <x v="16"/>
      <x v="444"/>
      <x v="601"/>
    </i>
    <i r="5">
      <x v="17"/>
      <x v="444"/>
      <x v="601"/>
    </i>
    <i r="5">
      <x v="34"/>
      <x v="354"/>
      <x v="599"/>
    </i>
    <i r="5">
      <x v="35"/>
      <x v="362"/>
      <x v="600"/>
    </i>
    <i r="5">
      <x v="36"/>
      <x v="443"/>
      <x v="561"/>
    </i>
    <i r="5">
      <x v="37"/>
      <x v="443"/>
      <x v="561"/>
    </i>
    <i r="2">
      <x v="81"/>
      <x v="31"/>
      <x v="3"/>
      <x v="2"/>
      <x v="401"/>
      <x v="606"/>
    </i>
    <i r="5">
      <x v="7"/>
      <x v="437"/>
      <x v="582"/>
    </i>
    <i r="5">
      <x v="8"/>
      <x v="432"/>
      <x v="585"/>
    </i>
    <i r="5">
      <x v="9"/>
      <x v="437"/>
      <x v="582"/>
    </i>
    <i r="5">
      <x v="16"/>
      <x v="446"/>
      <x v="605"/>
    </i>
    <i r="5">
      <x v="17"/>
      <x v="446"/>
      <x v="605"/>
    </i>
    <i r="5">
      <x v="34"/>
      <x v="358"/>
      <x v="602"/>
    </i>
    <i r="5">
      <x v="35"/>
      <x v="439"/>
      <x v="603"/>
    </i>
    <i r="5">
      <x v="36"/>
      <x v="445"/>
      <x v="604"/>
    </i>
    <i r="5">
      <x v="37"/>
      <x v="445"/>
      <x v="604"/>
    </i>
    <i>
      <x v="5"/>
      <x v="3"/>
      <x v="82"/>
      <x v="32"/>
      <x v="6"/>
      <x v="2"/>
      <x v="378"/>
      <x v="466"/>
    </i>
    <i r="5">
      <x v="7"/>
      <x v="376"/>
      <x v="515"/>
    </i>
    <i r="5">
      <x v="8"/>
      <x v="365"/>
      <x v="458"/>
    </i>
    <i r="5">
      <x v="9"/>
      <x v="376"/>
      <x v="515"/>
    </i>
    <i r="5">
      <x v="16"/>
      <x v="376"/>
      <x v="515"/>
    </i>
    <i r="5">
      <x v="17"/>
      <x v="376"/>
      <x v="515"/>
    </i>
    <i r="5">
      <x v="34"/>
      <x v="400"/>
      <x v="607"/>
    </i>
    <i r="5">
      <x v="35"/>
      <x v="354"/>
      <x v="458"/>
    </i>
    <i r="5">
      <x v="36"/>
      <x v="373"/>
      <x v="460"/>
    </i>
    <i r="5">
      <x v="37"/>
      <x v="354"/>
      <x v="464"/>
    </i>
    <i r="2">
      <x v="83"/>
      <x v="33"/>
      <x v="3"/>
      <x v="2"/>
      <x v="361"/>
      <x v="566"/>
    </i>
    <i r="5">
      <x v="7"/>
      <x v="443"/>
      <x v="561"/>
    </i>
    <i r="5">
      <x v="8"/>
      <x v="407"/>
      <x v="510"/>
    </i>
    <i r="5">
      <x v="9"/>
      <x v="443"/>
      <x v="561"/>
    </i>
    <i r="5">
      <x v="16"/>
      <x v="423"/>
      <x v="540"/>
    </i>
    <i r="5">
      <x v="17"/>
      <x v="423"/>
      <x v="540"/>
    </i>
    <i r="5">
      <x v="29"/>
      <x v="374"/>
      <x v="440"/>
    </i>
    <i r="5">
      <x v="30"/>
      <x v="447"/>
      <x v="609"/>
    </i>
    <i r="5">
      <x v="35"/>
      <x v="408"/>
      <x v="608"/>
    </i>
    <i r="5">
      <x v="36"/>
      <x v="391"/>
      <x v="483"/>
    </i>
    <i r="5">
      <x v="37"/>
      <x v="391"/>
      <x v="483"/>
    </i>
    <i r="2">
      <x v="84"/>
      <x v="32"/>
      <x v="6"/>
      <x v="2"/>
      <x v="360"/>
      <x v="590"/>
    </i>
    <i r="5">
      <x v="4"/>
      <x v="386"/>
      <x v="501"/>
    </i>
    <i r="5">
      <x v="7"/>
      <x v="362"/>
      <x v="597"/>
    </i>
    <i r="5">
      <x v="9"/>
      <x v="362"/>
      <x v="597"/>
    </i>
    <i r="5">
      <x v="16"/>
      <x v="362"/>
      <x v="597"/>
    </i>
    <i r="5">
      <x v="17"/>
      <x v="362"/>
      <x v="597"/>
    </i>
    <i r="5">
      <x v="34"/>
      <x v="372"/>
      <x v="455"/>
    </i>
    <i r="5">
      <x v="35"/>
      <x v="362"/>
      <x v="600"/>
    </i>
    <i r="5">
      <x v="36"/>
      <x v="356"/>
      <x v="610"/>
    </i>
    <i r="5">
      <x v="37"/>
      <x v="359"/>
      <x v="611"/>
    </i>
    <i r="2">
      <x v="85"/>
      <x v="33"/>
      <x v="3"/>
      <x v="29"/>
      <x v="362"/>
      <x v="443"/>
    </i>
    <i r="3">
      <x v="40"/>
      <x v="3"/>
      <x v="35"/>
      <x v="438"/>
      <x v="612"/>
    </i>
    <i r="3">
      <x v="41"/>
      <x v="3"/>
      <x v="36"/>
      <x v="448"/>
      <x v="613"/>
    </i>
    <i r="3">
      <x v="42"/>
      <x v="3"/>
      <x v="7"/>
      <x v="441"/>
      <x v="595"/>
    </i>
    <i r="3">
      <x v="43"/>
      <x v="3"/>
      <x v="4"/>
      <x v="442"/>
      <x v="596"/>
    </i>
    <i r="3">
      <x v="44"/>
      <x v="3"/>
      <x v="9"/>
      <x v="441"/>
      <x v="595"/>
    </i>
    <i r="3">
      <x v="45"/>
      <x v="3"/>
      <x v="37"/>
      <x v="448"/>
      <x v="613"/>
    </i>
    <i r="3">
      <x v="46"/>
      <x v="3"/>
      <x v="16"/>
      <x v="449"/>
      <x v="614"/>
    </i>
    <i r="3">
      <x v="47"/>
      <x v="3"/>
      <x v="17"/>
      <x v="450"/>
      <x v="615"/>
    </i>
    <i r="3">
      <x v="48"/>
      <x v="3"/>
      <x v="32"/>
      <x v="418"/>
      <x v="528"/>
    </i>
    <i r="3">
      <x v="49"/>
      <x v="3"/>
      <x v="33"/>
      <x v="388"/>
      <x v="616"/>
    </i>
    <i r="3">
      <x v="50"/>
      <x v="3"/>
      <x v="2"/>
      <x v="358"/>
      <x v="501"/>
    </i>
  </rowItems>
  <colItems count="1">
    <i/>
  </colItems>
  <pivotTableStyleInfo name="PivotStyleMedium1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1BCFB-671C-4E8F-8DD4-A59D2F9A6774}">
  <sheetPr codeName="Feuil9"/>
  <dimension ref="A1:D55"/>
  <sheetViews>
    <sheetView workbookViewId="0">
      <selection activeCell="C9" sqref="C9"/>
    </sheetView>
  </sheetViews>
  <sheetFormatPr baseColWidth="10" defaultRowHeight="15" x14ac:dyDescent="0.25"/>
  <cols>
    <col min="1" max="1" width="22.5703125" bestFit="1" customWidth="1"/>
    <col min="2" max="2" width="27.42578125" bestFit="1" customWidth="1"/>
    <col min="3" max="3" width="31.42578125" bestFit="1" customWidth="1"/>
    <col min="4" max="4" width="15.5703125" bestFit="1" customWidth="1"/>
  </cols>
  <sheetData>
    <row r="1" spans="1:4" x14ac:dyDescent="0.25">
      <c r="A1" s="118" t="s">
        <v>98</v>
      </c>
      <c r="B1" s="119" t="s">
        <v>246</v>
      </c>
      <c r="C1" s="118" t="s">
        <v>308</v>
      </c>
      <c r="D1" s="118" t="s">
        <v>312</v>
      </c>
    </row>
    <row r="2" spans="1:4" x14ac:dyDescent="0.25">
      <c r="A2" s="116" t="s">
        <v>248</v>
      </c>
      <c r="B2" s="116" t="s">
        <v>241</v>
      </c>
      <c r="C2" s="71" t="s">
        <v>54</v>
      </c>
      <c r="D2" t="s">
        <v>313</v>
      </c>
    </row>
    <row r="3" spans="1:4" x14ac:dyDescent="0.25">
      <c r="A3" s="3" t="s">
        <v>277</v>
      </c>
      <c r="B3" s="3" t="s">
        <v>243</v>
      </c>
      <c r="C3" s="71" t="s">
        <v>276</v>
      </c>
    </row>
    <row r="4" spans="1:4" x14ac:dyDescent="0.25">
      <c r="A4" s="3" t="s">
        <v>279</v>
      </c>
      <c r="B4" s="3" t="s">
        <v>138</v>
      </c>
      <c r="C4" s="71" t="s">
        <v>57</v>
      </c>
    </row>
    <row r="5" spans="1:4" x14ac:dyDescent="0.25">
      <c r="A5" s="3" t="s">
        <v>280</v>
      </c>
      <c r="B5" s="3" t="s">
        <v>139</v>
      </c>
      <c r="C5" s="71" t="s">
        <v>55</v>
      </c>
    </row>
    <row r="6" spans="1:4" x14ac:dyDescent="0.25">
      <c r="A6" s="3" t="s">
        <v>281</v>
      </c>
      <c r="B6" s="3" t="s">
        <v>140</v>
      </c>
      <c r="C6" s="71" t="s">
        <v>49</v>
      </c>
    </row>
    <row r="7" spans="1:4" x14ac:dyDescent="0.25">
      <c r="A7" s="3" t="s">
        <v>282</v>
      </c>
      <c r="B7" s="3" t="s">
        <v>244</v>
      </c>
      <c r="C7" s="71" t="s">
        <v>52</v>
      </c>
    </row>
    <row r="8" spans="1:4" x14ac:dyDescent="0.25">
      <c r="A8" s="3" t="s">
        <v>283</v>
      </c>
      <c r="B8" s="3" t="s">
        <v>119</v>
      </c>
      <c r="C8" s="71" t="s">
        <v>48</v>
      </c>
    </row>
    <row r="9" spans="1:4" x14ac:dyDescent="0.25">
      <c r="A9" s="3" t="s">
        <v>256</v>
      </c>
      <c r="B9" s="3" t="s">
        <v>180</v>
      </c>
      <c r="C9" s="3" t="s">
        <v>68</v>
      </c>
    </row>
    <row r="10" spans="1:4" x14ac:dyDescent="0.25">
      <c r="A10" s="3" t="s">
        <v>260</v>
      </c>
      <c r="B10" s="3" t="s">
        <v>181</v>
      </c>
      <c r="C10" s="3" t="s">
        <v>63</v>
      </c>
    </row>
    <row r="11" spans="1:4" x14ac:dyDescent="0.25">
      <c r="A11" s="3" t="s">
        <v>285</v>
      </c>
      <c r="B11" s="3" t="s">
        <v>218</v>
      </c>
      <c r="C11" s="3" t="s">
        <v>62</v>
      </c>
    </row>
    <row r="12" spans="1:4" x14ac:dyDescent="0.25">
      <c r="C12" s="3" t="s">
        <v>58</v>
      </c>
    </row>
    <row r="13" spans="1:4" x14ac:dyDescent="0.25">
      <c r="C13" s="3" t="s">
        <v>278</v>
      </c>
    </row>
    <row r="14" spans="1:4" x14ac:dyDescent="0.25">
      <c r="C14" s="3" t="s">
        <v>59</v>
      </c>
    </row>
    <row r="15" spans="1:4" x14ac:dyDescent="0.25">
      <c r="C15" s="3" t="s">
        <v>76</v>
      </c>
    </row>
    <row r="16" spans="1:4" x14ac:dyDescent="0.25">
      <c r="C16" s="3" t="s">
        <v>72</v>
      </c>
    </row>
    <row r="17" spans="3:3" x14ac:dyDescent="0.25">
      <c r="C17" s="3" t="s">
        <v>74</v>
      </c>
    </row>
    <row r="18" spans="3:3" x14ac:dyDescent="0.25">
      <c r="C18" s="3" t="s">
        <v>78</v>
      </c>
    </row>
    <row r="19" spans="3:3" x14ac:dyDescent="0.25">
      <c r="C19" s="3" t="s">
        <v>71</v>
      </c>
    </row>
    <row r="20" spans="3:3" x14ac:dyDescent="0.25">
      <c r="C20" s="3" t="s">
        <v>73</v>
      </c>
    </row>
    <row r="21" spans="3:3" x14ac:dyDescent="0.25">
      <c r="C21" s="3" t="s">
        <v>45</v>
      </c>
    </row>
    <row r="22" spans="3:3" x14ac:dyDescent="0.25">
      <c r="C22" s="3" t="s">
        <v>46</v>
      </c>
    </row>
    <row r="23" spans="3:3" x14ac:dyDescent="0.25">
      <c r="C23" s="3" t="s">
        <v>47</v>
      </c>
    </row>
    <row r="24" spans="3:3" x14ac:dyDescent="0.25">
      <c r="C24" s="3" t="s">
        <v>50</v>
      </c>
    </row>
    <row r="25" spans="3:3" x14ac:dyDescent="0.25">
      <c r="C25" s="3" t="s">
        <v>53</v>
      </c>
    </row>
    <row r="26" spans="3:3" x14ac:dyDescent="0.25">
      <c r="C26" s="3" t="s">
        <v>56</v>
      </c>
    </row>
    <row r="27" spans="3:3" x14ac:dyDescent="0.25">
      <c r="C27" s="3" t="s">
        <v>61</v>
      </c>
    </row>
    <row r="28" spans="3:3" x14ac:dyDescent="0.25">
      <c r="C28" s="3" t="s">
        <v>64</v>
      </c>
    </row>
    <row r="29" spans="3:3" x14ac:dyDescent="0.25">
      <c r="C29" s="3" t="s">
        <v>66</v>
      </c>
    </row>
    <row r="30" spans="3:3" x14ac:dyDescent="0.25">
      <c r="C30" s="3" t="s">
        <v>67</v>
      </c>
    </row>
    <row r="31" spans="3:3" x14ac:dyDescent="0.25">
      <c r="C31" s="3" t="s">
        <v>69</v>
      </c>
    </row>
    <row r="32" spans="3:3" x14ac:dyDescent="0.25">
      <c r="C32" s="3" t="s">
        <v>70</v>
      </c>
    </row>
    <row r="33" spans="3:3" x14ac:dyDescent="0.25">
      <c r="C33" s="3" t="s">
        <v>77</v>
      </c>
    </row>
    <row r="34" spans="3:3" x14ac:dyDescent="0.25">
      <c r="C34" s="3" t="s">
        <v>184</v>
      </c>
    </row>
    <row r="35" spans="3:3" x14ac:dyDescent="0.25">
      <c r="C35" s="3" t="s">
        <v>177</v>
      </c>
    </row>
    <row r="36" spans="3:3" x14ac:dyDescent="0.25">
      <c r="C36" s="3" t="s">
        <v>183</v>
      </c>
    </row>
    <row r="37" spans="3:3" x14ac:dyDescent="0.25">
      <c r="C37" s="3" t="s">
        <v>284</v>
      </c>
    </row>
    <row r="38" spans="3:3" x14ac:dyDescent="0.25">
      <c r="C38" s="3" t="s">
        <v>105</v>
      </c>
    </row>
    <row r="39" spans="3:3" x14ac:dyDescent="0.25">
      <c r="C39" s="3" t="s">
        <v>188</v>
      </c>
    </row>
    <row r="40" spans="3:3" x14ac:dyDescent="0.25">
      <c r="C40" s="3" t="s">
        <v>257</v>
      </c>
    </row>
    <row r="41" spans="3:3" x14ac:dyDescent="0.25">
      <c r="C41" s="3" t="s">
        <v>258</v>
      </c>
    </row>
    <row r="42" spans="3:3" x14ac:dyDescent="0.25">
      <c r="C42" s="3" t="s">
        <v>186</v>
      </c>
    </row>
    <row r="43" spans="3:3" x14ac:dyDescent="0.25">
      <c r="C43" s="3" t="s">
        <v>104</v>
      </c>
    </row>
    <row r="44" spans="3:3" x14ac:dyDescent="0.25">
      <c r="C44" s="3" t="s">
        <v>185</v>
      </c>
    </row>
    <row r="45" spans="3:3" x14ac:dyDescent="0.25">
      <c r="C45" s="3" t="s">
        <v>259</v>
      </c>
    </row>
    <row r="46" spans="3:3" x14ac:dyDescent="0.25">
      <c r="C46" s="3" t="s">
        <v>261</v>
      </c>
    </row>
    <row r="47" spans="3:3" x14ac:dyDescent="0.25">
      <c r="C47" s="3" t="s">
        <v>103</v>
      </c>
    </row>
    <row r="48" spans="3:3" x14ac:dyDescent="0.25">
      <c r="C48" s="3" t="s">
        <v>262</v>
      </c>
    </row>
    <row r="49" spans="3:3" x14ac:dyDescent="0.25">
      <c r="C49" s="3" t="s">
        <v>200</v>
      </c>
    </row>
    <row r="50" spans="3:3" x14ac:dyDescent="0.25">
      <c r="C50" s="3" t="s">
        <v>198</v>
      </c>
    </row>
    <row r="51" spans="3:3" x14ac:dyDescent="0.25">
      <c r="C51" s="3" t="s">
        <v>263</v>
      </c>
    </row>
    <row r="52" spans="3:3" x14ac:dyDescent="0.25">
      <c r="C52" s="3" t="s">
        <v>264</v>
      </c>
    </row>
    <row r="53" spans="3:3" x14ac:dyDescent="0.25">
      <c r="C53" s="3" t="s">
        <v>265</v>
      </c>
    </row>
    <row r="54" spans="3:3" x14ac:dyDescent="0.25">
      <c r="C54" s="3" t="s">
        <v>266</v>
      </c>
    </row>
    <row r="55" spans="3:3" x14ac:dyDescent="0.25">
      <c r="C55" s="3" t="s">
        <v>267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C1A2F1-B73E-4111-8B47-4C62E2587D12}">
  <sheetPr codeName="Feuil5">
    <tabColor theme="6" tint="0.79998168889431442"/>
  </sheetPr>
  <dimension ref="A1:V478"/>
  <sheetViews>
    <sheetView zoomScaleNormal="100" workbookViewId="0">
      <selection activeCell="O5" sqref="O5"/>
    </sheetView>
  </sheetViews>
  <sheetFormatPr baseColWidth="10" defaultRowHeight="15" x14ac:dyDescent="0.25"/>
  <cols>
    <col min="1" max="1" width="20.5703125" bestFit="1" customWidth="1"/>
    <col min="2" max="2" width="15.42578125" bestFit="1" customWidth="1"/>
    <col min="3" max="3" width="19" style="10" bestFit="1" customWidth="1"/>
    <col min="6" max="6" width="22.5703125" bestFit="1" customWidth="1"/>
    <col min="7" max="9" width="26.5703125" customWidth="1"/>
    <col min="10" max="10" width="27.42578125" bestFit="1" customWidth="1"/>
    <col min="11" max="11" width="27.42578125" customWidth="1"/>
    <col min="12" max="12" width="18.5703125" customWidth="1"/>
    <col min="13" max="13" width="12.5703125" customWidth="1"/>
    <col min="14" max="14" width="17.5703125" customWidth="1"/>
    <col min="18" max="18" width="23" bestFit="1" customWidth="1"/>
    <col min="22" max="22" width="35.85546875" bestFit="1" customWidth="1"/>
  </cols>
  <sheetData>
    <row r="1" spans="1:22" ht="27.75" thickBot="1" x14ac:dyDescent="0.3">
      <c r="A1" s="80" t="s">
        <v>120</v>
      </c>
      <c r="B1" s="53" t="s">
        <v>246</v>
      </c>
      <c r="C1" s="81" t="s">
        <v>121</v>
      </c>
      <c r="D1" s="78" t="s">
        <v>143</v>
      </c>
      <c r="E1" s="69" t="s">
        <v>144</v>
      </c>
      <c r="F1" s="69" t="s">
        <v>286</v>
      </c>
      <c r="G1" s="84" t="s">
        <v>226</v>
      </c>
      <c r="H1" s="53" t="s">
        <v>247</v>
      </c>
      <c r="I1" s="53" t="s">
        <v>268</v>
      </c>
      <c r="J1" s="85" t="s">
        <v>269</v>
      </c>
      <c r="K1" s="85" t="s">
        <v>355</v>
      </c>
      <c r="L1" s="69" t="s">
        <v>274</v>
      </c>
      <c r="N1" s="69" t="s">
        <v>298</v>
      </c>
      <c r="O1" s="115" t="s">
        <v>299</v>
      </c>
      <c r="Q1" s="171" t="s">
        <v>312</v>
      </c>
      <c r="R1" s="171" t="s">
        <v>338</v>
      </c>
      <c r="S1" s="171" t="s">
        <v>340</v>
      </c>
      <c r="V1" t="s">
        <v>289</v>
      </c>
    </row>
    <row r="2" spans="1:22" x14ac:dyDescent="0.25">
      <c r="A2" s="50" t="s">
        <v>4</v>
      </c>
      <c r="B2" s="79" t="s">
        <v>245</v>
      </c>
      <c r="C2" s="12" t="s">
        <v>122</v>
      </c>
      <c r="D2" s="51">
        <v>1</v>
      </c>
      <c r="E2" s="52">
        <v>0.22</v>
      </c>
      <c r="F2" s="50" t="s">
        <v>94</v>
      </c>
      <c r="G2" s="82" t="s">
        <v>227</v>
      </c>
      <c r="H2" s="4">
        <v>9731000</v>
      </c>
      <c r="I2" s="83">
        <f>SUM('Coup de 6fflet SAS'!$AF$15:$AF$1048576)</f>
        <v>0</v>
      </c>
      <c r="J2" s="92">
        <f>SUM('Coup de 6fflet Packs'!$I$14:$I$1048576)</f>
        <v>0</v>
      </c>
      <c r="K2" s="92">
        <f>SUM('Coup de 6fflet sur mesure'!$AG$13:$AG$1048576)</f>
        <v>0</v>
      </c>
      <c r="L2" s="83">
        <f t="shared" ref="L2:L20" si="0">I2+J2</f>
        <v>0</v>
      </c>
      <c r="N2" s="79" t="s">
        <v>306</v>
      </c>
      <c r="O2" s="86">
        <v>-0.13900000000000001</v>
      </c>
      <c r="Q2" t="s">
        <v>313</v>
      </c>
      <c r="R2" t="s">
        <v>339</v>
      </c>
      <c r="S2" s="160">
        <v>0.25</v>
      </c>
      <c r="V2" t="s">
        <v>290</v>
      </c>
    </row>
    <row r="3" spans="1:22" x14ac:dyDescent="0.25">
      <c r="A3" s="6" t="s">
        <v>6</v>
      </c>
      <c r="B3" s="4" t="s">
        <v>242</v>
      </c>
      <c r="C3" s="11" t="s">
        <v>124</v>
      </c>
      <c r="D3" s="33">
        <v>2</v>
      </c>
      <c r="E3" s="37">
        <v>0.26</v>
      </c>
      <c r="F3" s="117" t="s">
        <v>248</v>
      </c>
      <c r="G3" s="79" t="s">
        <v>306</v>
      </c>
      <c r="H3" s="4">
        <v>30751000</v>
      </c>
      <c r="I3" s="83">
        <f>((VLOOKUP(G3,$N:$O,2,FALSE)*SUM('Coup de 6fflet SAS'!$AF$15:$AF$1048576))+SUM('Coup de 6fflet SAS'!$AF$15:$AF$1048576))</f>
        <v>0</v>
      </c>
      <c r="J3" s="92">
        <f>((VLOOKUP(G3,$N:$O,2,FALSE)*SUM('Coup de 6fflet Packs'!$I$14:$I$1048576))+SUM('Coup de 6fflet Packs'!$I$14:$I$1048576))</f>
        <v>0</v>
      </c>
      <c r="K3" s="92">
        <f>((VLOOKUP(G3,$N:$O,2,FALSE)*SUM('Coup de 6fflet sur mesure'!$AG$13:$AG$1048576))+SUM('Coup de 6fflet sur mesure'!$AG$13:$AG$1048576))</f>
        <v>0</v>
      </c>
      <c r="L3" s="93">
        <f t="shared" si="0"/>
        <v>0</v>
      </c>
      <c r="N3" s="4" t="s">
        <v>228</v>
      </c>
      <c r="O3" s="114">
        <v>-0.25600000000000001</v>
      </c>
      <c r="R3" t="s">
        <v>341</v>
      </c>
      <c r="S3" s="160">
        <v>0.2</v>
      </c>
      <c r="V3" t="s">
        <v>291</v>
      </c>
    </row>
    <row r="4" spans="1:22" x14ac:dyDescent="0.25">
      <c r="A4" s="6" t="s">
        <v>8</v>
      </c>
      <c r="B4" s="4" t="s">
        <v>179</v>
      </c>
      <c r="C4" s="11" t="s">
        <v>125</v>
      </c>
      <c r="D4" s="33">
        <v>3</v>
      </c>
      <c r="E4" s="37">
        <v>0.37</v>
      </c>
      <c r="F4" s="117" t="s">
        <v>277</v>
      </c>
      <c r="G4" s="4" t="s">
        <v>228</v>
      </c>
      <c r="H4" s="4">
        <v>27569000</v>
      </c>
      <c r="I4" s="83">
        <f>((VLOOKUP(G4,$N:$O,2,FALSE)*SUM('Coup de 6fflet SAS'!$AF$15:$AF$1048576))+SUM('Coup de 6fflet SAS'!$AF$15:$AF$1048576))</f>
        <v>0</v>
      </c>
      <c r="J4" s="92">
        <f>((VLOOKUP(G4,$N:$O,2,FALSE)*SUM('Coup de 6fflet Packs'!$I$14:$I$1048576))+SUM('Coup de 6fflet Packs'!$I$14:$I$1048576))</f>
        <v>0</v>
      </c>
      <c r="K4" s="92">
        <f>((VLOOKUP(G4,$N:$O,2,FALSE)*SUM('Coup de 6fflet sur mesure'!$AG$13:$AG$1048576))+SUM('Coup de 6fflet sur mesure'!$AG$13:$AG$1048576))</f>
        <v>0</v>
      </c>
      <c r="L4" s="93">
        <f t="shared" si="0"/>
        <v>0</v>
      </c>
      <c r="N4" s="4" t="s">
        <v>300</v>
      </c>
      <c r="O4" s="114">
        <v>-0.16200000000000001</v>
      </c>
      <c r="R4" t="s">
        <v>342</v>
      </c>
      <c r="S4" s="160">
        <v>0.15</v>
      </c>
      <c r="V4" t="s">
        <v>292</v>
      </c>
    </row>
    <row r="5" spans="1:22" x14ac:dyDescent="0.25">
      <c r="A5" s="6" t="s">
        <v>10</v>
      </c>
      <c r="B5" s="4" t="s">
        <v>118</v>
      </c>
      <c r="C5" s="11" t="s">
        <v>126</v>
      </c>
      <c r="D5" s="33">
        <v>4</v>
      </c>
      <c r="E5" s="37">
        <v>0.41</v>
      </c>
      <c r="F5" s="117" t="s">
        <v>279</v>
      </c>
      <c r="G5" s="4" t="s">
        <v>300</v>
      </c>
      <c r="H5" s="4">
        <v>16398000</v>
      </c>
      <c r="I5" s="83">
        <f>((VLOOKUP(G5,$N:$O,2,FALSE)*SUM('Coup de 6fflet SAS'!$AF$15:$AF$1048576))+SUM('Coup de 6fflet SAS'!$AF$15:$AF$1048576))</f>
        <v>0</v>
      </c>
      <c r="J5" s="92">
        <f>((VLOOKUP(G5,$N:$O,2,FALSE)*SUM('Coup de 6fflet Packs'!$I$14:$I$1048576))+SUM('Coup de 6fflet Packs'!$I$14:$I$1048576))</f>
        <v>0</v>
      </c>
      <c r="K5" s="92">
        <f>((VLOOKUP(G5,$N:$O,2,FALSE)*SUM('Coup de 6fflet sur mesure'!$AG$13:$AG$1048576))+SUM('Coup de 6fflet sur mesure'!$AG$13:$AG$1048576))</f>
        <v>0</v>
      </c>
      <c r="L5" s="93">
        <f t="shared" si="0"/>
        <v>0</v>
      </c>
      <c r="N5" s="4" t="s">
        <v>229</v>
      </c>
      <c r="O5" s="102">
        <v>-0.41</v>
      </c>
      <c r="R5" t="s">
        <v>343</v>
      </c>
      <c r="S5" s="160">
        <v>0.1</v>
      </c>
      <c r="V5" t="s">
        <v>293</v>
      </c>
    </row>
    <row r="6" spans="1:22" x14ac:dyDescent="0.25">
      <c r="A6" s="6" t="s">
        <v>12</v>
      </c>
      <c r="B6" s="4" t="s">
        <v>119</v>
      </c>
      <c r="C6" s="11" t="s">
        <v>123</v>
      </c>
      <c r="D6" s="33">
        <v>5</v>
      </c>
      <c r="E6" s="37">
        <v>0.46</v>
      </c>
      <c r="F6" s="117" t="s">
        <v>280</v>
      </c>
      <c r="G6" s="4" t="s">
        <v>229</v>
      </c>
      <c r="H6" s="4">
        <v>15257000</v>
      </c>
      <c r="I6" s="83">
        <f>((VLOOKUP(G6,$N:$O,2,FALSE)*SUM('Coup de 6fflet SAS'!$AF$15:$AF$1048576))+SUM('Coup de 6fflet SAS'!$AF$15:$AF$1048576))</f>
        <v>0</v>
      </c>
      <c r="J6" s="92">
        <f>((VLOOKUP(G6,$N:$O,2,FALSE)*SUM('Coup de 6fflet Packs'!$I$14:$I$1048576))+SUM('Coup de 6fflet Packs'!$I$14:$I$1048576))</f>
        <v>0</v>
      </c>
      <c r="K6" s="92">
        <f>((VLOOKUP(G6,$N:$O,2,FALSE)*SUM('Coup de 6fflet sur mesure'!$AG$13:$AG$1048576))+SUM('Coup de 6fflet sur mesure'!$AG$13:$AG$1048576))</f>
        <v>0</v>
      </c>
      <c r="L6" s="93">
        <f t="shared" si="0"/>
        <v>0</v>
      </c>
      <c r="N6" s="4" t="s">
        <v>232</v>
      </c>
      <c r="O6" s="114">
        <v>-0.30299999999999999</v>
      </c>
      <c r="R6" t="s">
        <v>344</v>
      </c>
      <c r="S6" s="160">
        <v>0.1</v>
      </c>
      <c r="V6" t="s">
        <v>288</v>
      </c>
    </row>
    <row r="7" spans="1:22" x14ac:dyDescent="0.25">
      <c r="A7" s="6" t="s">
        <v>14</v>
      </c>
      <c r="C7" s="11" t="s">
        <v>127</v>
      </c>
      <c r="D7" s="33">
        <v>6</v>
      </c>
      <c r="E7" s="37">
        <v>0.52</v>
      </c>
      <c r="F7" s="117" t="s">
        <v>281</v>
      </c>
      <c r="G7" s="4" t="s">
        <v>232</v>
      </c>
      <c r="H7" s="4">
        <v>7508000</v>
      </c>
      <c r="I7" s="83">
        <f>((VLOOKUP(G7,$N:$O,2,FALSE)*SUM('Coup de 6fflet SAS'!$AF$15:$AF$1048576))+SUM('Coup de 6fflet SAS'!$AF$15:$AF$1048576))</f>
        <v>0</v>
      </c>
      <c r="J7" s="92">
        <f>((VLOOKUP(G7,$N:$O,2,FALSE)*SUM('Coup de 6fflet Packs'!$I$14:$I$1048576))+SUM('Coup de 6fflet Packs'!$I$14:$I$1048576))</f>
        <v>0</v>
      </c>
      <c r="K7" s="92">
        <f>((VLOOKUP(G7,$N:$O,2,FALSE)*SUM('Coup de 6fflet sur mesure'!$AG$13:$AG$1048576))+SUM('Coup de 6fflet sur mesure'!$AG$13:$AG$1048576))</f>
        <v>0</v>
      </c>
      <c r="L7" s="93">
        <f t="shared" si="0"/>
        <v>0</v>
      </c>
      <c r="N7" s="4" t="s">
        <v>230</v>
      </c>
      <c r="O7" s="114">
        <v>-0.156</v>
      </c>
      <c r="R7" t="s">
        <v>345</v>
      </c>
      <c r="S7" s="160">
        <v>0.15</v>
      </c>
      <c r="V7" t="s">
        <v>287</v>
      </c>
    </row>
    <row r="8" spans="1:22" x14ac:dyDescent="0.25">
      <c r="A8" s="6" t="s">
        <v>16</v>
      </c>
      <c r="C8" s="11" t="s">
        <v>128</v>
      </c>
      <c r="D8" s="33">
        <v>7</v>
      </c>
      <c r="E8" s="37">
        <v>0.56999999999999995</v>
      </c>
      <c r="F8" s="117" t="s">
        <v>282</v>
      </c>
      <c r="G8" s="4" t="s">
        <v>230</v>
      </c>
      <c r="H8" s="4">
        <v>19820000</v>
      </c>
      <c r="I8" s="83">
        <f>((VLOOKUP(G8,$N:$O,2,FALSE)*SUM('Coup de 6fflet SAS'!$AF$15:$AF$1048576))+SUM('Coup de 6fflet SAS'!$AF$15:$AF$1048576))</f>
        <v>0</v>
      </c>
      <c r="J8" s="92">
        <f>((VLOOKUP(G8,$N:$O,2,FALSE)*SUM('Coup de 6fflet Packs'!$I$14:$I$1048576))+SUM('Coup de 6fflet Packs'!$I$14:$I$1048576))</f>
        <v>0</v>
      </c>
      <c r="K8" s="92">
        <f>((VLOOKUP(G8,$N:$O,2,FALSE)*SUM('Coup de 6fflet sur mesure'!$AG$13:$AG$1048576))+SUM('Coup de 6fflet sur mesure'!$AG$13:$AG$1048576))</f>
        <v>0</v>
      </c>
      <c r="L8" s="93">
        <f t="shared" si="0"/>
        <v>0</v>
      </c>
      <c r="N8" s="4" t="s">
        <v>301</v>
      </c>
      <c r="O8" s="114">
        <v>-0.14699999999999999</v>
      </c>
      <c r="R8" t="s">
        <v>346</v>
      </c>
      <c r="S8" s="160">
        <v>0.2</v>
      </c>
      <c r="V8" t="s">
        <v>294</v>
      </c>
    </row>
    <row r="9" spans="1:22" x14ac:dyDescent="0.25">
      <c r="A9" s="6" t="s">
        <v>18</v>
      </c>
      <c r="C9" s="11" t="s">
        <v>129</v>
      </c>
      <c r="D9" s="33">
        <v>8</v>
      </c>
      <c r="E9" s="37">
        <v>0.6</v>
      </c>
      <c r="F9" s="117" t="s">
        <v>283</v>
      </c>
      <c r="G9" s="4" t="s">
        <v>301</v>
      </c>
      <c r="H9" s="4">
        <v>28311000</v>
      </c>
      <c r="I9" s="83">
        <f>((VLOOKUP(G9,$N:$O,2,FALSE)*SUM('Coup de 6fflet SAS'!$AF$15:$AF$1048576))+SUM('Coup de 6fflet SAS'!$AF$15:$AF$1048576))</f>
        <v>0</v>
      </c>
      <c r="J9" s="92">
        <f>((VLOOKUP(G9,$N:$O,2,FALSE)*SUM('Coup de 6fflet Packs'!$I$14:$I$1048576))+SUM('Coup de 6fflet Packs'!$I$14:$I$1048576))</f>
        <v>0</v>
      </c>
      <c r="K9" s="92">
        <f>((VLOOKUP(G9,$N:$O,2,FALSE)*SUM('Coup de 6fflet sur mesure'!$AG$13:$AG$1048576))+SUM('Coup de 6fflet sur mesure'!$AG$13:$AG$1048576))</f>
        <v>0</v>
      </c>
      <c r="L9" s="93">
        <f t="shared" si="0"/>
        <v>0</v>
      </c>
      <c r="N9" s="4" t="s">
        <v>307</v>
      </c>
      <c r="O9" s="114">
        <v>-6.8000000000000005E-2</v>
      </c>
      <c r="R9" t="s">
        <v>347</v>
      </c>
      <c r="S9" s="160">
        <v>0.25</v>
      </c>
      <c r="V9" t="s">
        <v>295</v>
      </c>
    </row>
    <row r="10" spans="1:22" x14ac:dyDescent="0.25">
      <c r="A10" s="6" t="s">
        <v>20</v>
      </c>
      <c r="C10" s="11" t="s">
        <v>130</v>
      </c>
      <c r="D10" s="33">
        <v>9</v>
      </c>
      <c r="E10" s="37">
        <v>0.63</v>
      </c>
      <c r="F10" s="117" t="s">
        <v>256</v>
      </c>
      <c r="G10" s="4" t="s">
        <v>307</v>
      </c>
      <c r="H10" s="4">
        <v>12312000</v>
      </c>
      <c r="I10" s="83">
        <f>((VLOOKUP(G10,$N:$O,2,FALSE)*SUM('Coup de 6fflet SAS'!$AF$15:$AF$1048576))+SUM('Coup de 6fflet SAS'!$AF$15:$AF$1048576))</f>
        <v>0</v>
      </c>
      <c r="J10" s="92">
        <f>((VLOOKUP(G10,$N:$O,2,FALSE)*SUM('Coup de 6fflet Packs'!$I$14:$I$1048576))+SUM('Coup de 6fflet Packs'!$I$14:$I$1048576))</f>
        <v>0</v>
      </c>
      <c r="K10" s="92">
        <f>((VLOOKUP(G10,$N:$O,2,FALSE)*SUM('Coup de 6fflet sur mesure'!$AG$13:$AG$1048576))+SUM('Coup de 6fflet sur mesure'!$AG$13:$AG$1048576))</f>
        <v>0</v>
      </c>
      <c r="L10" s="93">
        <f t="shared" si="0"/>
        <v>0</v>
      </c>
      <c r="N10" s="4" t="s">
        <v>231</v>
      </c>
      <c r="O10" s="114">
        <v>-9.1999999999999998E-2</v>
      </c>
      <c r="R10" t="s">
        <v>350</v>
      </c>
      <c r="S10" s="160">
        <v>0.25</v>
      </c>
      <c r="V10" t="s">
        <v>296</v>
      </c>
    </row>
    <row r="11" spans="1:22" x14ac:dyDescent="0.25">
      <c r="A11" s="6" t="s">
        <v>22</v>
      </c>
      <c r="C11" s="11" t="s">
        <v>131</v>
      </c>
      <c r="D11" s="33">
        <v>10</v>
      </c>
      <c r="E11" s="37">
        <v>0.66</v>
      </c>
      <c r="F11" s="117" t="s">
        <v>260</v>
      </c>
      <c r="G11" s="4" t="s">
        <v>231</v>
      </c>
      <c r="H11" s="4">
        <v>20803000</v>
      </c>
      <c r="I11" s="83">
        <f>((VLOOKUP(G11,$N:$O,2,FALSE)*SUM('Coup de 6fflet SAS'!$AF$15:$AF$1048576))+SUM('Coup de 6fflet SAS'!$AF$15:$AF$1048576))</f>
        <v>0</v>
      </c>
      <c r="J11" s="92">
        <f>((VLOOKUP(G11,$N:$O,2,FALSE)*SUM('Coup de 6fflet Packs'!$I$14:$I$1048576))+SUM('Coup de 6fflet Packs'!$I$14:$I$1048576))</f>
        <v>0</v>
      </c>
      <c r="K11" s="92">
        <f>((VLOOKUP(G11,$N:$O,2,FALSE)*SUM('Coup de 6fflet sur mesure'!$AG$13:$AG$1048576))+SUM('Coup de 6fflet sur mesure'!$AG$13:$AG$1048576))</f>
        <v>0</v>
      </c>
      <c r="L11" s="93">
        <f t="shared" si="0"/>
        <v>0</v>
      </c>
      <c r="N11" s="4" t="s">
        <v>302</v>
      </c>
      <c r="O11" s="114">
        <v>-0.27900000000000003</v>
      </c>
      <c r="R11" t="s">
        <v>351</v>
      </c>
      <c r="S11" s="160">
        <v>0.25</v>
      </c>
      <c r="V11" t="s">
        <v>297</v>
      </c>
    </row>
    <row r="12" spans="1:22" x14ac:dyDescent="0.25">
      <c r="A12" s="6" t="s">
        <v>24</v>
      </c>
      <c r="D12" s="33">
        <v>11</v>
      </c>
      <c r="E12" s="37">
        <v>0.69</v>
      </c>
      <c r="F12" s="117" t="s">
        <v>285</v>
      </c>
      <c r="G12" s="4" t="s">
        <v>302</v>
      </c>
      <c r="H12" s="4">
        <v>63061000</v>
      </c>
      <c r="I12" s="83">
        <f>((VLOOKUP(G12,$N:$O,2,FALSE)*SUM('Coup de 6fflet SAS'!$AF$15:$AF$1048576))+SUM('Coup de 6fflet SAS'!$AF$15:$AF$1048576))</f>
        <v>0</v>
      </c>
      <c r="J12" s="92">
        <f>((VLOOKUP(G12,$N:$O,2,FALSE)*SUM('Coup de 6fflet Packs'!$I$14:$I$1048576))+SUM('Coup de 6fflet Packs'!$I$14:$I$1048576))</f>
        <v>0</v>
      </c>
      <c r="K12" s="92">
        <f>((VLOOKUP(G12,$N:$O,2,FALSE)*SUM('Coup de 6fflet sur mesure'!$AG$13:$AG$1048576))+SUM('Coup de 6fflet sur mesure'!$AG$13:$AG$1048576))</f>
        <v>0</v>
      </c>
      <c r="L12" s="93">
        <f t="shared" si="0"/>
        <v>0</v>
      </c>
      <c r="N12" s="4" t="s">
        <v>303</v>
      </c>
      <c r="O12" s="114">
        <v>-2.8000000000000001E-2</v>
      </c>
      <c r="R12" t="s">
        <v>313</v>
      </c>
      <c r="S12" s="160">
        <v>0.05</v>
      </c>
    </row>
    <row r="13" spans="1:22" x14ac:dyDescent="0.25">
      <c r="A13" s="6" t="s">
        <v>26</v>
      </c>
      <c r="D13" s="33">
        <v>12</v>
      </c>
      <c r="E13" s="37">
        <v>0.73</v>
      </c>
      <c r="F13" s="43"/>
      <c r="G13" s="4" t="s">
        <v>303</v>
      </c>
      <c r="H13" s="4">
        <v>26384000</v>
      </c>
      <c r="I13" s="83">
        <f>((VLOOKUP(G13,$N:$O,2,FALSE)*SUM('Coup de 6fflet SAS'!$AF$15:$AF$1048576))+SUM('Coup de 6fflet SAS'!$AF$15:$AF$1048576))</f>
        <v>0</v>
      </c>
      <c r="J13" s="92">
        <f>((VLOOKUP(G13,$N:$O,2,FALSE)*SUM('Coup de 6fflet Packs'!$I$14:$I$1048576))+SUM('Coup de 6fflet Packs'!$I$14:$I$1048576))</f>
        <v>0</v>
      </c>
      <c r="K13" s="92">
        <f>((VLOOKUP(G13,$N:$O,2,FALSE)*SUM('Coup de 6fflet sur mesure'!$AG$13:$AG$1048576))+SUM('Coup de 6fflet sur mesure'!$AG$13:$AG$1048576))</f>
        <v>0</v>
      </c>
      <c r="L13" s="93">
        <f t="shared" si="0"/>
        <v>0</v>
      </c>
      <c r="N13" s="4" t="s">
        <v>233</v>
      </c>
      <c r="O13" s="114">
        <v>-0.30499999999999999</v>
      </c>
    </row>
    <row r="14" spans="1:22" x14ac:dyDescent="0.25">
      <c r="A14" s="6" t="s">
        <v>28</v>
      </c>
      <c r="D14" s="33">
        <v>13</v>
      </c>
      <c r="E14" s="37">
        <v>0.78</v>
      </c>
      <c r="F14" s="43"/>
      <c r="G14" s="4" t="s">
        <v>233</v>
      </c>
      <c r="H14" s="4">
        <v>7673000</v>
      </c>
      <c r="I14" s="83">
        <f>((VLOOKUP(G14,$N:$O,2,FALSE)*SUM('Coup de 6fflet SAS'!$AF$15:$AF$1048576))+SUM('Coup de 6fflet SAS'!$AF$15:$AF$1048576))</f>
        <v>0</v>
      </c>
      <c r="J14" s="92">
        <f>((VLOOKUP(G14,$N:$O,2,FALSE)*SUM('Coup de 6fflet Packs'!$I$14:$I$1048576))+SUM('Coup de 6fflet Packs'!$I$14:$I$1048576))</f>
        <v>0</v>
      </c>
      <c r="K14" s="92">
        <f>((VLOOKUP(G14,$N:$O,2,FALSE)*SUM('Coup de 6fflet sur mesure'!$AG$13:$AG$1048576))+SUM('Coup de 6fflet sur mesure'!$AG$13:$AG$1048576))</f>
        <v>0</v>
      </c>
      <c r="L14" s="93">
        <f t="shared" si="0"/>
        <v>0</v>
      </c>
      <c r="N14" s="4" t="s">
        <v>304</v>
      </c>
      <c r="O14" s="114">
        <v>-0.106</v>
      </c>
    </row>
    <row r="15" spans="1:22" x14ac:dyDescent="0.25">
      <c r="A15" s="6" t="s">
        <v>30</v>
      </c>
      <c r="D15" s="33">
        <v>14</v>
      </c>
      <c r="E15" s="37">
        <v>0.82</v>
      </c>
      <c r="F15" s="43"/>
      <c r="G15" s="4" t="s">
        <v>304</v>
      </c>
      <c r="H15" s="4">
        <v>13690000</v>
      </c>
      <c r="I15" s="83">
        <f>((VLOOKUP(G15,$N:$O,2,FALSE)*SUM('Coup de 6fflet SAS'!$AF$15:$AF$1048576))+SUM('Coup de 6fflet SAS'!$AF$15:$AF$1048576))</f>
        <v>0</v>
      </c>
      <c r="J15" s="92">
        <f>((VLOOKUP(G15,$N:$O,2,FALSE)*SUM('Coup de 6fflet Packs'!$I$14:$I$1048576))+SUM('Coup de 6fflet Packs'!$I$14:$I$1048576))</f>
        <v>0</v>
      </c>
      <c r="K15" s="92">
        <f>((VLOOKUP(G15,$N:$O,2,FALSE)*SUM('Coup de 6fflet sur mesure'!$AG$13:$AG$1048576))+SUM('Coup de 6fflet sur mesure'!$AG$13:$AG$1048576))</f>
        <v>0</v>
      </c>
      <c r="L15" s="93">
        <f t="shared" si="0"/>
        <v>0</v>
      </c>
      <c r="N15" s="4" t="s">
        <v>234</v>
      </c>
      <c r="O15" s="114">
        <v>-0.23300000000000001</v>
      </c>
    </row>
    <row r="16" spans="1:22" x14ac:dyDescent="0.25">
      <c r="A16" s="6" t="s">
        <v>11</v>
      </c>
      <c r="D16" s="33">
        <v>15</v>
      </c>
      <c r="E16" s="37">
        <v>0.86</v>
      </c>
      <c r="F16" s="43"/>
      <c r="G16" s="4" t="s">
        <v>234</v>
      </c>
      <c r="H16" s="4">
        <v>3714000</v>
      </c>
      <c r="I16" s="83">
        <f>((VLOOKUP(G16,$N:$O,2,FALSE)*SUM('Coup de 6fflet SAS'!$AF$15:$AF$1048576))+SUM('Coup de 6fflet SAS'!$AF$15:$AF$1048576))</f>
        <v>0</v>
      </c>
      <c r="J16" s="92">
        <f>((VLOOKUP(G16,$N:$O,2,FALSE)*SUM('Coup de 6fflet Packs'!$I$14:$I$1048576))+SUM('Coup de 6fflet Packs'!$I$14:$I$1048576))</f>
        <v>0</v>
      </c>
      <c r="K16" s="92">
        <f>((VLOOKUP(G16,$N:$O,2,FALSE)*SUM('Coup de 6fflet sur mesure'!$AG$13:$AG$1048576))+SUM('Coup de 6fflet sur mesure'!$AG$13:$AG$1048576))</f>
        <v>0</v>
      </c>
      <c r="L16" s="93">
        <f t="shared" si="0"/>
        <v>0</v>
      </c>
      <c r="N16" s="4" t="s">
        <v>237</v>
      </c>
      <c r="O16" s="114">
        <v>4.2999999999999997E-2</v>
      </c>
    </row>
    <row r="17" spans="1:15" x14ac:dyDescent="0.25">
      <c r="A17" s="6" t="s">
        <v>31</v>
      </c>
      <c r="D17" s="33">
        <v>16</v>
      </c>
      <c r="E17" s="37">
        <v>0.88</v>
      </c>
      <c r="F17" s="43"/>
      <c r="G17" s="4" t="s">
        <v>237</v>
      </c>
      <c r="H17" s="4">
        <v>13908000</v>
      </c>
      <c r="I17" s="83">
        <f>((VLOOKUP(G17,$N:$O,2,FALSE)*SUM('Coup de 6fflet SAS'!$AF$15:$AF$1048576))+SUM('Coup de 6fflet SAS'!$AF$15:$AF$1048576))</f>
        <v>0</v>
      </c>
      <c r="J17" s="92">
        <f>((VLOOKUP(G17,$N:$O,2,FALSE)*SUM('Coup de 6fflet Packs'!$I$14:$I$1048576))+SUM('Coup de 6fflet Packs'!$I$14:$I$1048576))</f>
        <v>0</v>
      </c>
      <c r="K17" s="92">
        <f>((VLOOKUP(G17,$N:$O,2,FALSE)*SUM('Coup de 6fflet sur mesure'!$AG$13:$AG$1048576))+SUM('Coup de 6fflet sur mesure'!$AG$13:$AG$1048576))</f>
        <v>0</v>
      </c>
      <c r="L17" s="93">
        <f t="shared" si="0"/>
        <v>0</v>
      </c>
      <c r="N17" s="4" t="s">
        <v>235</v>
      </c>
      <c r="O17" s="114">
        <v>0.156</v>
      </c>
    </row>
    <row r="18" spans="1:15" x14ac:dyDescent="0.25">
      <c r="A18" s="6" t="s">
        <v>32</v>
      </c>
      <c r="D18" s="33">
        <v>17</v>
      </c>
      <c r="E18" s="37">
        <v>0.92</v>
      </c>
      <c r="F18" s="43"/>
      <c r="G18" s="4" t="s">
        <v>235</v>
      </c>
      <c r="H18" s="4">
        <v>6017000</v>
      </c>
      <c r="I18" s="83">
        <f>((VLOOKUP(G18,$N:$O,2,FALSE)*SUM('Coup de 6fflet SAS'!$AF$15:$AF$1048576))+SUM('Coup de 6fflet SAS'!$AF$15:$AF$1048576))</f>
        <v>0</v>
      </c>
      <c r="J18" s="92">
        <f>((VLOOKUP(G18,$N:$O,2,FALSE)*SUM('Coup de 6fflet Packs'!$I$14:$I$1048576))+SUM('Coup de 6fflet Packs'!$I$14:$I$1048576))</f>
        <v>0</v>
      </c>
      <c r="K18" s="92">
        <f>((VLOOKUP(G18,$N:$O,2,FALSE)*SUM('Coup de 6fflet sur mesure'!$AG$13:$AG$1048576))+SUM('Coup de 6fflet sur mesure'!$AG$13:$AG$1048576))</f>
        <v>0</v>
      </c>
      <c r="L18" s="93">
        <f t="shared" si="0"/>
        <v>0</v>
      </c>
      <c r="N18" s="4" t="s">
        <v>236</v>
      </c>
      <c r="O18" s="114">
        <v>0.152</v>
      </c>
    </row>
    <row r="19" spans="1:15" x14ac:dyDescent="0.25">
      <c r="A19" s="6" t="s">
        <v>19</v>
      </c>
      <c r="D19" s="33">
        <v>18</v>
      </c>
      <c r="E19" s="37">
        <v>0.95</v>
      </c>
      <c r="F19" s="43"/>
      <c r="G19" s="4" t="s">
        <v>236</v>
      </c>
      <c r="H19" s="4">
        <v>10194000</v>
      </c>
      <c r="I19" s="83">
        <f>((VLOOKUP(G19,$N:$O,2,FALSE)*SUM('Coup de 6fflet SAS'!$AF$15:$AF$1048576))+SUM('Coup de 6fflet SAS'!$AF$15:$AF$1048576))</f>
        <v>0</v>
      </c>
      <c r="J19" s="92">
        <f>((VLOOKUP(G19,$N:$O,2,FALSE)*SUM('Coup de 6fflet Packs'!$I$14:$I$1048576))+SUM('Coup de 6fflet Packs'!$I$14:$I$1048576))</f>
        <v>0</v>
      </c>
      <c r="K19" s="92">
        <f>((VLOOKUP(G19,$N:$O,2,FALSE)*SUM('Coup de 6fflet sur mesure'!$AG$13:$AG$1048576))+SUM('Coup de 6fflet sur mesure'!$AG$13:$AG$1048576))</f>
        <v>0</v>
      </c>
      <c r="L19" s="93">
        <f t="shared" si="0"/>
        <v>0</v>
      </c>
      <c r="N19" s="4" t="s">
        <v>305</v>
      </c>
      <c r="O19" s="114">
        <v>-0.185</v>
      </c>
    </row>
    <row r="20" spans="1:15" x14ac:dyDescent="0.25">
      <c r="A20" s="6" t="s">
        <v>37</v>
      </c>
      <c r="D20" s="33">
        <v>19</v>
      </c>
      <c r="E20" s="37">
        <v>0.96</v>
      </c>
      <c r="F20" s="43"/>
      <c r="G20" s="4" t="s">
        <v>305</v>
      </c>
      <c r="H20" s="4">
        <v>10161000</v>
      </c>
      <c r="I20" s="83">
        <f>((VLOOKUP(G20,$N:$O,2,FALSE)*SUM('Coup de 6fflet SAS'!$AF$15:$AF$1048576))+SUM('Coup de 6fflet SAS'!$AF$15:$AF$1048576))</f>
        <v>0</v>
      </c>
      <c r="J20" s="92">
        <f>((VLOOKUP(G20,$N:$O,2,FALSE)*SUM('Coup de 6fflet Packs'!$I$14:$I$1048576))+SUM('Coup de 6fflet Packs'!$I$14:$I$1048576))</f>
        <v>0</v>
      </c>
      <c r="K20" s="92">
        <f>((VLOOKUP(G20,$N:$O,2,FALSE)*SUM('Coup de 6fflet sur mesure'!$AG$13:$AG$1048576))+SUM('Coup de 6fflet sur mesure'!$AG$13:$AG$1048576))</f>
        <v>0</v>
      </c>
      <c r="L20" s="93">
        <f t="shared" si="0"/>
        <v>0</v>
      </c>
      <c r="N20" s="4" t="s">
        <v>396</v>
      </c>
      <c r="O20" s="114">
        <v>-0.26900000000000002</v>
      </c>
    </row>
    <row r="21" spans="1:15" x14ac:dyDescent="0.25">
      <c r="A21" s="6" t="s">
        <v>41</v>
      </c>
      <c r="D21" s="34">
        <v>20</v>
      </c>
      <c r="E21" s="112">
        <v>1</v>
      </c>
      <c r="F21" s="43"/>
      <c r="G21" s="194" t="s">
        <v>396</v>
      </c>
      <c r="H21" s="4">
        <v>6164000</v>
      </c>
      <c r="I21" s="83">
        <f>((VLOOKUP(G21,$N:$O,2,FALSE)*SUM('Coup de 6fflet SAS'!$AF$15:$AF$1048576))+SUM('Coup de 6fflet SAS'!$AF$15:$AF$1048576))</f>
        <v>0</v>
      </c>
      <c r="J21" s="92">
        <f>((VLOOKUP(G21,$N:$O,2,FALSE)*SUM('Coup de 6fflet Packs'!$I$14:$I$1048576))+SUM('Coup de 6fflet Packs'!$I$14:$I$1048576))</f>
        <v>0</v>
      </c>
      <c r="K21" s="92">
        <f>((VLOOKUP(G21,$N:$O,2,FALSE)*SUM('Coup de 6fflet sur mesure'!$AG$13:$AG$1048576))+SUM('Coup de 6fflet sur mesure'!$AG$13:$AG$1048576))</f>
        <v>0</v>
      </c>
      <c r="L21" s="93">
        <f t="shared" ref="L21" si="1">I21+J21</f>
        <v>0</v>
      </c>
      <c r="N21" s="195" t="s">
        <v>397</v>
      </c>
      <c r="O21" s="196">
        <v>-0.20799999999999999</v>
      </c>
    </row>
    <row r="22" spans="1:15" x14ac:dyDescent="0.25">
      <c r="A22" s="6" t="s">
        <v>42</v>
      </c>
      <c r="D22" s="33">
        <v>21</v>
      </c>
      <c r="E22" s="37">
        <v>1.01</v>
      </c>
      <c r="F22" s="43"/>
      <c r="G22" s="4" t="s">
        <v>397</v>
      </c>
      <c r="H22" s="4">
        <v>10609000</v>
      </c>
      <c r="I22" s="83">
        <f>((VLOOKUP(G22,$N:$O,2,FALSE)*SUM('Coup de 6fflet SAS'!$AF$15:$AF$1048576))+SUM('Coup de 6fflet SAS'!$AF$15:$AF$1048576))</f>
        <v>0</v>
      </c>
      <c r="J22" s="92">
        <f>((VLOOKUP(G22,$N:$O,2,FALSE)*SUM('Coup de 6fflet Packs'!$I$14:$I$1048576))+SUM('Coup de 6fflet Packs'!$I$14:$I$1048576))</f>
        <v>0</v>
      </c>
      <c r="K22" s="92">
        <f>((VLOOKUP(G22,$N:$O,2,FALSE)*SUM('Coup de 6fflet sur mesure'!$AG$13:$AG$1048576))+SUM('Coup de 6fflet sur mesure'!$AG$13:$AG$1048576))</f>
        <v>0</v>
      </c>
      <c r="L22" s="93">
        <f t="shared" ref="L22" si="2">I22+J22</f>
        <v>0</v>
      </c>
      <c r="N22" s="195" t="s">
        <v>398</v>
      </c>
      <c r="O22" s="196">
        <v>-0.26</v>
      </c>
    </row>
    <row r="23" spans="1:15" x14ac:dyDescent="0.25">
      <c r="A23" s="6" t="s">
        <v>25</v>
      </c>
      <c r="D23" s="33">
        <v>22</v>
      </c>
      <c r="E23" s="37">
        <v>1.01</v>
      </c>
      <c r="F23" s="43"/>
      <c r="G23" s="4" t="s">
        <v>403</v>
      </c>
      <c r="H23" s="4">
        <v>14403000</v>
      </c>
      <c r="I23" s="83">
        <f>((VLOOKUP(G23,$N:$O,2,FALSE)*SUM('Coup de 6fflet SAS'!$AF$15:$AF$1048576))+SUM('Coup de 6fflet SAS'!$AF$15:$AF$1048576))</f>
        <v>0</v>
      </c>
      <c r="J23" s="92">
        <f>((VLOOKUP(G23,$N:$O,2,FALSE)*SUM('Coup de 6fflet Packs'!$I$14:$I$1048576))+SUM('Coup de 6fflet Packs'!$I$14:$I$1048576))</f>
        <v>0</v>
      </c>
      <c r="K23" s="92">
        <f>((VLOOKUP(G23,$N:$O,2,FALSE)*SUM('Coup de 6fflet sur mesure'!$AG$13:$AG$1048576))+SUM('Coup de 6fflet sur mesure'!$AG$13:$AG$1048576))</f>
        <v>0</v>
      </c>
      <c r="L23" s="93">
        <f t="shared" ref="L23:L28" si="3">I23+J23</f>
        <v>0</v>
      </c>
      <c r="N23" s="195" t="s">
        <v>399</v>
      </c>
      <c r="O23" s="196">
        <v>-0.30499999999999999</v>
      </c>
    </row>
    <row r="24" spans="1:15" x14ac:dyDescent="0.25">
      <c r="A24" s="6" t="s">
        <v>43</v>
      </c>
      <c r="D24" s="33">
        <v>23</v>
      </c>
      <c r="E24" s="37">
        <v>1.02</v>
      </c>
      <c r="F24" s="43"/>
      <c r="G24" s="4" t="s">
        <v>400</v>
      </c>
      <c r="H24" s="4">
        <v>10089000</v>
      </c>
      <c r="I24" s="83">
        <f>((VLOOKUP(G24,$N:$O,2,FALSE)*SUM('Coup de 6fflet SAS'!$AF$15:$AF$1048576))+SUM('Coup de 6fflet SAS'!$AF$15:$AF$1048576))</f>
        <v>0</v>
      </c>
      <c r="J24" s="92">
        <f>((VLOOKUP(G24,$N:$O,2,FALSE)*SUM('Coup de 6fflet Packs'!$I$14:$I$1048576))+SUM('Coup de 6fflet Packs'!$I$14:$I$1048576))</f>
        <v>0</v>
      </c>
      <c r="K24" s="92">
        <f>((VLOOKUP(G24,$N:$O,2,FALSE)*SUM('Coup de 6fflet sur mesure'!$AG$13:$AG$1048576))+SUM('Coup de 6fflet sur mesure'!$AG$13:$AG$1048576))</f>
        <v>0</v>
      </c>
      <c r="L24" s="93">
        <f t="shared" si="3"/>
        <v>0</v>
      </c>
      <c r="N24" s="195" t="s">
        <v>400</v>
      </c>
      <c r="O24" s="196">
        <v>-0.30199999999999999</v>
      </c>
    </row>
    <row r="25" spans="1:15" x14ac:dyDescent="0.25">
      <c r="A25" s="6" t="s">
        <v>44</v>
      </c>
      <c r="B25" s="48"/>
      <c r="D25" s="33">
        <v>24</v>
      </c>
      <c r="E25" s="37">
        <v>1.03</v>
      </c>
      <c r="F25" s="43"/>
      <c r="G25" s="4" t="s">
        <v>398</v>
      </c>
      <c r="H25" s="4">
        <v>13735000</v>
      </c>
      <c r="I25" s="83">
        <f>((VLOOKUP(G25,$N:$O,2,FALSE)*SUM('Coup de 6fflet SAS'!$AF$15:$AF$1048576))+SUM('Coup de 6fflet SAS'!$AF$15:$AF$1048576))</f>
        <v>0</v>
      </c>
      <c r="J25" s="92">
        <f>((VLOOKUP(G25,$N:$O,2,FALSE)*SUM('Coup de 6fflet Packs'!$I$14:$I$1048576))+SUM('Coup de 6fflet Packs'!$I$14:$I$1048576))</f>
        <v>0</v>
      </c>
      <c r="K25" s="92">
        <f>((VLOOKUP(G25,$N:$O,2,FALSE)*SUM('Coup de 6fflet sur mesure'!$AG$13:$AG$1048576))+SUM('Coup de 6fflet sur mesure'!$AG$13:$AG$1048576))</f>
        <v>0</v>
      </c>
      <c r="L25" s="93">
        <f t="shared" si="3"/>
        <v>0</v>
      </c>
      <c r="N25" s="195" t="s">
        <v>401</v>
      </c>
      <c r="O25" s="196">
        <v>-0.23499999999999999</v>
      </c>
    </row>
    <row r="26" spans="1:15" x14ac:dyDescent="0.25">
      <c r="A26" s="6" t="s">
        <v>27</v>
      </c>
      <c r="B26" s="48"/>
      <c r="D26" s="33">
        <v>25</v>
      </c>
      <c r="E26" s="37">
        <v>1.05</v>
      </c>
      <c r="F26" s="43"/>
      <c r="G26" s="4" t="s">
        <v>399</v>
      </c>
      <c r="H26" s="4">
        <v>10657000</v>
      </c>
      <c r="I26" s="83">
        <f>((VLOOKUP(G26,$N:$O,2,FALSE)*SUM('Coup de 6fflet SAS'!$AF$15:$AF$1048576))+SUM('Coup de 6fflet SAS'!$AF$15:$AF$1048576))</f>
        <v>0</v>
      </c>
      <c r="J26" s="92">
        <f>((VLOOKUP(G26,$N:$O,2,FALSE)*SUM('Coup de 6fflet Packs'!$I$14:$I$1048576))+SUM('Coup de 6fflet Packs'!$I$14:$I$1048576))</f>
        <v>0</v>
      </c>
      <c r="K26" s="92">
        <f>((VLOOKUP(G26,$N:$O,2,FALSE)*SUM('Coup de 6fflet sur mesure'!$AG$13:$AG$1048576))+SUM('Coup de 6fflet sur mesure'!$AG$13:$AG$1048576))</f>
        <v>0</v>
      </c>
      <c r="L26" s="93">
        <f t="shared" si="3"/>
        <v>0</v>
      </c>
      <c r="N26" s="195" t="s">
        <v>402</v>
      </c>
      <c r="O26" s="196">
        <v>-0.3</v>
      </c>
    </row>
    <row r="27" spans="1:15" x14ac:dyDescent="0.25">
      <c r="A27" s="6" t="s">
        <v>97</v>
      </c>
      <c r="B27" s="48"/>
      <c r="D27" s="33">
        <v>26</v>
      </c>
      <c r="E27" s="37">
        <v>1.06</v>
      </c>
      <c r="F27" s="43"/>
      <c r="G27" s="4" t="s">
        <v>402</v>
      </c>
      <c r="H27" s="4">
        <v>13735000</v>
      </c>
      <c r="I27" s="83">
        <f>((VLOOKUP(G27,$N:$O,2,FALSE)*SUM('Coup de 6fflet SAS'!$AF$15:$AF$1048576))+SUM('Coup de 6fflet SAS'!$AF$15:$AF$1048576))</f>
        <v>0</v>
      </c>
      <c r="J27" s="92">
        <f>((VLOOKUP(G27,$N:$O,2,FALSE)*SUM('Coup de 6fflet Packs'!$I$14:$I$1048576))+SUM('Coup de 6fflet Packs'!$I$14:$I$1048576))</f>
        <v>0</v>
      </c>
      <c r="K27" s="92">
        <f>((VLOOKUP(G27,$N:$O,2,FALSE)*SUM('Coup de 6fflet sur mesure'!$AG$13:$AG$1048576))+SUM('Coup de 6fflet sur mesure'!$AG$13:$AG$1048576))</f>
        <v>0</v>
      </c>
      <c r="L27" s="93">
        <f t="shared" si="3"/>
        <v>0</v>
      </c>
      <c r="N27" s="195" t="s">
        <v>403</v>
      </c>
      <c r="O27" s="196">
        <v>-0.30149999999999999</v>
      </c>
    </row>
    <row r="28" spans="1:15" x14ac:dyDescent="0.25">
      <c r="A28" s="6" t="s">
        <v>5</v>
      </c>
      <c r="B28" s="48"/>
      <c r="D28" s="33">
        <v>27</v>
      </c>
      <c r="E28" s="37">
        <v>1.06</v>
      </c>
      <c r="F28" s="43"/>
      <c r="G28" s="4" t="s">
        <v>401</v>
      </c>
      <c r="H28" s="4">
        <v>54872000</v>
      </c>
      <c r="I28" s="83">
        <f>((VLOOKUP(G28,$N:$O,2,FALSE)*SUM('Coup de 6fflet SAS'!$AF$15:$AF$1048576))+SUM('Coup de 6fflet SAS'!$AF$15:$AF$1048576))</f>
        <v>0</v>
      </c>
      <c r="J28" s="92">
        <f>((VLOOKUP(G28,$N:$O,2,FALSE)*SUM('Coup de 6fflet Packs'!$I$14:$I$1048576))+SUM('Coup de 6fflet Packs'!$I$14:$I$1048576))</f>
        <v>0</v>
      </c>
      <c r="K28" s="92">
        <f>((VLOOKUP(G28,$N:$O,2,FALSE)*SUM('Coup de 6fflet sur mesure'!$AG$13:$AG$1048576))+SUM('Coup de 6fflet sur mesure'!$AG$13:$AG$1048576))</f>
        <v>0</v>
      </c>
      <c r="L28" s="93">
        <f t="shared" si="3"/>
        <v>0</v>
      </c>
    </row>
    <row r="29" spans="1:15" x14ac:dyDescent="0.25">
      <c r="A29" s="6" t="s">
        <v>7</v>
      </c>
      <c r="B29" s="48"/>
      <c r="D29" s="33">
        <v>28</v>
      </c>
      <c r="E29" s="37">
        <v>1.08</v>
      </c>
      <c r="F29" s="43"/>
      <c r="G29" s="48"/>
      <c r="H29" s="48"/>
      <c r="I29" s="48"/>
    </row>
    <row r="30" spans="1:15" x14ac:dyDescent="0.25">
      <c r="A30" s="6" t="s">
        <v>9</v>
      </c>
      <c r="B30" s="48"/>
      <c r="D30" s="33">
        <v>29</v>
      </c>
      <c r="E30" s="37">
        <v>1.0900000000000001</v>
      </c>
      <c r="F30" s="43"/>
      <c r="G30" s="48"/>
      <c r="H30" s="48"/>
      <c r="I30" s="48"/>
    </row>
    <row r="31" spans="1:15" x14ac:dyDescent="0.25">
      <c r="A31" s="6" t="s">
        <v>13</v>
      </c>
      <c r="B31" s="48"/>
      <c r="D31" s="33">
        <v>30</v>
      </c>
      <c r="E31" s="37">
        <v>1.1000000000000001</v>
      </c>
      <c r="F31" s="43"/>
      <c r="G31" s="48"/>
      <c r="H31" s="48"/>
      <c r="I31" s="48"/>
    </row>
    <row r="32" spans="1:15" x14ac:dyDescent="0.25">
      <c r="A32" s="6" t="s">
        <v>15</v>
      </c>
      <c r="B32" s="48"/>
      <c r="D32" s="33">
        <v>31</v>
      </c>
      <c r="E32" s="37">
        <v>1.3</v>
      </c>
      <c r="F32" s="43"/>
      <c r="G32" s="48"/>
      <c r="H32" s="48"/>
      <c r="I32" s="48"/>
    </row>
    <row r="33" spans="1:9" x14ac:dyDescent="0.25">
      <c r="A33" s="6" t="s">
        <v>17</v>
      </c>
      <c r="B33" s="48"/>
      <c r="D33" s="33">
        <v>32</v>
      </c>
      <c r="E33" s="37">
        <v>1.35</v>
      </c>
      <c r="F33" s="43"/>
      <c r="G33" s="48"/>
      <c r="H33" s="48"/>
      <c r="I33" s="48"/>
    </row>
    <row r="34" spans="1:9" x14ac:dyDescent="0.25">
      <c r="A34" s="6" t="s">
        <v>21</v>
      </c>
      <c r="B34" s="48"/>
      <c r="D34" s="33">
        <v>33</v>
      </c>
      <c r="E34" s="37">
        <v>1.4</v>
      </c>
      <c r="F34" s="43"/>
      <c r="G34" s="48"/>
      <c r="H34" s="48"/>
      <c r="I34" s="48"/>
    </row>
    <row r="35" spans="1:9" x14ac:dyDescent="0.25">
      <c r="A35" s="6" t="s">
        <v>23</v>
      </c>
      <c r="B35" s="48"/>
      <c r="D35" s="33">
        <v>34</v>
      </c>
      <c r="E35" s="37">
        <v>1.48</v>
      </c>
      <c r="F35" s="43"/>
      <c r="G35" s="48"/>
      <c r="H35" s="48"/>
      <c r="I35" s="48"/>
    </row>
    <row r="36" spans="1:9" x14ac:dyDescent="0.25">
      <c r="A36" s="6" t="s">
        <v>29</v>
      </c>
      <c r="B36" s="48"/>
      <c r="D36" s="33">
        <v>35</v>
      </c>
      <c r="E36" s="37">
        <v>1.56</v>
      </c>
      <c r="F36" s="43"/>
      <c r="G36" s="48"/>
      <c r="H36" s="48"/>
      <c r="I36" s="48"/>
    </row>
    <row r="37" spans="1:9" x14ac:dyDescent="0.25">
      <c r="A37" s="6" t="s">
        <v>33</v>
      </c>
      <c r="B37" s="48"/>
      <c r="D37" s="33">
        <v>36</v>
      </c>
      <c r="E37" s="37">
        <v>1.62</v>
      </c>
      <c r="F37" s="43"/>
      <c r="G37" s="48"/>
      <c r="H37" s="48"/>
      <c r="I37" s="48"/>
    </row>
    <row r="38" spans="1:9" x14ac:dyDescent="0.25">
      <c r="A38" s="6" t="s">
        <v>34</v>
      </c>
      <c r="B38" s="48"/>
      <c r="D38" s="33">
        <v>37</v>
      </c>
      <c r="E38" s="37">
        <v>1.68</v>
      </c>
      <c r="F38" s="43"/>
      <c r="G38" s="48"/>
      <c r="H38" s="48"/>
      <c r="I38" s="48"/>
    </row>
    <row r="39" spans="1:9" x14ac:dyDescent="0.25">
      <c r="A39" s="6" t="s">
        <v>35</v>
      </c>
      <c r="B39" s="48"/>
      <c r="D39" s="33">
        <v>38</v>
      </c>
      <c r="E39" s="37">
        <v>1.74</v>
      </c>
      <c r="F39" s="43"/>
      <c r="G39" s="48"/>
      <c r="H39" s="48"/>
      <c r="I39" s="48"/>
    </row>
    <row r="40" spans="1:9" x14ac:dyDescent="0.25">
      <c r="A40" s="6" t="s">
        <v>36</v>
      </c>
      <c r="B40" s="48"/>
      <c r="D40" s="33">
        <v>39</v>
      </c>
      <c r="E40" s="37">
        <v>1.8</v>
      </c>
      <c r="F40" s="43"/>
      <c r="G40" s="48"/>
      <c r="H40" s="48"/>
      <c r="I40" s="48"/>
    </row>
    <row r="41" spans="1:9" x14ac:dyDescent="0.25">
      <c r="A41" s="6" t="s">
        <v>38</v>
      </c>
      <c r="B41" s="48"/>
      <c r="D41" s="33">
        <v>40</v>
      </c>
      <c r="E41" s="37">
        <v>1.86</v>
      </c>
      <c r="F41" s="43"/>
      <c r="G41" s="48"/>
      <c r="H41" s="48"/>
      <c r="I41" s="48"/>
    </row>
    <row r="42" spans="1:9" x14ac:dyDescent="0.25">
      <c r="A42" s="6" t="s">
        <v>39</v>
      </c>
      <c r="B42" s="48"/>
      <c r="D42" s="33">
        <v>41</v>
      </c>
      <c r="E42" s="37">
        <v>1.91</v>
      </c>
      <c r="F42" s="43"/>
      <c r="G42" s="48"/>
      <c r="H42" s="48"/>
      <c r="I42" s="48"/>
    </row>
    <row r="43" spans="1:9" x14ac:dyDescent="0.25">
      <c r="A43" s="6" t="s">
        <v>40</v>
      </c>
      <c r="B43" s="48"/>
      <c r="D43" s="33">
        <v>42</v>
      </c>
      <c r="E43" s="37">
        <v>1.96</v>
      </c>
      <c r="F43" s="43"/>
      <c r="G43" s="48"/>
      <c r="H43" s="48"/>
      <c r="I43" s="48"/>
    </row>
    <row r="44" spans="1:9" x14ac:dyDescent="0.25">
      <c r="A44" s="6" t="s">
        <v>95</v>
      </c>
      <c r="B44" s="48"/>
      <c r="D44" s="33">
        <v>43</v>
      </c>
      <c r="E44" s="37">
        <v>2.0099999999999998</v>
      </c>
      <c r="F44" s="43"/>
      <c r="G44" s="48"/>
      <c r="H44" s="48"/>
      <c r="I44" s="48"/>
    </row>
    <row r="45" spans="1:9" x14ac:dyDescent="0.25">
      <c r="B45" s="48"/>
      <c r="D45" s="33">
        <v>44</v>
      </c>
      <c r="E45" s="37">
        <v>2.06</v>
      </c>
      <c r="F45" s="43"/>
      <c r="G45" s="48"/>
      <c r="H45" s="48"/>
      <c r="I45" s="48"/>
    </row>
    <row r="46" spans="1:9" x14ac:dyDescent="0.25">
      <c r="B46" s="48"/>
      <c r="D46" s="33">
        <v>45</v>
      </c>
      <c r="E46" s="37">
        <v>2.11</v>
      </c>
      <c r="F46" s="43"/>
      <c r="G46" s="48"/>
      <c r="H46" s="48"/>
      <c r="I46" s="48"/>
    </row>
    <row r="47" spans="1:9" x14ac:dyDescent="0.25">
      <c r="B47" s="48"/>
      <c r="D47" s="33">
        <v>46</v>
      </c>
      <c r="E47" s="37">
        <v>2.16</v>
      </c>
      <c r="F47" s="43"/>
      <c r="G47" s="48"/>
      <c r="H47" s="48"/>
      <c r="I47" s="48"/>
    </row>
    <row r="48" spans="1:9" x14ac:dyDescent="0.25">
      <c r="B48" s="48"/>
      <c r="D48" s="33">
        <v>47</v>
      </c>
      <c r="E48" s="37">
        <v>2.21</v>
      </c>
      <c r="F48" s="43"/>
      <c r="G48" s="48"/>
      <c r="H48" s="48"/>
      <c r="I48" s="48"/>
    </row>
    <row r="49" spans="2:9" x14ac:dyDescent="0.25">
      <c r="B49" s="48"/>
      <c r="D49" s="33">
        <v>48</v>
      </c>
      <c r="E49" s="37">
        <v>2.2599999999999998</v>
      </c>
      <c r="F49" s="43"/>
      <c r="G49" s="48"/>
      <c r="H49" s="48"/>
      <c r="I49" s="48"/>
    </row>
    <row r="50" spans="2:9" x14ac:dyDescent="0.25">
      <c r="B50" s="48"/>
      <c r="D50" s="33">
        <v>49</v>
      </c>
      <c r="E50" s="37">
        <v>2.3199999999999998</v>
      </c>
      <c r="F50" s="43"/>
      <c r="G50" s="48"/>
      <c r="H50" s="48"/>
      <c r="I50" s="48"/>
    </row>
    <row r="51" spans="2:9" x14ac:dyDescent="0.25">
      <c r="B51" s="48"/>
      <c r="D51" s="33">
        <v>50</v>
      </c>
      <c r="E51" s="37">
        <v>2.38</v>
      </c>
      <c r="F51" s="43"/>
      <c r="G51" s="48"/>
      <c r="H51" s="48"/>
      <c r="I51" s="48"/>
    </row>
    <row r="52" spans="2:9" x14ac:dyDescent="0.25">
      <c r="B52" s="48"/>
      <c r="D52" s="33">
        <v>51</v>
      </c>
      <c r="E52" s="37">
        <v>2.4300000000000002</v>
      </c>
      <c r="F52" s="43"/>
      <c r="G52" s="48"/>
      <c r="H52" s="48"/>
      <c r="I52" s="48"/>
    </row>
    <row r="53" spans="2:9" x14ac:dyDescent="0.25">
      <c r="B53" s="48"/>
      <c r="D53" s="33">
        <v>52</v>
      </c>
      <c r="E53" s="37">
        <v>2.4900000000000002</v>
      </c>
      <c r="F53" s="43"/>
      <c r="G53" s="48"/>
      <c r="H53" s="48"/>
      <c r="I53" s="48"/>
    </row>
    <row r="54" spans="2:9" x14ac:dyDescent="0.25">
      <c r="B54" s="48"/>
      <c r="D54" s="33">
        <v>53</v>
      </c>
      <c r="E54" s="37">
        <v>2.5499999999999998</v>
      </c>
      <c r="F54" s="43"/>
      <c r="G54" s="48"/>
      <c r="H54" s="48"/>
      <c r="I54" s="48"/>
    </row>
    <row r="55" spans="2:9" x14ac:dyDescent="0.25">
      <c r="B55" s="48"/>
      <c r="D55" s="33">
        <v>54</v>
      </c>
      <c r="E55" s="37">
        <v>2.61</v>
      </c>
      <c r="F55" s="43"/>
      <c r="G55" s="48"/>
      <c r="H55" s="48"/>
      <c r="I55" s="48"/>
    </row>
    <row r="56" spans="2:9" x14ac:dyDescent="0.25">
      <c r="B56" s="48"/>
      <c r="D56" s="33">
        <v>55</v>
      </c>
      <c r="E56" s="37">
        <v>2.67</v>
      </c>
      <c r="F56" s="43"/>
      <c r="G56" s="48"/>
      <c r="H56" s="48"/>
      <c r="I56" s="48"/>
    </row>
    <row r="57" spans="2:9" x14ac:dyDescent="0.25">
      <c r="B57" s="48"/>
      <c r="D57" s="33">
        <v>56</v>
      </c>
      <c r="E57" s="37">
        <v>2.73</v>
      </c>
      <c r="F57" s="43"/>
      <c r="G57" s="48"/>
      <c r="H57" s="48"/>
      <c r="I57" s="48"/>
    </row>
    <row r="58" spans="2:9" x14ac:dyDescent="0.25">
      <c r="B58" s="48"/>
      <c r="C58" s="111"/>
      <c r="D58" s="33">
        <v>57</v>
      </c>
      <c r="E58" s="37">
        <v>2.79</v>
      </c>
      <c r="F58" s="43"/>
      <c r="G58" s="48"/>
      <c r="H58" s="48"/>
      <c r="I58" s="48"/>
    </row>
    <row r="59" spans="2:9" x14ac:dyDescent="0.25">
      <c r="B59" s="48"/>
      <c r="D59" s="33">
        <v>58</v>
      </c>
      <c r="E59" s="37">
        <v>2.86</v>
      </c>
      <c r="F59" s="43"/>
      <c r="G59" s="48"/>
      <c r="H59" s="48"/>
      <c r="I59" s="48"/>
    </row>
    <row r="60" spans="2:9" x14ac:dyDescent="0.25">
      <c r="B60" s="48"/>
      <c r="D60" s="33">
        <v>59</v>
      </c>
      <c r="E60" s="37">
        <v>2.93</v>
      </c>
      <c r="F60" s="43"/>
      <c r="G60" s="48"/>
      <c r="H60" s="48"/>
      <c r="I60" s="48"/>
    </row>
    <row r="61" spans="2:9" x14ac:dyDescent="0.25">
      <c r="B61" s="48"/>
      <c r="D61" s="33">
        <v>60</v>
      </c>
      <c r="E61" s="37">
        <v>3</v>
      </c>
      <c r="F61" s="43"/>
      <c r="G61" s="48"/>
      <c r="H61" s="48"/>
      <c r="I61" s="48"/>
    </row>
    <row r="62" spans="2:9" x14ac:dyDescent="0.25">
      <c r="B62" s="48"/>
      <c r="D62" s="33">
        <v>61</v>
      </c>
      <c r="E62" s="37">
        <v>3.05</v>
      </c>
      <c r="F62" s="43"/>
      <c r="G62" s="48"/>
      <c r="H62" s="48"/>
      <c r="I62" s="48"/>
    </row>
    <row r="63" spans="2:9" x14ac:dyDescent="0.25">
      <c r="B63" s="48"/>
      <c r="D63" s="33">
        <v>62</v>
      </c>
      <c r="E63" s="37">
        <v>3.1</v>
      </c>
      <c r="F63" s="43"/>
      <c r="G63" s="48"/>
      <c r="H63" s="48"/>
      <c r="I63" s="48"/>
    </row>
    <row r="64" spans="2:9" x14ac:dyDescent="0.25">
      <c r="B64" s="48"/>
      <c r="D64" s="33">
        <v>63</v>
      </c>
      <c r="E64" s="37">
        <v>3.15</v>
      </c>
      <c r="F64" s="43"/>
      <c r="G64" s="48"/>
      <c r="H64" s="48"/>
      <c r="I64" s="48"/>
    </row>
    <row r="65" spans="2:9" x14ac:dyDescent="0.25">
      <c r="B65" s="48"/>
      <c r="D65" s="33">
        <v>64</v>
      </c>
      <c r="E65" s="37">
        <v>3.2</v>
      </c>
      <c r="F65" s="43"/>
      <c r="G65" s="48"/>
      <c r="H65" s="48"/>
      <c r="I65" s="48"/>
    </row>
    <row r="66" spans="2:9" x14ac:dyDescent="0.25">
      <c r="B66" s="48"/>
      <c r="D66" s="33">
        <v>65</v>
      </c>
      <c r="E66" s="37">
        <v>3.25</v>
      </c>
      <c r="F66" s="43"/>
      <c r="G66" s="48"/>
      <c r="H66" s="48"/>
      <c r="I66" s="48"/>
    </row>
    <row r="67" spans="2:9" x14ac:dyDescent="0.25">
      <c r="B67" s="48"/>
      <c r="D67" s="33">
        <v>66</v>
      </c>
      <c r="E67" s="37">
        <v>3.3</v>
      </c>
      <c r="F67" s="43"/>
      <c r="G67" s="48"/>
      <c r="H67" s="48"/>
      <c r="I67" s="48"/>
    </row>
    <row r="68" spans="2:9" x14ac:dyDescent="0.25">
      <c r="B68" s="48"/>
      <c r="D68" s="33">
        <v>67</v>
      </c>
      <c r="E68" s="37">
        <v>3.35</v>
      </c>
      <c r="F68" s="43"/>
      <c r="G68" s="48"/>
      <c r="H68" s="48"/>
      <c r="I68" s="48"/>
    </row>
    <row r="69" spans="2:9" x14ac:dyDescent="0.25">
      <c r="B69" s="48"/>
      <c r="D69" s="33">
        <v>68</v>
      </c>
      <c r="E69" s="37">
        <v>3.4</v>
      </c>
      <c r="F69" s="43"/>
      <c r="G69" s="48"/>
      <c r="H69" s="48"/>
      <c r="I69" s="48"/>
    </row>
    <row r="70" spans="2:9" x14ac:dyDescent="0.25">
      <c r="B70" s="48"/>
      <c r="D70" s="33">
        <v>69</v>
      </c>
      <c r="E70" s="37">
        <v>3.45</v>
      </c>
      <c r="F70" s="43"/>
      <c r="G70" s="48"/>
      <c r="H70" s="48"/>
      <c r="I70" s="48"/>
    </row>
    <row r="71" spans="2:9" x14ac:dyDescent="0.25">
      <c r="B71" s="48"/>
      <c r="D71" s="33">
        <v>70</v>
      </c>
      <c r="E71" s="37">
        <v>3.5</v>
      </c>
      <c r="F71" s="43"/>
      <c r="G71" s="48"/>
      <c r="H71" s="48"/>
      <c r="I71" s="48"/>
    </row>
    <row r="72" spans="2:9" x14ac:dyDescent="0.25">
      <c r="B72" s="48"/>
      <c r="D72" s="33">
        <v>71</v>
      </c>
      <c r="E72" s="37">
        <v>3.55</v>
      </c>
      <c r="F72" s="43"/>
      <c r="G72" s="48"/>
      <c r="H72" s="48"/>
      <c r="I72" s="48"/>
    </row>
    <row r="73" spans="2:9" x14ac:dyDescent="0.25">
      <c r="B73" s="48"/>
      <c r="D73" s="33">
        <v>72</v>
      </c>
      <c r="E73" s="37">
        <v>3.6</v>
      </c>
      <c r="F73" s="43"/>
      <c r="G73" s="48"/>
      <c r="H73" s="48"/>
      <c r="I73" s="48"/>
    </row>
    <row r="74" spans="2:9" x14ac:dyDescent="0.25">
      <c r="B74" s="48"/>
      <c r="D74" s="33">
        <v>73</v>
      </c>
      <c r="E74" s="37">
        <v>3.65</v>
      </c>
      <c r="F74" s="43"/>
      <c r="G74" s="48"/>
      <c r="H74" s="48"/>
      <c r="I74" s="48"/>
    </row>
    <row r="75" spans="2:9" x14ac:dyDescent="0.25">
      <c r="B75" s="48"/>
      <c r="D75" s="33">
        <v>74</v>
      </c>
      <c r="E75" s="37">
        <v>3.7</v>
      </c>
      <c r="F75" s="43"/>
      <c r="G75" s="48"/>
      <c r="H75" s="48"/>
      <c r="I75" s="48"/>
    </row>
    <row r="76" spans="2:9" x14ac:dyDescent="0.25">
      <c r="B76" s="48"/>
      <c r="D76" s="33">
        <v>75</v>
      </c>
      <c r="E76" s="37">
        <v>3.75</v>
      </c>
      <c r="F76" s="43"/>
      <c r="G76" s="48"/>
      <c r="H76" s="48"/>
      <c r="I76" s="48"/>
    </row>
    <row r="77" spans="2:9" x14ac:dyDescent="0.25">
      <c r="B77" s="48"/>
      <c r="D77" s="33">
        <v>76</v>
      </c>
      <c r="E77" s="37">
        <v>3.8</v>
      </c>
      <c r="F77" s="43"/>
      <c r="G77" s="48"/>
      <c r="H77" s="48"/>
      <c r="I77" s="48"/>
    </row>
    <row r="78" spans="2:9" x14ac:dyDescent="0.25">
      <c r="B78" s="48"/>
      <c r="D78" s="33">
        <v>77</v>
      </c>
      <c r="E78" s="37">
        <v>3.85</v>
      </c>
      <c r="F78" s="43"/>
      <c r="G78" s="48"/>
      <c r="H78" s="48"/>
      <c r="I78" s="48"/>
    </row>
    <row r="79" spans="2:9" x14ac:dyDescent="0.25">
      <c r="B79" s="48"/>
      <c r="D79" s="33">
        <v>78</v>
      </c>
      <c r="E79" s="37">
        <v>3.9</v>
      </c>
      <c r="F79" s="43"/>
      <c r="G79" s="48"/>
      <c r="H79" s="48"/>
      <c r="I79" s="48"/>
    </row>
    <row r="80" spans="2:9" x14ac:dyDescent="0.25">
      <c r="B80" s="48"/>
      <c r="D80" s="33">
        <v>79</v>
      </c>
      <c r="E80" s="37">
        <v>3.95</v>
      </c>
      <c r="F80" s="43"/>
      <c r="G80" s="48"/>
      <c r="H80" s="48"/>
      <c r="I80" s="48"/>
    </row>
    <row r="81" spans="2:9" x14ac:dyDescent="0.25">
      <c r="B81" s="48"/>
      <c r="D81" s="33">
        <v>80</v>
      </c>
      <c r="E81" s="37">
        <v>4</v>
      </c>
      <c r="F81" s="43"/>
      <c r="G81" s="48"/>
      <c r="H81" s="48"/>
      <c r="I81" s="48"/>
    </row>
    <row r="82" spans="2:9" x14ac:dyDescent="0.25">
      <c r="B82" s="48"/>
      <c r="D82" s="33">
        <v>81</v>
      </c>
      <c r="E82" s="37">
        <v>4.05</v>
      </c>
      <c r="F82" s="43"/>
      <c r="G82" s="48"/>
      <c r="H82" s="48"/>
      <c r="I82" s="48"/>
    </row>
    <row r="83" spans="2:9" x14ac:dyDescent="0.25">
      <c r="B83" s="48"/>
      <c r="D83" s="33">
        <v>82</v>
      </c>
      <c r="E83" s="37">
        <v>4.0999999999999996</v>
      </c>
      <c r="F83" s="43"/>
      <c r="G83" s="48"/>
      <c r="H83" s="48"/>
      <c r="I83" s="48"/>
    </row>
    <row r="84" spans="2:9" x14ac:dyDescent="0.25">
      <c r="B84" s="48"/>
      <c r="D84" s="33">
        <v>83</v>
      </c>
      <c r="E84" s="37">
        <v>4.1500000000000004</v>
      </c>
      <c r="F84" s="43"/>
      <c r="G84" s="48"/>
      <c r="H84" s="48"/>
      <c r="I84" s="48"/>
    </row>
    <row r="85" spans="2:9" x14ac:dyDescent="0.25">
      <c r="B85" s="48"/>
      <c r="D85" s="33">
        <v>84</v>
      </c>
      <c r="E85" s="37">
        <v>4.2</v>
      </c>
      <c r="F85" s="43"/>
      <c r="G85" s="48"/>
      <c r="H85" s="48"/>
      <c r="I85" s="48"/>
    </row>
    <row r="86" spans="2:9" x14ac:dyDescent="0.25">
      <c r="B86" s="48"/>
      <c r="D86" s="33">
        <v>85</v>
      </c>
      <c r="E86" s="37">
        <v>4.25</v>
      </c>
      <c r="F86" s="43"/>
      <c r="G86" s="48"/>
      <c r="H86" s="48"/>
      <c r="I86" s="48"/>
    </row>
    <row r="87" spans="2:9" x14ac:dyDescent="0.25">
      <c r="B87" s="48"/>
      <c r="D87" s="33">
        <v>86</v>
      </c>
      <c r="E87" s="37">
        <v>4.3</v>
      </c>
      <c r="F87" s="43"/>
      <c r="G87" s="48"/>
      <c r="H87" s="48"/>
      <c r="I87" s="48"/>
    </row>
    <row r="88" spans="2:9" x14ac:dyDescent="0.25">
      <c r="B88" s="48"/>
      <c r="D88" s="33">
        <v>87</v>
      </c>
      <c r="E88" s="37">
        <v>4.3499999999999996</v>
      </c>
      <c r="F88" s="43"/>
      <c r="G88" s="48"/>
      <c r="H88" s="48"/>
      <c r="I88" s="48"/>
    </row>
    <row r="89" spans="2:9" x14ac:dyDescent="0.25">
      <c r="B89" s="48"/>
      <c r="D89" s="33">
        <v>88</v>
      </c>
      <c r="E89" s="37">
        <v>4.4000000000000004</v>
      </c>
      <c r="F89" s="43"/>
      <c r="G89" s="48"/>
      <c r="H89" s="48"/>
      <c r="I89" s="48"/>
    </row>
    <row r="90" spans="2:9" x14ac:dyDescent="0.25">
      <c r="B90" s="48"/>
      <c r="D90" s="33">
        <v>89</v>
      </c>
      <c r="E90" s="37">
        <v>4.45</v>
      </c>
      <c r="F90" s="43"/>
      <c r="G90" s="48"/>
      <c r="H90" s="48"/>
      <c r="I90" s="48"/>
    </row>
    <row r="91" spans="2:9" x14ac:dyDescent="0.25">
      <c r="B91" s="48"/>
      <c r="D91" s="33">
        <v>90</v>
      </c>
      <c r="E91" s="37">
        <v>4.5</v>
      </c>
      <c r="F91" s="43"/>
      <c r="G91" s="48"/>
      <c r="H91" s="48"/>
      <c r="I91" s="48"/>
    </row>
    <row r="92" spans="2:9" x14ac:dyDescent="0.25">
      <c r="B92" s="48"/>
      <c r="D92" s="33">
        <v>91</v>
      </c>
      <c r="E92" s="37">
        <v>4.55</v>
      </c>
      <c r="F92" s="43"/>
      <c r="G92" s="48"/>
      <c r="H92" s="48"/>
      <c r="I92" s="48"/>
    </row>
    <row r="93" spans="2:9" x14ac:dyDescent="0.25">
      <c r="B93" s="48"/>
      <c r="D93" s="33">
        <v>92</v>
      </c>
      <c r="E93" s="37">
        <v>4.5999999999999996</v>
      </c>
      <c r="F93" s="43"/>
      <c r="G93" s="48"/>
      <c r="H93" s="48"/>
      <c r="I93" s="48"/>
    </row>
    <row r="94" spans="2:9" x14ac:dyDescent="0.25">
      <c r="B94" s="48"/>
      <c r="D94" s="33">
        <v>93</v>
      </c>
      <c r="E94" s="37">
        <v>4.6500000000000004</v>
      </c>
      <c r="F94" s="43"/>
      <c r="G94" s="48"/>
      <c r="H94" s="48"/>
      <c r="I94" s="48"/>
    </row>
    <row r="95" spans="2:9" x14ac:dyDescent="0.25">
      <c r="B95" s="48"/>
      <c r="D95" s="33">
        <v>94</v>
      </c>
      <c r="E95" s="37">
        <v>4.7</v>
      </c>
      <c r="F95" s="43"/>
      <c r="G95" s="48"/>
      <c r="H95" s="48"/>
      <c r="I95" s="48"/>
    </row>
    <row r="96" spans="2:9" x14ac:dyDescent="0.25">
      <c r="B96" s="48"/>
      <c r="D96" s="33">
        <v>95</v>
      </c>
      <c r="E96" s="37">
        <v>4.75</v>
      </c>
      <c r="F96" s="43"/>
      <c r="G96" s="48"/>
      <c r="H96" s="48"/>
      <c r="I96" s="48"/>
    </row>
    <row r="97" spans="2:9" x14ac:dyDescent="0.25">
      <c r="B97" s="48"/>
      <c r="D97" s="33">
        <v>96</v>
      </c>
      <c r="E97" s="37">
        <v>4.8</v>
      </c>
      <c r="F97" s="43"/>
      <c r="G97" s="48"/>
      <c r="H97" s="48"/>
      <c r="I97" s="48"/>
    </row>
    <row r="98" spans="2:9" x14ac:dyDescent="0.25">
      <c r="B98" s="48"/>
      <c r="D98" s="33">
        <v>97</v>
      </c>
      <c r="E98" s="37">
        <v>4.8499999999999996</v>
      </c>
      <c r="F98" s="43"/>
      <c r="G98" s="48"/>
      <c r="H98" s="48"/>
      <c r="I98" s="48"/>
    </row>
    <row r="99" spans="2:9" x14ac:dyDescent="0.25">
      <c r="B99" s="48"/>
      <c r="D99" s="33">
        <v>98</v>
      </c>
      <c r="E99" s="37">
        <v>4.9000000000000004</v>
      </c>
      <c r="F99" s="43"/>
      <c r="G99" s="48"/>
      <c r="H99" s="48"/>
      <c r="I99" s="48"/>
    </row>
    <row r="100" spans="2:9" x14ac:dyDescent="0.25">
      <c r="B100" s="48"/>
      <c r="D100" s="33">
        <v>99</v>
      </c>
      <c r="E100" s="37">
        <v>4.95</v>
      </c>
      <c r="F100" s="43"/>
      <c r="G100" s="48"/>
      <c r="H100" s="48"/>
      <c r="I100" s="48"/>
    </row>
    <row r="101" spans="2:9" x14ac:dyDescent="0.25">
      <c r="B101" s="48"/>
      <c r="D101" s="33">
        <v>100</v>
      </c>
      <c r="E101" s="37">
        <v>5</v>
      </c>
      <c r="F101" s="43"/>
      <c r="G101" s="48"/>
      <c r="H101" s="48"/>
      <c r="I101" s="48"/>
    </row>
    <row r="102" spans="2:9" x14ac:dyDescent="0.25">
      <c r="B102" s="48"/>
      <c r="D102" s="33">
        <v>101</v>
      </c>
      <c r="E102" s="37">
        <v>5.05</v>
      </c>
      <c r="F102" s="43"/>
      <c r="G102" s="48"/>
      <c r="H102" s="48"/>
      <c r="I102" s="48"/>
    </row>
    <row r="103" spans="2:9" x14ac:dyDescent="0.25">
      <c r="B103" s="48"/>
      <c r="D103" s="33">
        <v>102</v>
      </c>
      <c r="E103" s="37">
        <v>5.0999999999999996</v>
      </c>
      <c r="F103" s="43"/>
      <c r="G103" s="48"/>
      <c r="H103" s="48"/>
      <c r="I103" s="48"/>
    </row>
    <row r="104" spans="2:9" x14ac:dyDescent="0.25">
      <c r="B104" s="48"/>
      <c r="D104" s="33">
        <v>103</v>
      </c>
      <c r="E104" s="37">
        <v>5.15</v>
      </c>
      <c r="F104" s="43"/>
      <c r="G104" s="48"/>
      <c r="H104" s="48"/>
      <c r="I104" s="48"/>
    </row>
    <row r="105" spans="2:9" x14ac:dyDescent="0.25">
      <c r="B105" s="48"/>
      <c r="D105" s="33">
        <v>104</v>
      </c>
      <c r="E105" s="37">
        <v>5.2</v>
      </c>
      <c r="F105" s="43"/>
      <c r="G105" s="48"/>
      <c r="H105" s="48"/>
      <c r="I105" s="48"/>
    </row>
    <row r="106" spans="2:9" x14ac:dyDescent="0.25">
      <c r="B106" s="48"/>
      <c r="C106" s="111"/>
      <c r="D106" s="33">
        <v>105</v>
      </c>
      <c r="E106" s="37">
        <v>5.25</v>
      </c>
      <c r="F106" s="43"/>
      <c r="G106" s="48"/>
      <c r="H106" s="48"/>
      <c r="I106" s="48"/>
    </row>
    <row r="107" spans="2:9" x14ac:dyDescent="0.25">
      <c r="B107" s="48"/>
      <c r="D107" s="33">
        <v>106</v>
      </c>
      <c r="E107" s="37">
        <v>5.3</v>
      </c>
      <c r="F107" s="43"/>
      <c r="G107" s="48"/>
      <c r="H107" s="48"/>
      <c r="I107" s="48"/>
    </row>
    <row r="108" spans="2:9" x14ac:dyDescent="0.25">
      <c r="B108" s="48"/>
      <c r="D108" s="33">
        <v>107</v>
      </c>
      <c r="E108" s="37">
        <v>5.35</v>
      </c>
      <c r="F108" s="43"/>
      <c r="G108" s="48"/>
      <c r="H108" s="48"/>
      <c r="I108" s="48"/>
    </row>
    <row r="109" spans="2:9" x14ac:dyDescent="0.25">
      <c r="B109" s="48"/>
      <c r="D109" s="33">
        <v>108</v>
      </c>
      <c r="E109" s="37">
        <v>5.4</v>
      </c>
      <c r="F109" s="43"/>
      <c r="G109" s="48"/>
      <c r="H109" s="48"/>
      <c r="I109" s="48"/>
    </row>
    <row r="110" spans="2:9" x14ac:dyDescent="0.25">
      <c r="B110" s="48"/>
      <c r="D110" s="33">
        <v>109</v>
      </c>
      <c r="E110" s="37">
        <v>5.45</v>
      </c>
      <c r="F110" s="43"/>
      <c r="G110" s="48"/>
      <c r="H110" s="48"/>
      <c r="I110" s="48"/>
    </row>
    <row r="111" spans="2:9" x14ac:dyDescent="0.25">
      <c r="B111" s="48"/>
      <c r="D111" s="33">
        <v>110</v>
      </c>
      <c r="E111" s="37">
        <v>5.5</v>
      </c>
      <c r="F111" s="43"/>
      <c r="G111" s="48"/>
      <c r="H111" s="48"/>
      <c r="I111" s="48"/>
    </row>
    <row r="112" spans="2:9" x14ac:dyDescent="0.25">
      <c r="B112" s="48"/>
      <c r="D112" s="33">
        <v>111</v>
      </c>
      <c r="E112" s="37">
        <v>5.55</v>
      </c>
      <c r="F112" s="43"/>
      <c r="G112" s="48"/>
      <c r="H112" s="48"/>
      <c r="I112" s="48"/>
    </row>
    <row r="113" spans="2:9" x14ac:dyDescent="0.25">
      <c r="B113" s="48"/>
      <c r="D113" s="33">
        <v>112</v>
      </c>
      <c r="E113" s="37">
        <v>5.6</v>
      </c>
      <c r="F113" s="43"/>
      <c r="G113" s="48"/>
      <c r="H113" s="48"/>
      <c r="I113" s="48"/>
    </row>
    <row r="114" spans="2:9" x14ac:dyDescent="0.25">
      <c r="B114" s="48"/>
      <c r="D114" s="33">
        <v>113</v>
      </c>
      <c r="E114" s="37">
        <v>5.65</v>
      </c>
      <c r="F114" s="43"/>
      <c r="G114" s="48"/>
      <c r="H114" s="48"/>
      <c r="I114" s="48"/>
    </row>
    <row r="115" spans="2:9" x14ac:dyDescent="0.25">
      <c r="B115" s="48"/>
      <c r="D115" s="33">
        <v>114</v>
      </c>
      <c r="E115" s="37">
        <v>5.7</v>
      </c>
      <c r="F115" s="43"/>
      <c r="G115" s="48"/>
      <c r="H115" s="48"/>
      <c r="I115" s="48"/>
    </row>
    <row r="116" spans="2:9" x14ac:dyDescent="0.25">
      <c r="B116" s="48"/>
      <c r="D116" s="33">
        <v>115</v>
      </c>
      <c r="E116" s="37">
        <v>5.75</v>
      </c>
      <c r="F116" s="43"/>
      <c r="G116" s="48"/>
      <c r="H116" s="48"/>
      <c r="I116" s="48"/>
    </row>
    <row r="117" spans="2:9" x14ac:dyDescent="0.25">
      <c r="B117" s="48"/>
      <c r="D117" s="33">
        <v>116</v>
      </c>
      <c r="E117" s="37">
        <v>5.8</v>
      </c>
      <c r="F117" s="43"/>
      <c r="G117" s="48"/>
      <c r="H117" s="48"/>
      <c r="I117" s="48"/>
    </row>
    <row r="118" spans="2:9" x14ac:dyDescent="0.25">
      <c r="B118" s="48"/>
      <c r="D118" s="33">
        <v>117</v>
      </c>
      <c r="E118" s="37">
        <v>5.85</v>
      </c>
      <c r="F118" s="43"/>
      <c r="G118" s="48"/>
      <c r="H118" s="48"/>
      <c r="I118" s="48"/>
    </row>
    <row r="119" spans="2:9" x14ac:dyDescent="0.25">
      <c r="B119" s="48"/>
      <c r="D119" s="33">
        <v>118</v>
      </c>
      <c r="E119" s="37">
        <v>5.9</v>
      </c>
      <c r="F119" s="43"/>
      <c r="G119" s="48"/>
      <c r="H119" s="48"/>
      <c r="I119" s="48"/>
    </row>
    <row r="120" spans="2:9" x14ac:dyDescent="0.25">
      <c r="B120" s="48"/>
      <c r="D120" s="33">
        <v>119</v>
      </c>
      <c r="E120" s="37">
        <v>5.95</v>
      </c>
      <c r="F120" s="43"/>
      <c r="G120" s="48"/>
      <c r="H120" s="48"/>
      <c r="I120" s="48"/>
    </row>
    <row r="121" spans="2:9" x14ac:dyDescent="0.25">
      <c r="B121" s="48"/>
      <c r="D121" s="33">
        <v>120</v>
      </c>
      <c r="E121" s="37">
        <v>6</v>
      </c>
      <c r="F121" s="43"/>
      <c r="G121" s="48"/>
      <c r="H121" s="48"/>
      <c r="I121" s="48"/>
    </row>
    <row r="122" spans="2:9" x14ac:dyDescent="0.25">
      <c r="B122" s="48"/>
      <c r="D122" s="33">
        <v>121</v>
      </c>
      <c r="E122" s="37">
        <v>6.05</v>
      </c>
      <c r="F122" s="43"/>
      <c r="G122" s="48"/>
      <c r="H122" s="48"/>
      <c r="I122" s="48"/>
    </row>
    <row r="123" spans="2:9" x14ac:dyDescent="0.25">
      <c r="B123" s="48"/>
      <c r="D123" s="33">
        <v>122</v>
      </c>
      <c r="E123" s="37">
        <v>6.1</v>
      </c>
      <c r="F123" s="43"/>
      <c r="G123" s="48"/>
      <c r="H123" s="48"/>
      <c r="I123" s="48"/>
    </row>
    <row r="124" spans="2:9" x14ac:dyDescent="0.25">
      <c r="B124" s="48"/>
      <c r="D124" s="33">
        <v>123</v>
      </c>
      <c r="E124" s="37">
        <v>6.15</v>
      </c>
      <c r="F124" s="43"/>
      <c r="G124" s="48"/>
      <c r="H124" s="48"/>
      <c r="I124" s="48"/>
    </row>
    <row r="125" spans="2:9" x14ac:dyDescent="0.25">
      <c r="B125" s="48"/>
      <c r="D125" s="33">
        <v>124</v>
      </c>
      <c r="E125" s="37">
        <v>6.2</v>
      </c>
      <c r="F125" s="43"/>
      <c r="G125" s="48"/>
      <c r="H125" s="48"/>
      <c r="I125" s="48"/>
    </row>
    <row r="126" spans="2:9" x14ac:dyDescent="0.25">
      <c r="B126" s="48"/>
      <c r="D126" s="33">
        <v>125</v>
      </c>
      <c r="E126" s="37">
        <v>6.25</v>
      </c>
      <c r="F126" s="43"/>
      <c r="G126" s="48"/>
      <c r="H126" s="48"/>
      <c r="I126" s="48"/>
    </row>
    <row r="127" spans="2:9" x14ac:dyDescent="0.25">
      <c r="B127" s="48"/>
      <c r="D127" s="33">
        <v>126</v>
      </c>
      <c r="E127" s="37">
        <v>6.3</v>
      </c>
      <c r="F127" s="43"/>
      <c r="G127" s="48"/>
      <c r="H127" s="48"/>
      <c r="I127" s="48"/>
    </row>
    <row r="128" spans="2:9" x14ac:dyDescent="0.25">
      <c r="B128" s="48"/>
      <c r="D128" s="33">
        <v>127</v>
      </c>
      <c r="E128" s="37">
        <v>6.35</v>
      </c>
      <c r="F128" s="43"/>
      <c r="G128" s="48"/>
      <c r="H128" s="48"/>
      <c r="I128" s="48"/>
    </row>
    <row r="129" spans="2:9" x14ac:dyDescent="0.25">
      <c r="B129" s="48"/>
      <c r="D129" s="33">
        <v>128</v>
      </c>
      <c r="E129" s="37">
        <v>6.4</v>
      </c>
      <c r="F129" s="43"/>
      <c r="G129" s="48"/>
      <c r="H129" s="48"/>
      <c r="I129" s="48"/>
    </row>
    <row r="130" spans="2:9" x14ac:dyDescent="0.25">
      <c r="B130" s="48"/>
      <c r="D130" s="33">
        <v>129</v>
      </c>
      <c r="E130" s="37">
        <v>6.45</v>
      </c>
      <c r="F130" s="43"/>
      <c r="G130" s="48"/>
      <c r="H130" s="48"/>
      <c r="I130" s="48"/>
    </row>
    <row r="131" spans="2:9" x14ac:dyDescent="0.25">
      <c r="B131" s="48"/>
      <c r="D131" s="33">
        <v>130</v>
      </c>
      <c r="E131" s="37">
        <v>6.5</v>
      </c>
      <c r="F131" s="43"/>
      <c r="G131" s="48"/>
      <c r="H131" s="48"/>
      <c r="I131" s="48"/>
    </row>
    <row r="132" spans="2:9" x14ac:dyDescent="0.25">
      <c r="B132" s="48"/>
      <c r="D132" s="33">
        <v>131</v>
      </c>
      <c r="E132" s="37">
        <v>6.55</v>
      </c>
      <c r="F132" s="43"/>
      <c r="G132" s="48"/>
      <c r="H132" s="48"/>
      <c r="I132" s="48"/>
    </row>
    <row r="133" spans="2:9" x14ac:dyDescent="0.25">
      <c r="B133" s="48"/>
      <c r="D133" s="33">
        <v>132</v>
      </c>
      <c r="E133" s="37">
        <v>6.6</v>
      </c>
      <c r="F133" s="43"/>
      <c r="G133" s="48"/>
      <c r="H133" s="48"/>
      <c r="I133" s="48"/>
    </row>
    <row r="134" spans="2:9" x14ac:dyDescent="0.25">
      <c r="B134" s="48"/>
      <c r="D134" s="33">
        <v>133</v>
      </c>
      <c r="E134" s="37">
        <v>6.65</v>
      </c>
      <c r="F134" s="43"/>
      <c r="G134" s="48"/>
      <c r="H134" s="48"/>
      <c r="I134" s="48"/>
    </row>
    <row r="135" spans="2:9" x14ac:dyDescent="0.25">
      <c r="B135" s="48"/>
      <c r="D135" s="33">
        <v>134</v>
      </c>
      <c r="E135" s="37">
        <v>6.7</v>
      </c>
      <c r="F135" s="43"/>
      <c r="G135" s="48"/>
      <c r="H135" s="48"/>
      <c r="I135" s="48"/>
    </row>
    <row r="136" spans="2:9" x14ac:dyDescent="0.25">
      <c r="B136" s="48"/>
      <c r="D136" s="33">
        <v>135</v>
      </c>
      <c r="E136" s="37">
        <v>6.75</v>
      </c>
      <c r="F136" s="43"/>
      <c r="G136" s="48"/>
      <c r="H136" s="48"/>
      <c r="I136" s="48"/>
    </row>
    <row r="137" spans="2:9" x14ac:dyDescent="0.25">
      <c r="B137" s="48"/>
      <c r="D137" s="33">
        <v>136</v>
      </c>
      <c r="E137" s="37">
        <v>6.8</v>
      </c>
      <c r="F137" s="43"/>
      <c r="G137" s="48"/>
      <c r="H137" s="48"/>
      <c r="I137" s="48"/>
    </row>
    <row r="138" spans="2:9" x14ac:dyDescent="0.25">
      <c r="B138" s="48"/>
      <c r="D138" s="33">
        <v>137</v>
      </c>
      <c r="E138" s="37">
        <v>6.85</v>
      </c>
      <c r="F138" s="43"/>
      <c r="G138" s="48"/>
      <c r="H138" s="48"/>
      <c r="I138" s="48"/>
    </row>
    <row r="139" spans="2:9" x14ac:dyDescent="0.25">
      <c r="B139" s="48"/>
      <c r="D139" s="33">
        <v>138</v>
      </c>
      <c r="E139" s="37">
        <v>6.9</v>
      </c>
      <c r="F139" s="43"/>
      <c r="G139" s="48"/>
      <c r="H139" s="48"/>
      <c r="I139" s="48"/>
    </row>
    <row r="140" spans="2:9" x14ac:dyDescent="0.25">
      <c r="B140" s="48"/>
      <c r="D140" s="33">
        <v>139</v>
      </c>
      <c r="E140" s="37">
        <v>6.95</v>
      </c>
      <c r="F140" s="43"/>
      <c r="G140" s="48"/>
      <c r="H140" s="48"/>
      <c r="I140" s="48"/>
    </row>
    <row r="141" spans="2:9" x14ac:dyDescent="0.25">
      <c r="B141" s="48"/>
      <c r="D141" s="33">
        <v>140</v>
      </c>
      <c r="E141" s="37">
        <v>7</v>
      </c>
      <c r="F141" s="43"/>
      <c r="G141" s="48"/>
      <c r="H141" s="48"/>
      <c r="I141" s="48"/>
    </row>
    <row r="142" spans="2:9" x14ac:dyDescent="0.25">
      <c r="B142" s="48"/>
      <c r="D142" s="33">
        <v>141</v>
      </c>
      <c r="E142" s="37">
        <v>7.05</v>
      </c>
      <c r="F142" s="43"/>
      <c r="G142" s="48"/>
      <c r="H142" s="48"/>
      <c r="I142" s="48"/>
    </row>
    <row r="143" spans="2:9" x14ac:dyDescent="0.25">
      <c r="B143" s="48"/>
      <c r="D143" s="33">
        <v>142</v>
      </c>
      <c r="E143" s="37">
        <v>7.1</v>
      </c>
      <c r="F143" s="43"/>
      <c r="G143" s="48"/>
      <c r="H143" s="48"/>
      <c r="I143" s="48"/>
    </row>
    <row r="144" spans="2:9" x14ac:dyDescent="0.25">
      <c r="B144" s="48"/>
      <c r="D144" s="33">
        <v>143</v>
      </c>
      <c r="E144" s="37">
        <v>7.15</v>
      </c>
      <c r="F144" s="43"/>
      <c r="G144" s="48"/>
      <c r="H144" s="48"/>
      <c r="I144" s="48"/>
    </row>
    <row r="145" spans="2:9" x14ac:dyDescent="0.25">
      <c r="B145" s="48"/>
      <c r="D145" s="33">
        <v>144</v>
      </c>
      <c r="E145" s="37">
        <v>7.2</v>
      </c>
      <c r="F145" s="43"/>
      <c r="G145" s="48"/>
      <c r="H145" s="48"/>
      <c r="I145" s="48"/>
    </row>
    <row r="146" spans="2:9" x14ac:dyDescent="0.25">
      <c r="B146" s="48"/>
      <c r="D146" s="33">
        <v>145</v>
      </c>
      <c r="E146" s="37">
        <v>7.25</v>
      </c>
      <c r="F146" s="43"/>
      <c r="G146" s="48"/>
      <c r="H146" s="48"/>
      <c r="I146" s="48"/>
    </row>
    <row r="147" spans="2:9" x14ac:dyDescent="0.25">
      <c r="B147" s="48"/>
      <c r="D147" s="33">
        <v>146</v>
      </c>
      <c r="E147" s="37">
        <v>7.3</v>
      </c>
      <c r="F147" s="43"/>
      <c r="G147" s="48"/>
      <c r="H147" s="48"/>
      <c r="I147" s="48"/>
    </row>
    <row r="148" spans="2:9" x14ac:dyDescent="0.25">
      <c r="B148" s="48"/>
      <c r="D148" s="33">
        <v>147</v>
      </c>
      <c r="E148" s="37">
        <v>7.35</v>
      </c>
      <c r="F148" s="43"/>
      <c r="G148" s="48"/>
      <c r="H148" s="48"/>
      <c r="I148" s="48"/>
    </row>
    <row r="149" spans="2:9" x14ac:dyDescent="0.25">
      <c r="B149" s="48"/>
      <c r="D149" s="33">
        <v>148</v>
      </c>
      <c r="E149" s="37">
        <v>7.4</v>
      </c>
      <c r="F149" s="43"/>
      <c r="G149" s="48"/>
      <c r="H149" s="48"/>
      <c r="I149" s="48"/>
    </row>
    <row r="150" spans="2:9" x14ac:dyDescent="0.25">
      <c r="B150" s="48"/>
      <c r="D150" s="33">
        <v>149</v>
      </c>
      <c r="E150" s="37">
        <v>7.45</v>
      </c>
      <c r="F150" s="43"/>
      <c r="G150" s="48"/>
      <c r="H150" s="48"/>
      <c r="I150" s="48"/>
    </row>
    <row r="151" spans="2:9" x14ac:dyDescent="0.25">
      <c r="B151" s="48"/>
      <c r="D151" s="33">
        <v>150</v>
      </c>
      <c r="E151" s="37">
        <v>7.5</v>
      </c>
      <c r="F151" s="43"/>
      <c r="G151" s="48"/>
      <c r="H151" s="48"/>
      <c r="I151" s="48"/>
    </row>
    <row r="152" spans="2:9" x14ac:dyDescent="0.25">
      <c r="B152" s="48"/>
      <c r="D152" s="33">
        <v>151</v>
      </c>
      <c r="E152" s="37">
        <v>7.55</v>
      </c>
      <c r="F152" s="43"/>
      <c r="G152" s="48"/>
      <c r="H152" s="48"/>
      <c r="I152" s="48"/>
    </row>
    <row r="153" spans="2:9" x14ac:dyDescent="0.25">
      <c r="B153" s="48"/>
      <c r="D153" s="33">
        <v>152</v>
      </c>
      <c r="E153" s="37">
        <v>7.6</v>
      </c>
      <c r="F153" s="43"/>
      <c r="G153" s="48"/>
      <c r="H153" s="48"/>
      <c r="I153" s="48"/>
    </row>
    <row r="154" spans="2:9" x14ac:dyDescent="0.25">
      <c r="B154" s="48"/>
      <c r="C154" s="111"/>
      <c r="D154" s="33">
        <v>153</v>
      </c>
      <c r="E154" s="37">
        <v>7.65</v>
      </c>
      <c r="F154" s="43"/>
      <c r="G154" s="48"/>
      <c r="H154" s="48"/>
      <c r="I154" s="48"/>
    </row>
    <row r="155" spans="2:9" x14ac:dyDescent="0.25">
      <c r="B155" s="48"/>
      <c r="D155" s="33">
        <v>154</v>
      </c>
      <c r="E155" s="37">
        <v>7.7</v>
      </c>
      <c r="F155" s="43"/>
      <c r="G155" s="48"/>
      <c r="H155" s="48"/>
      <c r="I155" s="48"/>
    </row>
    <row r="156" spans="2:9" x14ac:dyDescent="0.25">
      <c r="B156" s="48"/>
      <c r="D156" s="33">
        <v>155</v>
      </c>
      <c r="E156" s="37">
        <v>7.75</v>
      </c>
      <c r="F156" s="43"/>
      <c r="G156" s="48"/>
      <c r="H156" s="48"/>
      <c r="I156" s="48"/>
    </row>
    <row r="157" spans="2:9" x14ac:dyDescent="0.25">
      <c r="B157" s="48"/>
      <c r="D157" s="33">
        <v>156</v>
      </c>
      <c r="E157" s="37">
        <v>7.8</v>
      </c>
      <c r="F157" s="43"/>
      <c r="G157" s="48"/>
      <c r="H157" s="48"/>
      <c r="I157" s="48"/>
    </row>
    <row r="158" spans="2:9" x14ac:dyDescent="0.25">
      <c r="B158" s="48"/>
      <c r="D158" s="33">
        <v>157</v>
      </c>
      <c r="E158" s="37">
        <v>7.85</v>
      </c>
      <c r="F158" s="43"/>
      <c r="G158" s="48"/>
      <c r="H158" s="48"/>
      <c r="I158" s="48"/>
    </row>
    <row r="159" spans="2:9" x14ac:dyDescent="0.25">
      <c r="B159" s="48"/>
      <c r="D159" s="33">
        <v>158</v>
      </c>
      <c r="E159" s="37">
        <v>7.9</v>
      </c>
      <c r="F159" s="43"/>
      <c r="G159" s="48"/>
      <c r="H159" s="48"/>
      <c r="I159" s="48"/>
    </row>
    <row r="160" spans="2:9" x14ac:dyDescent="0.25">
      <c r="B160" s="48"/>
      <c r="D160" s="33">
        <v>159</v>
      </c>
      <c r="E160" s="37">
        <v>7.95</v>
      </c>
      <c r="F160" s="43"/>
      <c r="G160" s="48"/>
      <c r="H160" s="48"/>
      <c r="I160" s="48"/>
    </row>
    <row r="161" spans="2:9" x14ac:dyDescent="0.25">
      <c r="B161" s="48"/>
      <c r="D161" s="33">
        <v>160</v>
      </c>
      <c r="E161" s="37">
        <v>8</v>
      </c>
      <c r="F161" s="43"/>
      <c r="G161" s="48"/>
      <c r="H161" s="48"/>
      <c r="I161" s="48"/>
    </row>
    <row r="162" spans="2:9" x14ac:dyDescent="0.25">
      <c r="B162" s="48"/>
      <c r="D162" s="33">
        <v>161</v>
      </c>
      <c r="E162" s="37">
        <v>8.0500000000000007</v>
      </c>
      <c r="F162" s="43"/>
      <c r="G162" s="48"/>
      <c r="H162" s="48"/>
      <c r="I162" s="48"/>
    </row>
    <row r="163" spans="2:9" x14ac:dyDescent="0.25">
      <c r="B163" s="48"/>
      <c r="D163" s="33">
        <v>162</v>
      </c>
      <c r="E163" s="37">
        <v>8.1</v>
      </c>
      <c r="F163" s="43"/>
      <c r="G163" s="48"/>
      <c r="H163" s="48"/>
      <c r="I163" s="48"/>
    </row>
    <row r="164" spans="2:9" x14ac:dyDescent="0.25">
      <c r="B164" s="48"/>
      <c r="D164" s="33">
        <v>163</v>
      </c>
      <c r="E164" s="37">
        <v>8.15</v>
      </c>
      <c r="F164" s="43"/>
      <c r="G164" s="48"/>
      <c r="H164" s="48"/>
      <c r="I164" s="48"/>
    </row>
    <row r="165" spans="2:9" x14ac:dyDescent="0.25">
      <c r="B165" s="48"/>
      <c r="D165" s="33">
        <v>164</v>
      </c>
      <c r="E165" s="37">
        <v>8.1999999999999993</v>
      </c>
      <c r="F165" s="43"/>
      <c r="G165" s="48"/>
      <c r="H165" s="48"/>
      <c r="I165" s="48"/>
    </row>
    <row r="166" spans="2:9" x14ac:dyDescent="0.25">
      <c r="B166" s="48"/>
      <c r="D166" s="33">
        <v>165</v>
      </c>
      <c r="E166" s="37">
        <v>8.25</v>
      </c>
      <c r="F166" s="43"/>
      <c r="G166" s="48"/>
      <c r="H166" s="48"/>
      <c r="I166" s="48"/>
    </row>
    <row r="167" spans="2:9" x14ac:dyDescent="0.25">
      <c r="B167" s="48"/>
      <c r="D167" s="33">
        <v>166</v>
      </c>
      <c r="E167" s="37">
        <v>8.3000000000000007</v>
      </c>
      <c r="F167" s="43"/>
      <c r="G167" s="48"/>
      <c r="H167" s="48"/>
      <c r="I167" s="48"/>
    </row>
    <row r="168" spans="2:9" x14ac:dyDescent="0.25">
      <c r="B168" s="48"/>
      <c r="D168" s="33">
        <v>167</v>
      </c>
      <c r="E168" s="37">
        <v>8.35</v>
      </c>
      <c r="F168" s="43"/>
      <c r="G168" s="48"/>
      <c r="H168" s="48"/>
      <c r="I168" s="48"/>
    </row>
    <row r="169" spans="2:9" x14ac:dyDescent="0.25">
      <c r="B169" s="48"/>
      <c r="D169" s="33">
        <v>168</v>
      </c>
      <c r="E169" s="37">
        <v>8.4</v>
      </c>
      <c r="F169" s="43"/>
      <c r="G169" s="48"/>
      <c r="H169" s="48"/>
      <c r="I169" s="48"/>
    </row>
    <row r="170" spans="2:9" x14ac:dyDescent="0.25">
      <c r="B170" s="48"/>
      <c r="D170" s="33">
        <v>169</v>
      </c>
      <c r="E170" s="37">
        <v>8.4499999999999993</v>
      </c>
      <c r="F170" s="43"/>
      <c r="G170" s="48"/>
      <c r="H170" s="48"/>
      <c r="I170" s="48"/>
    </row>
    <row r="171" spans="2:9" x14ac:dyDescent="0.25">
      <c r="B171" s="48"/>
      <c r="D171" s="33">
        <v>170</v>
      </c>
      <c r="E171" s="37">
        <v>8.5</v>
      </c>
      <c r="F171" s="43"/>
      <c r="G171" s="48"/>
      <c r="H171" s="48"/>
      <c r="I171" s="48"/>
    </row>
    <row r="172" spans="2:9" x14ac:dyDescent="0.25">
      <c r="B172" s="48"/>
      <c r="D172" s="33">
        <v>171</v>
      </c>
      <c r="E172" s="37">
        <v>8.5500000000000007</v>
      </c>
      <c r="F172" s="43"/>
      <c r="G172" s="48"/>
      <c r="H172" s="48"/>
      <c r="I172" s="48"/>
    </row>
    <row r="173" spans="2:9" x14ac:dyDescent="0.25">
      <c r="B173" s="48"/>
      <c r="D173" s="33">
        <v>172</v>
      </c>
      <c r="E173" s="37">
        <v>8.6</v>
      </c>
      <c r="F173" s="43"/>
      <c r="G173" s="48"/>
      <c r="H173" s="48"/>
      <c r="I173" s="48"/>
    </row>
    <row r="174" spans="2:9" x14ac:dyDescent="0.25">
      <c r="B174" s="48"/>
      <c r="D174" s="33">
        <v>173</v>
      </c>
      <c r="E174" s="37">
        <v>8.65</v>
      </c>
      <c r="F174" s="43"/>
      <c r="G174" s="48"/>
      <c r="H174" s="48"/>
      <c r="I174" s="48"/>
    </row>
    <row r="175" spans="2:9" x14ac:dyDescent="0.25">
      <c r="B175" s="48"/>
      <c r="D175" s="33">
        <v>174</v>
      </c>
      <c r="E175" s="37">
        <v>8.6999999999999993</v>
      </c>
      <c r="F175" s="43"/>
      <c r="G175" s="48"/>
      <c r="H175" s="48"/>
      <c r="I175" s="48"/>
    </row>
    <row r="176" spans="2:9" x14ac:dyDescent="0.25">
      <c r="B176" s="48"/>
      <c r="D176" s="33">
        <v>175</v>
      </c>
      <c r="E176" s="37">
        <v>8.75</v>
      </c>
      <c r="F176" s="43"/>
      <c r="G176" s="48"/>
      <c r="H176" s="48"/>
      <c r="I176" s="48"/>
    </row>
    <row r="177" spans="2:9" x14ac:dyDescent="0.25">
      <c r="B177" s="48"/>
      <c r="D177" s="33">
        <v>176</v>
      </c>
      <c r="E177" s="37">
        <v>8.8000000000000007</v>
      </c>
      <c r="F177" s="43"/>
      <c r="G177" s="48"/>
      <c r="H177" s="48"/>
      <c r="I177" s="48"/>
    </row>
    <row r="178" spans="2:9" x14ac:dyDescent="0.25">
      <c r="B178" s="48"/>
      <c r="D178" s="33">
        <v>177</v>
      </c>
      <c r="E178" s="37">
        <v>8.85</v>
      </c>
      <c r="F178" s="43"/>
      <c r="G178" s="48"/>
      <c r="H178" s="48"/>
      <c r="I178" s="48"/>
    </row>
    <row r="179" spans="2:9" x14ac:dyDescent="0.25">
      <c r="B179" s="48"/>
      <c r="D179" s="33">
        <v>178</v>
      </c>
      <c r="E179" s="37">
        <v>8.9</v>
      </c>
      <c r="F179" s="43"/>
      <c r="G179" s="48"/>
      <c r="H179" s="48"/>
      <c r="I179" s="48"/>
    </row>
    <row r="180" spans="2:9" x14ac:dyDescent="0.25">
      <c r="B180" s="48"/>
      <c r="D180" s="33">
        <v>179</v>
      </c>
      <c r="E180" s="37">
        <v>8.9499999999999993</v>
      </c>
      <c r="F180" s="43"/>
      <c r="G180" s="48"/>
      <c r="H180" s="48"/>
      <c r="I180" s="48"/>
    </row>
    <row r="181" spans="2:9" x14ac:dyDescent="0.25">
      <c r="B181" s="48"/>
      <c r="D181" s="33">
        <v>180</v>
      </c>
      <c r="E181" s="37">
        <v>9</v>
      </c>
      <c r="F181" s="43"/>
      <c r="G181" s="48"/>
      <c r="H181" s="48"/>
      <c r="I181" s="48"/>
    </row>
    <row r="182" spans="2:9" x14ac:dyDescent="0.25">
      <c r="B182" s="48"/>
      <c r="D182" s="33">
        <v>181</v>
      </c>
      <c r="E182" s="37">
        <v>9.0500000000000007</v>
      </c>
      <c r="F182" s="43"/>
      <c r="G182" s="48"/>
      <c r="H182" s="48"/>
      <c r="I182" s="48"/>
    </row>
    <row r="183" spans="2:9" x14ac:dyDescent="0.25">
      <c r="B183" s="48"/>
      <c r="D183" s="33">
        <v>182</v>
      </c>
      <c r="E183" s="37">
        <v>9.1</v>
      </c>
      <c r="F183" s="43"/>
      <c r="G183" s="48"/>
      <c r="H183" s="48"/>
      <c r="I183" s="48"/>
    </row>
    <row r="184" spans="2:9" x14ac:dyDescent="0.25">
      <c r="B184" s="48"/>
      <c r="D184" s="33">
        <v>183</v>
      </c>
      <c r="E184" s="37">
        <v>9.15</v>
      </c>
      <c r="F184" s="43"/>
      <c r="G184" s="48"/>
      <c r="H184" s="48"/>
      <c r="I184" s="48"/>
    </row>
    <row r="185" spans="2:9" x14ac:dyDescent="0.25">
      <c r="B185" s="48"/>
      <c r="D185" s="33">
        <v>184</v>
      </c>
      <c r="E185" s="37">
        <v>9.1999999999999993</v>
      </c>
      <c r="F185" s="43"/>
      <c r="G185" s="48"/>
      <c r="H185" s="48"/>
      <c r="I185" s="48"/>
    </row>
    <row r="186" spans="2:9" x14ac:dyDescent="0.25">
      <c r="B186" s="48"/>
      <c r="C186" s="111"/>
      <c r="D186" s="33">
        <v>185</v>
      </c>
      <c r="E186" s="37">
        <v>9.25</v>
      </c>
      <c r="F186" s="43"/>
      <c r="G186" s="48"/>
      <c r="H186" s="48"/>
      <c r="I186" s="48"/>
    </row>
    <row r="187" spans="2:9" x14ac:dyDescent="0.25">
      <c r="B187" s="48"/>
      <c r="D187" s="33">
        <v>186</v>
      </c>
      <c r="E187" s="37">
        <v>9.3000000000000007</v>
      </c>
      <c r="F187" s="43"/>
      <c r="G187" s="48"/>
      <c r="H187" s="48"/>
      <c r="I187" s="48"/>
    </row>
    <row r="188" spans="2:9" x14ac:dyDescent="0.25">
      <c r="B188" s="48"/>
      <c r="D188" s="33">
        <v>187</v>
      </c>
      <c r="E188" s="37">
        <v>9.35</v>
      </c>
      <c r="F188" s="43"/>
      <c r="G188" s="48"/>
      <c r="H188" s="48"/>
      <c r="I188" s="48"/>
    </row>
    <row r="189" spans="2:9" x14ac:dyDescent="0.25">
      <c r="B189" s="48"/>
      <c r="D189" s="33">
        <v>188</v>
      </c>
      <c r="E189" s="37">
        <v>9.4</v>
      </c>
      <c r="F189" s="43"/>
      <c r="G189" s="48"/>
      <c r="H189" s="48"/>
      <c r="I189" s="48"/>
    </row>
    <row r="190" spans="2:9" x14ac:dyDescent="0.25">
      <c r="B190" s="48"/>
      <c r="D190" s="33">
        <v>189</v>
      </c>
      <c r="E190" s="37">
        <v>9.4499999999999993</v>
      </c>
      <c r="F190" s="43"/>
      <c r="G190" s="48"/>
      <c r="H190" s="48"/>
      <c r="I190" s="48"/>
    </row>
    <row r="191" spans="2:9" x14ac:dyDescent="0.25">
      <c r="B191" s="48"/>
      <c r="D191" s="33">
        <v>190</v>
      </c>
      <c r="E191" s="37">
        <v>9.5</v>
      </c>
      <c r="F191" s="43"/>
      <c r="G191" s="48"/>
      <c r="H191" s="48"/>
      <c r="I191" s="48"/>
    </row>
    <row r="192" spans="2:9" x14ac:dyDescent="0.25">
      <c r="B192" s="48"/>
      <c r="D192" s="33">
        <v>191</v>
      </c>
      <c r="E192" s="37">
        <v>9.5500000000000007</v>
      </c>
      <c r="F192" s="43"/>
      <c r="G192" s="48"/>
      <c r="H192" s="48"/>
      <c r="I192" s="48"/>
    </row>
    <row r="193" spans="2:9" x14ac:dyDescent="0.25">
      <c r="B193" s="48"/>
      <c r="D193" s="33">
        <v>192</v>
      </c>
      <c r="E193" s="37">
        <v>9.6</v>
      </c>
      <c r="F193" s="43"/>
      <c r="G193" s="48"/>
      <c r="H193" s="48"/>
      <c r="I193" s="48"/>
    </row>
    <row r="194" spans="2:9" x14ac:dyDescent="0.25">
      <c r="B194" s="48"/>
      <c r="D194" s="33">
        <v>193</v>
      </c>
      <c r="E194" s="37">
        <v>9.65</v>
      </c>
      <c r="F194" s="43"/>
      <c r="G194" s="48"/>
      <c r="H194" s="48"/>
      <c r="I194" s="48"/>
    </row>
    <row r="195" spans="2:9" x14ac:dyDescent="0.25">
      <c r="B195" s="48"/>
      <c r="D195" s="33">
        <v>194</v>
      </c>
      <c r="E195" s="37">
        <v>9.6999999999999993</v>
      </c>
      <c r="F195" s="43"/>
      <c r="G195" s="48"/>
      <c r="H195" s="48"/>
      <c r="I195" s="48"/>
    </row>
    <row r="196" spans="2:9" x14ac:dyDescent="0.25">
      <c r="B196" s="48"/>
      <c r="D196" s="33">
        <v>195</v>
      </c>
      <c r="E196" s="37">
        <v>9.75</v>
      </c>
      <c r="F196" s="43"/>
      <c r="G196" s="48"/>
      <c r="H196" s="48"/>
      <c r="I196" s="48"/>
    </row>
    <row r="197" spans="2:9" x14ac:dyDescent="0.25">
      <c r="B197" s="48"/>
      <c r="D197" s="33">
        <v>196</v>
      </c>
      <c r="E197" s="37">
        <v>9.8000000000000007</v>
      </c>
      <c r="F197" s="43"/>
      <c r="G197" s="48"/>
      <c r="H197" s="48"/>
      <c r="I197" s="48"/>
    </row>
    <row r="198" spans="2:9" x14ac:dyDescent="0.25">
      <c r="B198" s="48"/>
      <c r="D198" s="33">
        <v>197</v>
      </c>
      <c r="E198" s="37">
        <v>9.85</v>
      </c>
      <c r="F198" s="43"/>
      <c r="G198" s="48"/>
      <c r="H198" s="48"/>
      <c r="I198" s="48"/>
    </row>
    <row r="199" spans="2:9" x14ac:dyDescent="0.25">
      <c r="B199" s="48"/>
      <c r="D199" s="33">
        <v>198</v>
      </c>
      <c r="E199" s="37">
        <v>9.9</v>
      </c>
      <c r="F199" s="43"/>
      <c r="G199" s="48"/>
      <c r="H199" s="48"/>
      <c r="I199" s="48"/>
    </row>
    <row r="200" spans="2:9" x14ac:dyDescent="0.25">
      <c r="B200" s="48"/>
      <c r="D200" s="33">
        <v>199</v>
      </c>
      <c r="E200" s="37">
        <v>9.9499999999999993</v>
      </c>
      <c r="F200" s="43"/>
      <c r="G200" s="48"/>
      <c r="H200" s="48"/>
      <c r="I200" s="48"/>
    </row>
    <row r="201" spans="2:9" x14ac:dyDescent="0.25">
      <c r="B201" s="48"/>
      <c r="D201" s="33">
        <v>200</v>
      </c>
      <c r="E201" s="37">
        <v>10</v>
      </c>
      <c r="F201" s="43"/>
      <c r="G201" s="48"/>
      <c r="H201" s="48"/>
      <c r="I201" s="48"/>
    </row>
    <row r="202" spans="2:9" x14ac:dyDescent="0.25">
      <c r="B202" s="48"/>
      <c r="D202" s="33">
        <v>201</v>
      </c>
      <c r="E202" s="37">
        <v>10.050000000000001</v>
      </c>
      <c r="F202" s="43"/>
      <c r="G202" s="48"/>
      <c r="H202" s="48"/>
      <c r="I202" s="48"/>
    </row>
    <row r="203" spans="2:9" x14ac:dyDescent="0.25">
      <c r="B203" s="48"/>
      <c r="D203" s="33">
        <v>202</v>
      </c>
      <c r="E203" s="37">
        <v>10.1</v>
      </c>
      <c r="F203" s="43"/>
      <c r="G203" s="48"/>
      <c r="H203" s="48"/>
      <c r="I203" s="48"/>
    </row>
    <row r="204" spans="2:9" x14ac:dyDescent="0.25">
      <c r="B204" s="48"/>
      <c r="D204" s="33">
        <v>203</v>
      </c>
      <c r="E204" s="37">
        <v>10.15</v>
      </c>
      <c r="F204" s="43"/>
      <c r="G204" s="48"/>
      <c r="H204" s="48"/>
      <c r="I204" s="48"/>
    </row>
    <row r="205" spans="2:9" x14ac:dyDescent="0.25">
      <c r="B205" s="48"/>
      <c r="D205" s="33">
        <v>204</v>
      </c>
      <c r="E205" s="37">
        <v>10.199999999999999</v>
      </c>
      <c r="F205" s="43"/>
      <c r="G205" s="48"/>
      <c r="H205" s="48"/>
      <c r="I205" s="48"/>
    </row>
    <row r="206" spans="2:9" x14ac:dyDescent="0.25">
      <c r="B206" s="48"/>
      <c r="D206" s="33">
        <v>205</v>
      </c>
      <c r="E206" s="37">
        <v>10.25</v>
      </c>
      <c r="F206" s="43"/>
      <c r="G206" s="48"/>
      <c r="H206" s="48"/>
      <c r="I206" s="48"/>
    </row>
    <row r="207" spans="2:9" x14ac:dyDescent="0.25">
      <c r="B207" s="48"/>
      <c r="D207" s="33">
        <v>206</v>
      </c>
      <c r="E207" s="37">
        <v>10.3</v>
      </c>
      <c r="F207" s="43"/>
      <c r="G207" s="48"/>
      <c r="H207" s="48"/>
      <c r="I207" s="48"/>
    </row>
    <row r="208" spans="2:9" x14ac:dyDescent="0.25">
      <c r="B208" s="48"/>
      <c r="D208" s="33">
        <v>207</v>
      </c>
      <c r="E208" s="37">
        <v>10.35</v>
      </c>
      <c r="F208" s="43"/>
      <c r="G208" s="48"/>
      <c r="H208" s="48"/>
      <c r="I208" s="48"/>
    </row>
    <row r="209" spans="2:9" x14ac:dyDescent="0.25">
      <c r="B209" s="48"/>
      <c r="D209" s="33">
        <v>208</v>
      </c>
      <c r="E209" s="37">
        <v>10.4</v>
      </c>
      <c r="F209" s="43"/>
      <c r="G209" s="48"/>
      <c r="H209" s="48"/>
      <c r="I209" s="48"/>
    </row>
    <row r="210" spans="2:9" x14ac:dyDescent="0.25">
      <c r="B210" s="48"/>
      <c r="D210" s="33">
        <v>209</v>
      </c>
      <c r="E210" s="37">
        <v>10.45</v>
      </c>
      <c r="F210" s="43"/>
      <c r="G210" s="48"/>
      <c r="H210" s="48"/>
      <c r="I210" s="48"/>
    </row>
    <row r="211" spans="2:9" x14ac:dyDescent="0.25">
      <c r="B211" s="48"/>
      <c r="D211" s="33">
        <v>210</v>
      </c>
      <c r="E211" s="37">
        <v>10.5</v>
      </c>
      <c r="F211" s="43"/>
      <c r="G211" s="48"/>
      <c r="H211" s="48"/>
      <c r="I211" s="48"/>
    </row>
    <row r="212" spans="2:9" x14ac:dyDescent="0.25">
      <c r="B212" s="48"/>
      <c r="D212" s="33">
        <v>211</v>
      </c>
      <c r="E212" s="37">
        <v>10.55</v>
      </c>
      <c r="F212" s="43"/>
      <c r="G212" s="48"/>
      <c r="H212" s="48"/>
      <c r="I212" s="48"/>
    </row>
    <row r="213" spans="2:9" x14ac:dyDescent="0.25">
      <c r="B213" s="48"/>
      <c r="D213" s="33">
        <v>212</v>
      </c>
      <c r="E213" s="37">
        <v>10.6</v>
      </c>
      <c r="F213" s="43"/>
      <c r="G213" s="48"/>
      <c r="H213" s="48"/>
      <c r="I213" s="48"/>
    </row>
    <row r="214" spans="2:9" x14ac:dyDescent="0.25">
      <c r="B214" s="48"/>
      <c r="D214" s="33">
        <v>213</v>
      </c>
      <c r="E214" s="37">
        <v>10.65</v>
      </c>
      <c r="F214" s="43"/>
      <c r="G214" s="48"/>
      <c r="H214" s="48"/>
      <c r="I214" s="48"/>
    </row>
    <row r="215" spans="2:9" x14ac:dyDescent="0.25">
      <c r="B215" s="48"/>
      <c r="D215" s="33">
        <v>214</v>
      </c>
      <c r="E215" s="37">
        <v>10.7</v>
      </c>
      <c r="F215" s="43"/>
      <c r="G215" s="48"/>
      <c r="H215" s="48"/>
      <c r="I215" s="48"/>
    </row>
    <row r="216" spans="2:9" x14ac:dyDescent="0.25">
      <c r="B216" s="48"/>
      <c r="D216" s="33">
        <v>215</v>
      </c>
      <c r="E216" s="37">
        <v>10.75</v>
      </c>
      <c r="F216" s="43"/>
      <c r="G216" s="48"/>
      <c r="H216" s="48"/>
      <c r="I216" s="48"/>
    </row>
    <row r="217" spans="2:9" x14ac:dyDescent="0.25">
      <c r="B217" s="48"/>
      <c r="D217" s="33">
        <v>216</v>
      </c>
      <c r="E217" s="37">
        <v>10.8</v>
      </c>
      <c r="F217" s="43"/>
      <c r="G217" s="48"/>
      <c r="H217" s="48"/>
      <c r="I217" s="48"/>
    </row>
    <row r="218" spans="2:9" x14ac:dyDescent="0.25">
      <c r="B218" s="48"/>
      <c r="C218" s="111"/>
      <c r="D218" s="33">
        <v>217</v>
      </c>
      <c r="E218" s="37">
        <v>10.85</v>
      </c>
      <c r="F218" s="43"/>
      <c r="G218" s="48"/>
      <c r="H218" s="48"/>
      <c r="I218" s="48"/>
    </row>
    <row r="219" spans="2:9" x14ac:dyDescent="0.25">
      <c r="B219" s="48"/>
      <c r="D219" s="33">
        <v>218</v>
      </c>
      <c r="E219" s="37">
        <v>10.9</v>
      </c>
      <c r="F219" s="43"/>
      <c r="G219" s="48"/>
      <c r="H219" s="48"/>
      <c r="I219" s="48"/>
    </row>
    <row r="220" spans="2:9" x14ac:dyDescent="0.25">
      <c r="B220" s="48"/>
      <c r="D220" s="33">
        <v>219</v>
      </c>
      <c r="E220" s="37">
        <v>10.95</v>
      </c>
      <c r="F220" s="43"/>
      <c r="G220" s="48"/>
      <c r="H220" s="48"/>
      <c r="I220" s="48"/>
    </row>
    <row r="221" spans="2:9" x14ac:dyDescent="0.25">
      <c r="B221" s="48"/>
      <c r="D221" s="33">
        <v>220</v>
      </c>
      <c r="E221" s="37">
        <v>11</v>
      </c>
      <c r="F221" s="43"/>
      <c r="G221" s="48"/>
      <c r="H221" s="48"/>
      <c r="I221" s="48"/>
    </row>
    <row r="222" spans="2:9" x14ac:dyDescent="0.25">
      <c r="B222" s="48"/>
      <c r="D222" s="33">
        <v>221</v>
      </c>
      <c r="E222" s="37">
        <v>11.05</v>
      </c>
      <c r="F222" s="43"/>
      <c r="G222" s="48"/>
      <c r="H222" s="48"/>
      <c r="I222" s="48"/>
    </row>
    <row r="223" spans="2:9" x14ac:dyDescent="0.25">
      <c r="B223" s="48"/>
      <c r="D223" s="33">
        <v>222</v>
      </c>
      <c r="E223" s="37">
        <v>11.1</v>
      </c>
      <c r="F223" s="43"/>
      <c r="G223" s="48"/>
      <c r="H223" s="48"/>
      <c r="I223" s="48"/>
    </row>
    <row r="224" spans="2:9" x14ac:dyDescent="0.25">
      <c r="B224" s="48"/>
      <c r="D224" s="33">
        <v>223</v>
      </c>
      <c r="E224" s="37">
        <v>11.15</v>
      </c>
      <c r="F224" s="43"/>
      <c r="G224" s="48"/>
      <c r="H224" s="48"/>
      <c r="I224" s="48"/>
    </row>
    <row r="225" spans="2:9" x14ac:dyDescent="0.25">
      <c r="B225" s="48"/>
      <c r="D225" s="33">
        <v>224</v>
      </c>
      <c r="E225" s="37">
        <v>11.2</v>
      </c>
      <c r="F225" s="43"/>
      <c r="G225" s="48"/>
      <c r="H225" s="48"/>
      <c r="I225" s="48"/>
    </row>
    <row r="226" spans="2:9" x14ac:dyDescent="0.25">
      <c r="B226" s="48"/>
      <c r="D226" s="33">
        <v>225</v>
      </c>
      <c r="E226" s="37">
        <v>11.25</v>
      </c>
      <c r="F226" s="43"/>
      <c r="G226" s="48"/>
      <c r="H226" s="48"/>
      <c r="I226" s="48"/>
    </row>
    <row r="227" spans="2:9" x14ac:dyDescent="0.25">
      <c r="B227" s="48"/>
      <c r="D227" s="33">
        <v>226</v>
      </c>
      <c r="E227" s="37">
        <v>11.3</v>
      </c>
      <c r="F227" s="43"/>
      <c r="G227" s="48"/>
      <c r="H227" s="48"/>
      <c r="I227" s="48"/>
    </row>
    <row r="228" spans="2:9" x14ac:dyDescent="0.25">
      <c r="B228" s="48"/>
      <c r="D228" s="33">
        <v>227</v>
      </c>
      <c r="E228" s="37">
        <v>11.35</v>
      </c>
      <c r="F228" s="43"/>
      <c r="G228" s="48"/>
      <c r="H228" s="48"/>
      <c r="I228" s="48"/>
    </row>
    <row r="229" spans="2:9" x14ac:dyDescent="0.25">
      <c r="B229" s="48"/>
      <c r="D229" s="33">
        <v>228</v>
      </c>
      <c r="E229" s="37">
        <v>11.4</v>
      </c>
      <c r="F229" s="43"/>
      <c r="G229" s="48"/>
      <c r="H229" s="48"/>
      <c r="I229" s="48"/>
    </row>
    <row r="230" spans="2:9" x14ac:dyDescent="0.25">
      <c r="B230" s="48"/>
      <c r="D230" s="33">
        <v>229</v>
      </c>
      <c r="E230" s="37">
        <v>11.45</v>
      </c>
      <c r="F230" s="43"/>
      <c r="G230" s="48"/>
      <c r="H230" s="48"/>
      <c r="I230" s="48"/>
    </row>
    <row r="231" spans="2:9" x14ac:dyDescent="0.25">
      <c r="B231" s="48"/>
      <c r="D231" s="33">
        <v>230</v>
      </c>
      <c r="E231" s="37">
        <v>11.5</v>
      </c>
      <c r="F231" s="43"/>
      <c r="G231" s="48"/>
      <c r="H231" s="48"/>
      <c r="I231" s="48"/>
    </row>
    <row r="232" spans="2:9" x14ac:dyDescent="0.25">
      <c r="B232" s="48"/>
      <c r="D232" s="33">
        <v>231</v>
      </c>
      <c r="E232" s="37">
        <v>11.55</v>
      </c>
      <c r="F232" s="43"/>
      <c r="G232" s="48"/>
      <c r="H232" s="48"/>
      <c r="I232" s="48"/>
    </row>
    <row r="233" spans="2:9" x14ac:dyDescent="0.25">
      <c r="B233" s="48"/>
      <c r="D233" s="33">
        <v>232</v>
      </c>
      <c r="E233" s="37">
        <v>11.6</v>
      </c>
      <c r="F233" s="43"/>
      <c r="G233" s="48"/>
      <c r="H233" s="48"/>
      <c r="I233" s="48"/>
    </row>
    <row r="234" spans="2:9" x14ac:dyDescent="0.25">
      <c r="B234" s="48"/>
      <c r="D234" s="33">
        <v>233</v>
      </c>
      <c r="E234" s="37">
        <v>11.65</v>
      </c>
      <c r="F234" s="43"/>
      <c r="G234" s="48"/>
      <c r="H234" s="48"/>
      <c r="I234" s="48"/>
    </row>
    <row r="235" spans="2:9" x14ac:dyDescent="0.25">
      <c r="B235" s="48"/>
      <c r="D235" s="33">
        <v>234</v>
      </c>
      <c r="E235" s="37">
        <v>11.7</v>
      </c>
      <c r="F235" s="43"/>
      <c r="G235" s="48"/>
      <c r="H235" s="48"/>
      <c r="I235" s="48"/>
    </row>
    <row r="236" spans="2:9" x14ac:dyDescent="0.25">
      <c r="B236" s="48"/>
      <c r="D236" s="33">
        <v>235</v>
      </c>
      <c r="E236" s="37">
        <v>11.75</v>
      </c>
      <c r="F236" s="43"/>
      <c r="G236" s="48"/>
      <c r="H236" s="48"/>
      <c r="I236" s="48"/>
    </row>
    <row r="237" spans="2:9" x14ac:dyDescent="0.25">
      <c r="B237" s="48"/>
      <c r="D237" s="33">
        <v>236</v>
      </c>
      <c r="E237" s="37">
        <v>11.8</v>
      </c>
      <c r="F237" s="43"/>
      <c r="G237" s="48"/>
      <c r="H237" s="48"/>
      <c r="I237" s="48"/>
    </row>
    <row r="238" spans="2:9" x14ac:dyDescent="0.25">
      <c r="B238" s="48"/>
      <c r="D238" s="33">
        <v>237</v>
      </c>
      <c r="E238" s="37">
        <v>11.85</v>
      </c>
      <c r="F238" s="43"/>
      <c r="G238" s="48"/>
      <c r="H238" s="48"/>
      <c r="I238" s="48"/>
    </row>
    <row r="239" spans="2:9" x14ac:dyDescent="0.25">
      <c r="B239" s="48"/>
      <c r="D239" s="33">
        <v>238</v>
      </c>
      <c r="E239" s="37">
        <v>11.9</v>
      </c>
      <c r="F239" s="43"/>
      <c r="G239" s="48"/>
      <c r="H239" s="48"/>
      <c r="I239" s="48"/>
    </row>
    <row r="240" spans="2:9" x14ac:dyDescent="0.25">
      <c r="B240" s="48"/>
      <c r="D240" s="33">
        <v>239</v>
      </c>
      <c r="E240" s="37">
        <v>11.95</v>
      </c>
      <c r="F240" s="43"/>
      <c r="G240" s="48"/>
      <c r="H240" s="48"/>
      <c r="I240" s="48"/>
    </row>
    <row r="241" spans="2:9" x14ac:dyDescent="0.25">
      <c r="B241" s="48"/>
      <c r="D241" s="33">
        <v>240</v>
      </c>
      <c r="E241" s="37">
        <v>12</v>
      </c>
      <c r="F241" s="43"/>
      <c r="G241" s="48"/>
      <c r="H241" s="48"/>
      <c r="I241" s="48"/>
    </row>
    <row r="242" spans="2:9" x14ac:dyDescent="0.25">
      <c r="B242" s="48"/>
      <c r="D242" s="33">
        <v>241</v>
      </c>
      <c r="E242" s="37">
        <v>12.05</v>
      </c>
      <c r="F242" s="43"/>
      <c r="G242" s="48"/>
      <c r="H242" s="48"/>
      <c r="I242" s="48"/>
    </row>
    <row r="243" spans="2:9" x14ac:dyDescent="0.25">
      <c r="B243" s="48"/>
      <c r="D243" s="33">
        <v>242</v>
      </c>
      <c r="E243" s="37">
        <v>12.1</v>
      </c>
      <c r="F243" s="43"/>
      <c r="G243" s="48"/>
      <c r="H243" s="48"/>
      <c r="I243" s="48"/>
    </row>
    <row r="244" spans="2:9" x14ac:dyDescent="0.25">
      <c r="B244" s="48"/>
      <c r="D244" s="33">
        <v>243</v>
      </c>
      <c r="E244" s="37">
        <v>12.15</v>
      </c>
      <c r="F244" s="43"/>
      <c r="G244" s="48"/>
      <c r="H244" s="48"/>
      <c r="I244" s="48"/>
    </row>
    <row r="245" spans="2:9" x14ac:dyDescent="0.25">
      <c r="B245" s="48"/>
      <c r="D245" s="33">
        <v>244</v>
      </c>
      <c r="E245" s="37">
        <v>12.2</v>
      </c>
      <c r="F245" s="43"/>
      <c r="G245" s="48"/>
      <c r="H245" s="48"/>
      <c r="I245" s="48"/>
    </row>
    <row r="246" spans="2:9" x14ac:dyDescent="0.25">
      <c r="B246" s="48"/>
      <c r="D246" s="33">
        <v>245</v>
      </c>
      <c r="E246" s="37">
        <v>12.25</v>
      </c>
      <c r="F246" s="43"/>
      <c r="G246" s="48"/>
      <c r="H246" s="48"/>
      <c r="I246" s="48"/>
    </row>
    <row r="247" spans="2:9" x14ac:dyDescent="0.25">
      <c r="B247" s="48"/>
      <c r="D247" s="33">
        <v>246</v>
      </c>
      <c r="E247" s="37">
        <v>12.3</v>
      </c>
      <c r="F247" s="43"/>
      <c r="G247" s="48"/>
      <c r="H247" s="48"/>
      <c r="I247" s="48"/>
    </row>
    <row r="248" spans="2:9" x14ac:dyDescent="0.25">
      <c r="B248" s="48"/>
      <c r="D248" s="33">
        <v>247</v>
      </c>
      <c r="E248" s="37">
        <v>12.35</v>
      </c>
      <c r="F248" s="43"/>
      <c r="G248" s="48"/>
      <c r="H248" s="48"/>
      <c r="I248" s="48"/>
    </row>
    <row r="249" spans="2:9" x14ac:dyDescent="0.25">
      <c r="B249" s="48"/>
      <c r="D249" s="33">
        <v>248</v>
      </c>
      <c r="E249" s="37">
        <v>12.4</v>
      </c>
      <c r="F249" s="43"/>
      <c r="G249" s="48"/>
      <c r="H249" s="48"/>
      <c r="I249" s="48"/>
    </row>
    <row r="250" spans="2:9" x14ac:dyDescent="0.25">
      <c r="B250" s="48"/>
      <c r="D250" s="33">
        <v>249</v>
      </c>
      <c r="E250" s="37">
        <v>12.45</v>
      </c>
      <c r="F250" s="43"/>
      <c r="G250" s="48"/>
      <c r="H250" s="48"/>
      <c r="I250" s="48"/>
    </row>
    <row r="251" spans="2:9" x14ac:dyDescent="0.25">
      <c r="B251" s="48"/>
      <c r="D251" s="33">
        <v>250</v>
      </c>
      <c r="E251" s="37">
        <v>12.5</v>
      </c>
      <c r="F251" s="43"/>
      <c r="G251" s="48"/>
      <c r="H251" s="48"/>
      <c r="I251" s="48"/>
    </row>
    <row r="252" spans="2:9" x14ac:dyDescent="0.25">
      <c r="B252" s="48"/>
      <c r="D252" s="33">
        <v>251</v>
      </c>
      <c r="E252" s="37">
        <v>12.55</v>
      </c>
      <c r="F252" s="43"/>
      <c r="G252" s="48"/>
      <c r="H252" s="48"/>
      <c r="I252" s="48"/>
    </row>
    <row r="253" spans="2:9" x14ac:dyDescent="0.25">
      <c r="B253" s="48"/>
      <c r="D253" s="33">
        <v>252</v>
      </c>
      <c r="E253" s="37">
        <v>12.6</v>
      </c>
      <c r="F253" s="43"/>
      <c r="G253" s="48"/>
      <c r="H253" s="48"/>
      <c r="I253" s="48"/>
    </row>
    <row r="254" spans="2:9" x14ac:dyDescent="0.25">
      <c r="B254" s="48"/>
      <c r="D254" s="33">
        <v>253</v>
      </c>
      <c r="E254" s="37">
        <v>12.65</v>
      </c>
      <c r="F254" s="43"/>
      <c r="G254" s="48"/>
      <c r="H254" s="48"/>
      <c r="I254" s="48"/>
    </row>
    <row r="255" spans="2:9" x14ac:dyDescent="0.25">
      <c r="B255" s="48"/>
      <c r="D255" s="33">
        <v>254</v>
      </c>
      <c r="E255" s="37">
        <v>12.7</v>
      </c>
      <c r="F255" s="43"/>
      <c r="G255" s="48"/>
      <c r="H255" s="48"/>
      <c r="I255" s="48"/>
    </row>
    <row r="256" spans="2:9" x14ac:dyDescent="0.25">
      <c r="B256" s="48"/>
      <c r="D256" s="33">
        <v>255</v>
      </c>
      <c r="E256" s="37">
        <v>12.75</v>
      </c>
      <c r="F256" s="43"/>
      <c r="G256" s="48"/>
      <c r="H256" s="48"/>
      <c r="I256" s="48"/>
    </row>
    <row r="257" spans="2:9" x14ac:dyDescent="0.25">
      <c r="B257" s="48"/>
      <c r="D257" s="33">
        <v>256</v>
      </c>
      <c r="E257" s="37">
        <v>12.8</v>
      </c>
      <c r="F257" s="43"/>
      <c r="G257" s="48"/>
      <c r="H257" s="48"/>
      <c r="I257" s="48"/>
    </row>
    <row r="258" spans="2:9" x14ac:dyDescent="0.25">
      <c r="B258" s="48"/>
      <c r="C258" s="111"/>
      <c r="D258" s="33">
        <v>257</v>
      </c>
      <c r="E258" s="37">
        <v>12.85</v>
      </c>
      <c r="F258" s="43"/>
      <c r="G258" s="48"/>
      <c r="H258" s="48"/>
      <c r="I258" s="48"/>
    </row>
    <row r="259" spans="2:9" x14ac:dyDescent="0.25">
      <c r="B259" s="48"/>
      <c r="D259" s="33">
        <v>258</v>
      </c>
      <c r="E259" s="37">
        <v>12.9</v>
      </c>
      <c r="F259" s="43"/>
      <c r="G259" s="48"/>
      <c r="H259" s="48"/>
      <c r="I259" s="48"/>
    </row>
    <row r="260" spans="2:9" x14ac:dyDescent="0.25">
      <c r="B260" s="48"/>
      <c r="D260" s="33">
        <v>259</v>
      </c>
      <c r="E260" s="37">
        <v>12.95</v>
      </c>
      <c r="F260" s="43"/>
      <c r="G260" s="48"/>
      <c r="H260" s="48"/>
      <c r="I260" s="48"/>
    </row>
    <row r="261" spans="2:9" x14ac:dyDescent="0.25">
      <c r="B261" s="48"/>
      <c r="D261" s="33">
        <v>260</v>
      </c>
      <c r="E261" s="37">
        <v>13</v>
      </c>
      <c r="F261" s="43"/>
      <c r="G261" s="48"/>
      <c r="H261" s="48"/>
      <c r="I261" s="48"/>
    </row>
    <row r="262" spans="2:9" x14ac:dyDescent="0.25">
      <c r="B262" s="48"/>
      <c r="D262" s="33">
        <v>261</v>
      </c>
      <c r="E262" s="37">
        <v>13.05</v>
      </c>
      <c r="F262" s="43"/>
      <c r="G262" s="48"/>
      <c r="H262" s="48"/>
      <c r="I262" s="48"/>
    </row>
    <row r="263" spans="2:9" x14ac:dyDescent="0.25">
      <c r="B263" s="48"/>
      <c r="D263" s="33">
        <v>262</v>
      </c>
      <c r="E263" s="37">
        <v>13.1</v>
      </c>
      <c r="F263" s="43"/>
      <c r="G263" s="48"/>
      <c r="H263" s="48"/>
      <c r="I263" s="48"/>
    </row>
    <row r="264" spans="2:9" x14ac:dyDescent="0.25">
      <c r="B264" s="48"/>
      <c r="D264" s="33">
        <v>263</v>
      </c>
      <c r="E264" s="37">
        <v>13.15</v>
      </c>
      <c r="F264" s="43"/>
      <c r="G264" s="48"/>
      <c r="H264" s="48"/>
      <c r="I264" s="48"/>
    </row>
    <row r="265" spans="2:9" x14ac:dyDescent="0.25">
      <c r="B265" s="48"/>
      <c r="D265" s="33">
        <v>264</v>
      </c>
      <c r="E265" s="37">
        <v>13.2</v>
      </c>
      <c r="F265" s="43"/>
      <c r="G265" s="48"/>
      <c r="H265" s="48"/>
      <c r="I265" s="48"/>
    </row>
    <row r="266" spans="2:9" x14ac:dyDescent="0.25">
      <c r="B266" s="48"/>
      <c r="D266" s="33">
        <v>265</v>
      </c>
      <c r="E266" s="37">
        <v>13.25</v>
      </c>
      <c r="F266" s="43"/>
      <c r="G266" s="48"/>
      <c r="H266" s="48"/>
      <c r="I266" s="48"/>
    </row>
    <row r="267" spans="2:9" x14ac:dyDescent="0.25">
      <c r="B267" s="48"/>
      <c r="D267" s="33">
        <v>266</v>
      </c>
      <c r="E267" s="37">
        <v>13.3</v>
      </c>
      <c r="F267" s="43"/>
      <c r="G267" s="48"/>
      <c r="H267" s="48"/>
      <c r="I267" s="48"/>
    </row>
    <row r="268" spans="2:9" x14ac:dyDescent="0.25">
      <c r="B268" s="48"/>
      <c r="D268" s="33">
        <v>267</v>
      </c>
      <c r="E268" s="37">
        <v>13.35</v>
      </c>
      <c r="F268" s="43"/>
      <c r="G268" s="48"/>
      <c r="H268" s="48"/>
      <c r="I268" s="48"/>
    </row>
    <row r="269" spans="2:9" x14ac:dyDescent="0.25">
      <c r="B269" s="48"/>
      <c r="D269" s="33">
        <v>268</v>
      </c>
      <c r="E269" s="37">
        <v>13.4</v>
      </c>
      <c r="F269" s="43"/>
      <c r="G269" s="48"/>
      <c r="H269" s="48"/>
      <c r="I269" s="48"/>
    </row>
    <row r="270" spans="2:9" x14ac:dyDescent="0.25">
      <c r="B270" s="48"/>
      <c r="D270" s="33">
        <v>269</v>
      </c>
      <c r="E270" s="37">
        <v>13.45</v>
      </c>
      <c r="F270" s="43"/>
      <c r="G270" s="48"/>
      <c r="H270" s="48"/>
      <c r="I270" s="48"/>
    </row>
    <row r="271" spans="2:9" x14ac:dyDescent="0.25">
      <c r="B271" s="48"/>
      <c r="D271" s="33">
        <v>270</v>
      </c>
      <c r="E271" s="37">
        <v>13.5</v>
      </c>
      <c r="F271" s="43"/>
      <c r="G271" s="48"/>
      <c r="H271" s="48"/>
      <c r="I271" s="48"/>
    </row>
    <row r="272" spans="2:9" x14ac:dyDescent="0.25">
      <c r="B272" s="48"/>
      <c r="D272" s="33">
        <v>271</v>
      </c>
      <c r="E272" s="37">
        <v>13.55</v>
      </c>
      <c r="F272" s="43"/>
      <c r="G272" s="48"/>
      <c r="H272" s="48"/>
      <c r="I272" s="48"/>
    </row>
    <row r="273" spans="2:9" x14ac:dyDescent="0.25">
      <c r="B273" s="48"/>
      <c r="D273" s="33">
        <v>272</v>
      </c>
      <c r="E273" s="37">
        <v>13.6</v>
      </c>
      <c r="F273" s="43"/>
      <c r="G273" s="48"/>
      <c r="H273" s="48"/>
      <c r="I273" s="48"/>
    </row>
    <row r="274" spans="2:9" x14ac:dyDescent="0.25">
      <c r="B274" s="48"/>
      <c r="D274" s="33">
        <v>273</v>
      </c>
      <c r="E274" s="37">
        <v>13.65</v>
      </c>
      <c r="F274" s="43"/>
      <c r="G274" s="48"/>
      <c r="H274" s="48"/>
      <c r="I274" s="48"/>
    </row>
    <row r="275" spans="2:9" x14ac:dyDescent="0.25">
      <c r="B275" s="48"/>
      <c r="D275" s="33">
        <v>274</v>
      </c>
      <c r="E275" s="37">
        <v>13.7</v>
      </c>
      <c r="F275" s="43"/>
      <c r="G275" s="48"/>
      <c r="H275" s="48"/>
      <c r="I275" s="48"/>
    </row>
    <row r="276" spans="2:9" x14ac:dyDescent="0.25">
      <c r="B276" s="48"/>
      <c r="D276" s="33">
        <v>275</v>
      </c>
      <c r="E276" s="37">
        <v>13.75</v>
      </c>
      <c r="F276" s="43"/>
      <c r="G276" s="48"/>
      <c r="H276" s="48"/>
      <c r="I276" s="48"/>
    </row>
    <row r="277" spans="2:9" x14ac:dyDescent="0.25">
      <c r="B277" s="48"/>
      <c r="D277" s="33">
        <v>276</v>
      </c>
      <c r="E277" s="37">
        <v>13.8</v>
      </c>
      <c r="F277" s="43"/>
      <c r="G277" s="48"/>
      <c r="H277" s="48"/>
      <c r="I277" s="48"/>
    </row>
    <row r="278" spans="2:9" x14ac:dyDescent="0.25">
      <c r="B278" s="48"/>
      <c r="D278" s="33">
        <v>277</v>
      </c>
      <c r="E278" s="37">
        <v>13.85</v>
      </c>
      <c r="F278" s="43"/>
      <c r="G278" s="48"/>
      <c r="H278" s="48"/>
      <c r="I278" s="48"/>
    </row>
    <row r="279" spans="2:9" x14ac:dyDescent="0.25">
      <c r="B279" s="48"/>
      <c r="D279" s="33">
        <v>278</v>
      </c>
      <c r="E279" s="37">
        <v>13.9</v>
      </c>
      <c r="F279" s="43"/>
      <c r="G279" s="48"/>
      <c r="H279" s="48"/>
      <c r="I279" s="48"/>
    </row>
    <row r="280" spans="2:9" x14ac:dyDescent="0.25">
      <c r="B280" s="48"/>
      <c r="D280" s="33">
        <v>279</v>
      </c>
      <c r="E280" s="37">
        <v>13.95</v>
      </c>
      <c r="F280" s="43"/>
      <c r="G280" s="48"/>
      <c r="H280" s="48"/>
      <c r="I280" s="48"/>
    </row>
    <row r="281" spans="2:9" x14ac:dyDescent="0.25">
      <c r="B281" s="48"/>
      <c r="D281" s="33">
        <v>280</v>
      </c>
      <c r="E281" s="37">
        <v>14</v>
      </c>
      <c r="F281" s="43"/>
      <c r="G281" s="48"/>
      <c r="H281" s="48"/>
      <c r="I281" s="48"/>
    </row>
    <row r="282" spans="2:9" x14ac:dyDescent="0.25">
      <c r="B282" s="48"/>
      <c r="D282" s="33">
        <v>281</v>
      </c>
      <c r="E282" s="37">
        <v>14.05</v>
      </c>
      <c r="F282" s="43"/>
      <c r="G282" s="48"/>
      <c r="H282" s="48"/>
      <c r="I282" s="48"/>
    </row>
    <row r="283" spans="2:9" x14ac:dyDescent="0.25">
      <c r="B283" s="48"/>
      <c r="D283" s="33">
        <v>282</v>
      </c>
      <c r="E283" s="37">
        <v>14.1</v>
      </c>
      <c r="F283" s="43"/>
      <c r="G283" s="48"/>
      <c r="H283" s="48"/>
      <c r="I283" s="48"/>
    </row>
    <row r="284" spans="2:9" x14ac:dyDescent="0.25">
      <c r="B284" s="48"/>
      <c r="D284" s="33">
        <v>283</v>
      </c>
      <c r="E284" s="37">
        <v>14.15</v>
      </c>
      <c r="F284" s="43"/>
      <c r="G284" s="48"/>
      <c r="H284" s="48"/>
      <c r="I284" s="48"/>
    </row>
    <row r="285" spans="2:9" x14ac:dyDescent="0.25">
      <c r="B285" s="48"/>
      <c r="D285" s="33">
        <v>284</v>
      </c>
      <c r="E285" s="37">
        <v>14.2</v>
      </c>
      <c r="F285" s="43"/>
      <c r="G285" s="48"/>
      <c r="H285" s="48"/>
      <c r="I285" s="48"/>
    </row>
    <row r="286" spans="2:9" x14ac:dyDescent="0.25">
      <c r="B286" s="48"/>
      <c r="D286" s="33">
        <v>285</v>
      </c>
      <c r="E286" s="37">
        <v>14.25</v>
      </c>
      <c r="F286" s="43"/>
      <c r="G286" s="48"/>
      <c r="H286" s="48"/>
      <c r="I286" s="48"/>
    </row>
    <row r="287" spans="2:9" x14ac:dyDescent="0.25">
      <c r="B287" s="48"/>
      <c r="D287" s="33">
        <v>286</v>
      </c>
      <c r="E287" s="37">
        <v>14.3</v>
      </c>
      <c r="F287" s="43"/>
      <c r="G287" s="48"/>
      <c r="H287" s="48"/>
      <c r="I287" s="48"/>
    </row>
    <row r="288" spans="2:9" x14ac:dyDescent="0.25">
      <c r="B288" s="48"/>
      <c r="D288" s="33">
        <v>287</v>
      </c>
      <c r="E288" s="37">
        <v>14.35</v>
      </c>
      <c r="F288" s="43"/>
      <c r="G288" s="48"/>
      <c r="H288" s="48"/>
      <c r="I288" s="48"/>
    </row>
    <row r="289" spans="2:9" x14ac:dyDescent="0.25">
      <c r="B289" s="48"/>
      <c r="D289" s="33">
        <v>288</v>
      </c>
      <c r="E289" s="37">
        <v>14.4</v>
      </c>
      <c r="F289" s="43"/>
      <c r="G289" s="48"/>
      <c r="H289" s="48"/>
      <c r="I289" s="48"/>
    </row>
    <row r="290" spans="2:9" x14ac:dyDescent="0.25">
      <c r="B290" s="48"/>
      <c r="D290" s="33">
        <v>289</v>
      </c>
      <c r="E290" s="37">
        <v>14.45</v>
      </c>
      <c r="F290" s="43"/>
      <c r="G290" s="48"/>
      <c r="H290" s="48"/>
      <c r="I290" s="48"/>
    </row>
    <row r="291" spans="2:9" x14ac:dyDescent="0.25">
      <c r="B291" s="48"/>
      <c r="D291" s="33">
        <v>290</v>
      </c>
      <c r="E291" s="37">
        <v>14.5</v>
      </c>
      <c r="F291" s="43"/>
      <c r="G291" s="48"/>
      <c r="H291" s="48"/>
      <c r="I291" s="48"/>
    </row>
    <row r="292" spans="2:9" x14ac:dyDescent="0.25">
      <c r="B292" s="48"/>
      <c r="D292" s="33">
        <v>291</v>
      </c>
      <c r="E292" s="37">
        <v>14.55</v>
      </c>
      <c r="F292" s="43"/>
      <c r="G292" s="48"/>
      <c r="H292" s="48"/>
      <c r="I292" s="48"/>
    </row>
    <row r="293" spans="2:9" x14ac:dyDescent="0.25">
      <c r="B293" s="48"/>
      <c r="D293" s="33">
        <v>292</v>
      </c>
      <c r="E293" s="37">
        <v>14.6</v>
      </c>
      <c r="F293" s="43"/>
      <c r="G293" s="48"/>
      <c r="H293" s="48"/>
      <c r="I293" s="48"/>
    </row>
    <row r="294" spans="2:9" x14ac:dyDescent="0.25">
      <c r="B294" s="48"/>
      <c r="D294" s="33">
        <v>293</v>
      </c>
      <c r="E294" s="37">
        <v>14.65</v>
      </c>
      <c r="F294" s="43"/>
      <c r="G294" s="48"/>
      <c r="H294" s="48"/>
      <c r="I294" s="48"/>
    </row>
    <row r="295" spans="2:9" x14ac:dyDescent="0.25">
      <c r="B295" s="48"/>
      <c r="D295" s="33">
        <v>294</v>
      </c>
      <c r="E295" s="37">
        <v>14.7</v>
      </c>
      <c r="F295" s="43"/>
      <c r="G295" s="48"/>
      <c r="H295" s="48"/>
      <c r="I295" s="48"/>
    </row>
    <row r="296" spans="2:9" x14ac:dyDescent="0.25">
      <c r="B296" s="48"/>
      <c r="D296" s="33">
        <v>295</v>
      </c>
      <c r="E296" s="37">
        <v>14.75</v>
      </c>
      <c r="F296" s="43"/>
      <c r="G296" s="48"/>
      <c r="H296" s="48"/>
      <c r="I296" s="48"/>
    </row>
    <row r="297" spans="2:9" x14ac:dyDescent="0.25">
      <c r="B297" s="48"/>
      <c r="D297" s="33">
        <v>296</v>
      </c>
      <c r="E297" s="37">
        <v>14.8</v>
      </c>
      <c r="F297" s="43"/>
      <c r="G297" s="48"/>
      <c r="H297" s="48"/>
      <c r="I297" s="48"/>
    </row>
    <row r="298" spans="2:9" x14ac:dyDescent="0.25">
      <c r="B298" s="48"/>
      <c r="D298" s="33">
        <v>297</v>
      </c>
      <c r="E298" s="37">
        <v>14.85</v>
      </c>
      <c r="F298" s="43"/>
      <c r="G298" s="48"/>
      <c r="H298" s="48"/>
      <c r="I298" s="48"/>
    </row>
    <row r="299" spans="2:9" x14ac:dyDescent="0.25">
      <c r="B299" s="48"/>
      <c r="D299" s="33">
        <v>298</v>
      </c>
      <c r="E299" s="37">
        <v>14.9</v>
      </c>
      <c r="F299" s="43"/>
      <c r="G299" s="48"/>
      <c r="H299" s="48"/>
      <c r="I299" s="48"/>
    </row>
    <row r="300" spans="2:9" x14ac:dyDescent="0.25">
      <c r="B300" s="48"/>
      <c r="D300" s="33">
        <v>299</v>
      </c>
      <c r="E300" s="37">
        <v>14.95</v>
      </c>
      <c r="F300" s="43"/>
      <c r="G300" s="48"/>
      <c r="H300" s="48"/>
      <c r="I300" s="48"/>
    </row>
    <row r="301" spans="2:9" x14ac:dyDescent="0.25">
      <c r="B301" s="48"/>
      <c r="D301" s="33">
        <v>300</v>
      </c>
      <c r="E301" s="37">
        <v>15</v>
      </c>
      <c r="F301" s="43"/>
      <c r="G301" s="48"/>
      <c r="H301" s="48"/>
      <c r="I301" s="48"/>
    </row>
    <row r="302" spans="2:9" x14ac:dyDescent="0.25">
      <c r="B302" s="48"/>
      <c r="D302" s="33">
        <v>301</v>
      </c>
      <c r="E302" s="37">
        <v>15.05</v>
      </c>
      <c r="F302" s="43"/>
      <c r="G302" s="48"/>
      <c r="H302" s="48"/>
      <c r="I302" s="48"/>
    </row>
    <row r="303" spans="2:9" x14ac:dyDescent="0.25">
      <c r="B303" s="48"/>
      <c r="D303" s="33">
        <v>302</v>
      </c>
      <c r="E303" s="37">
        <v>15.1</v>
      </c>
      <c r="F303" s="43"/>
      <c r="G303" s="48"/>
      <c r="H303" s="48"/>
      <c r="I303" s="48"/>
    </row>
    <row r="304" spans="2:9" x14ac:dyDescent="0.25">
      <c r="B304" s="48"/>
      <c r="D304" s="33">
        <v>303</v>
      </c>
      <c r="E304" s="37">
        <v>15.15</v>
      </c>
      <c r="F304" s="43"/>
      <c r="G304" s="48"/>
      <c r="H304" s="48"/>
      <c r="I304" s="48"/>
    </row>
    <row r="305" spans="2:9" x14ac:dyDescent="0.25">
      <c r="B305" s="48"/>
      <c r="D305" s="33">
        <v>304</v>
      </c>
      <c r="E305" s="37">
        <v>15.2</v>
      </c>
      <c r="F305" s="43"/>
      <c r="G305" s="48"/>
      <c r="H305" s="48"/>
      <c r="I305" s="48"/>
    </row>
    <row r="306" spans="2:9" x14ac:dyDescent="0.25">
      <c r="B306" s="48"/>
      <c r="D306" s="33">
        <v>305</v>
      </c>
      <c r="E306" s="37">
        <v>15.25</v>
      </c>
      <c r="F306" s="43"/>
      <c r="G306" s="48"/>
      <c r="H306" s="48"/>
      <c r="I306" s="48"/>
    </row>
    <row r="307" spans="2:9" x14ac:dyDescent="0.25">
      <c r="B307" s="48"/>
      <c r="D307" s="33">
        <v>306</v>
      </c>
      <c r="E307" s="37">
        <v>15.3</v>
      </c>
      <c r="F307" s="43"/>
      <c r="G307" s="48"/>
      <c r="H307" s="48"/>
      <c r="I307" s="48"/>
    </row>
    <row r="308" spans="2:9" x14ac:dyDescent="0.25">
      <c r="B308" s="48"/>
      <c r="D308" s="33">
        <v>307</v>
      </c>
      <c r="E308" s="37">
        <v>15.35</v>
      </c>
      <c r="F308" s="43"/>
      <c r="G308" s="48"/>
      <c r="H308" s="48"/>
      <c r="I308" s="48"/>
    </row>
    <row r="309" spans="2:9" x14ac:dyDescent="0.25">
      <c r="B309" s="48"/>
      <c r="D309" s="33">
        <v>308</v>
      </c>
      <c r="E309" s="37">
        <v>15.4</v>
      </c>
      <c r="F309" s="43"/>
      <c r="G309" s="48"/>
      <c r="H309" s="48"/>
      <c r="I309" s="48"/>
    </row>
    <row r="310" spans="2:9" x14ac:dyDescent="0.25">
      <c r="B310" s="48"/>
      <c r="D310" s="33">
        <v>309</v>
      </c>
      <c r="E310" s="37">
        <v>15.45</v>
      </c>
      <c r="F310" s="43"/>
      <c r="G310" s="48"/>
      <c r="H310" s="48"/>
      <c r="I310" s="48"/>
    </row>
    <row r="311" spans="2:9" x14ac:dyDescent="0.25">
      <c r="B311" s="48"/>
      <c r="D311" s="33">
        <v>310</v>
      </c>
      <c r="E311" s="37">
        <v>15.5</v>
      </c>
      <c r="F311" s="43"/>
      <c r="G311" s="48"/>
      <c r="H311" s="48"/>
      <c r="I311" s="48"/>
    </row>
    <row r="312" spans="2:9" x14ac:dyDescent="0.25">
      <c r="B312" s="48"/>
      <c r="D312" s="33">
        <v>311</v>
      </c>
      <c r="E312" s="37">
        <v>15.55</v>
      </c>
      <c r="F312" s="43"/>
      <c r="G312" s="48"/>
      <c r="H312" s="48"/>
      <c r="I312" s="48"/>
    </row>
    <row r="313" spans="2:9" x14ac:dyDescent="0.25">
      <c r="B313" s="48"/>
      <c r="D313" s="33">
        <v>312</v>
      </c>
      <c r="E313" s="37">
        <v>15.6</v>
      </c>
      <c r="F313" s="43"/>
      <c r="G313" s="48"/>
      <c r="H313" s="48"/>
      <c r="I313" s="48"/>
    </row>
    <row r="314" spans="2:9" x14ac:dyDescent="0.25">
      <c r="B314" s="48"/>
      <c r="D314" s="33">
        <v>313</v>
      </c>
      <c r="E314" s="37">
        <v>15.65</v>
      </c>
      <c r="F314" s="43"/>
      <c r="G314" s="48"/>
      <c r="H314" s="48"/>
      <c r="I314" s="48"/>
    </row>
    <row r="315" spans="2:9" x14ac:dyDescent="0.25">
      <c r="B315" s="48"/>
      <c r="D315" s="33">
        <v>314</v>
      </c>
      <c r="E315" s="37">
        <v>15.7</v>
      </c>
      <c r="F315" s="43"/>
      <c r="G315" s="48"/>
      <c r="H315" s="48"/>
      <c r="I315" s="48"/>
    </row>
    <row r="316" spans="2:9" x14ac:dyDescent="0.25">
      <c r="B316" s="48"/>
      <c r="D316" s="33">
        <v>315</v>
      </c>
      <c r="E316" s="37">
        <v>15.75</v>
      </c>
      <c r="F316" s="43"/>
      <c r="G316" s="48"/>
      <c r="H316" s="48"/>
      <c r="I316" s="48"/>
    </row>
    <row r="317" spans="2:9" x14ac:dyDescent="0.25">
      <c r="B317" s="48"/>
      <c r="D317" s="33">
        <v>316</v>
      </c>
      <c r="E317" s="37">
        <v>15.8</v>
      </c>
      <c r="F317" s="43"/>
      <c r="G317" s="48"/>
      <c r="H317" s="48"/>
      <c r="I317" s="48"/>
    </row>
    <row r="318" spans="2:9" x14ac:dyDescent="0.25">
      <c r="B318" s="48"/>
      <c r="C318" s="111"/>
      <c r="D318" s="33">
        <v>317</v>
      </c>
      <c r="E318" s="37">
        <v>15.85</v>
      </c>
      <c r="F318" s="43"/>
      <c r="G318" s="48"/>
      <c r="H318" s="48"/>
      <c r="I318" s="48"/>
    </row>
    <row r="319" spans="2:9" x14ac:dyDescent="0.25">
      <c r="B319" s="48"/>
      <c r="D319" s="33">
        <v>318</v>
      </c>
      <c r="E319" s="37">
        <v>15.9</v>
      </c>
      <c r="F319" s="43"/>
      <c r="G319" s="48"/>
      <c r="H319" s="48"/>
      <c r="I319" s="48"/>
    </row>
    <row r="320" spans="2:9" x14ac:dyDescent="0.25">
      <c r="B320" s="48"/>
      <c r="D320" s="33">
        <v>319</v>
      </c>
      <c r="E320" s="37">
        <v>15.95</v>
      </c>
      <c r="F320" s="43"/>
      <c r="G320" s="48"/>
      <c r="H320" s="48"/>
      <c r="I320" s="48"/>
    </row>
    <row r="321" spans="2:9" x14ac:dyDescent="0.25">
      <c r="B321" s="48"/>
      <c r="D321" s="33">
        <v>320</v>
      </c>
      <c r="E321" s="37">
        <v>16</v>
      </c>
      <c r="F321" s="43"/>
      <c r="G321" s="48"/>
      <c r="H321" s="48"/>
      <c r="I321" s="48"/>
    </row>
    <row r="322" spans="2:9" x14ac:dyDescent="0.25">
      <c r="B322" s="48"/>
      <c r="D322" s="33">
        <v>321</v>
      </c>
      <c r="E322" s="37">
        <v>16.05</v>
      </c>
      <c r="F322" s="43"/>
      <c r="G322" s="48"/>
      <c r="H322" s="48"/>
      <c r="I322" s="48"/>
    </row>
    <row r="323" spans="2:9" x14ac:dyDescent="0.25">
      <c r="B323" s="48"/>
      <c r="D323" s="33">
        <v>322</v>
      </c>
      <c r="E323" s="37">
        <v>16.100000000000001</v>
      </c>
      <c r="F323" s="43"/>
      <c r="G323" s="48"/>
      <c r="H323" s="48"/>
      <c r="I323" s="48"/>
    </row>
    <row r="324" spans="2:9" x14ac:dyDescent="0.25">
      <c r="B324" s="48"/>
      <c r="D324" s="33">
        <v>323</v>
      </c>
      <c r="E324" s="37">
        <v>16.149999999999999</v>
      </c>
      <c r="F324" s="43"/>
      <c r="G324" s="48"/>
      <c r="H324" s="48"/>
      <c r="I324" s="48"/>
    </row>
    <row r="325" spans="2:9" x14ac:dyDescent="0.25">
      <c r="B325" s="48"/>
      <c r="D325" s="33">
        <v>324</v>
      </c>
      <c r="E325" s="37">
        <v>16.2</v>
      </c>
      <c r="F325" s="43"/>
      <c r="G325" s="48"/>
      <c r="H325" s="48"/>
      <c r="I325" s="48"/>
    </row>
    <row r="326" spans="2:9" x14ac:dyDescent="0.25">
      <c r="B326" s="48"/>
      <c r="D326" s="33">
        <v>325</v>
      </c>
      <c r="E326" s="37">
        <v>16.25</v>
      </c>
      <c r="F326" s="43"/>
      <c r="G326" s="48"/>
      <c r="H326" s="48"/>
      <c r="I326" s="48"/>
    </row>
    <row r="327" spans="2:9" x14ac:dyDescent="0.25">
      <c r="B327" s="48"/>
      <c r="D327" s="33">
        <v>326</v>
      </c>
      <c r="E327" s="37">
        <v>16.3</v>
      </c>
      <c r="F327" s="43"/>
      <c r="G327" s="48"/>
      <c r="H327" s="48"/>
      <c r="I327" s="48"/>
    </row>
    <row r="328" spans="2:9" x14ac:dyDescent="0.25">
      <c r="B328" s="48"/>
      <c r="D328" s="33">
        <v>327</v>
      </c>
      <c r="E328" s="37">
        <v>16.350000000000001</v>
      </c>
      <c r="F328" s="43"/>
      <c r="G328" s="48"/>
      <c r="H328" s="48"/>
      <c r="I328" s="48"/>
    </row>
    <row r="329" spans="2:9" x14ac:dyDescent="0.25">
      <c r="B329" s="48"/>
      <c r="D329" s="33">
        <v>328</v>
      </c>
      <c r="E329" s="37">
        <v>16.399999999999999</v>
      </c>
      <c r="F329" s="43"/>
      <c r="G329" s="48"/>
      <c r="H329" s="48"/>
      <c r="I329" s="48"/>
    </row>
    <row r="330" spans="2:9" x14ac:dyDescent="0.25">
      <c r="B330" s="48"/>
      <c r="D330" s="33">
        <v>329</v>
      </c>
      <c r="E330" s="37">
        <v>16.45</v>
      </c>
      <c r="F330" s="43"/>
      <c r="G330" s="48"/>
      <c r="H330" s="48"/>
      <c r="I330" s="48"/>
    </row>
    <row r="331" spans="2:9" x14ac:dyDescent="0.25">
      <c r="B331" s="48"/>
      <c r="D331" s="33">
        <v>330</v>
      </c>
      <c r="E331" s="37">
        <v>16.5</v>
      </c>
      <c r="F331" s="43"/>
      <c r="G331" s="48"/>
      <c r="H331" s="48"/>
      <c r="I331" s="48"/>
    </row>
    <row r="332" spans="2:9" x14ac:dyDescent="0.25">
      <c r="B332" s="48"/>
      <c r="D332" s="33">
        <v>331</v>
      </c>
      <c r="E332" s="37">
        <v>16.55</v>
      </c>
      <c r="F332" s="43"/>
      <c r="G332" s="48"/>
      <c r="H332" s="48"/>
      <c r="I332" s="48"/>
    </row>
    <row r="333" spans="2:9" x14ac:dyDescent="0.25">
      <c r="B333" s="48"/>
      <c r="D333" s="33">
        <v>332</v>
      </c>
      <c r="E333" s="37">
        <v>16.600000000000001</v>
      </c>
      <c r="F333" s="43"/>
      <c r="G333" s="48"/>
      <c r="H333" s="48"/>
      <c r="I333" s="48"/>
    </row>
    <row r="334" spans="2:9" x14ac:dyDescent="0.25">
      <c r="B334" s="48"/>
      <c r="D334" s="33">
        <v>333</v>
      </c>
      <c r="E334" s="37">
        <v>16.649999999999999</v>
      </c>
      <c r="F334" s="43"/>
      <c r="G334" s="48"/>
      <c r="H334" s="48"/>
      <c r="I334" s="48"/>
    </row>
    <row r="335" spans="2:9" x14ac:dyDescent="0.25">
      <c r="B335" s="48"/>
      <c r="D335" s="33">
        <v>334</v>
      </c>
      <c r="E335" s="37">
        <v>16.7</v>
      </c>
      <c r="F335" s="43"/>
      <c r="G335" s="48"/>
      <c r="H335" s="48"/>
      <c r="I335" s="48"/>
    </row>
    <row r="336" spans="2:9" x14ac:dyDescent="0.25">
      <c r="B336" s="48"/>
      <c r="D336" s="33">
        <v>335</v>
      </c>
      <c r="E336" s="37">
        <v>16.75</v>
      </c>
      <c r="F336" s="43"/>
      <c r="G336" s="48"/>
      <c r="H336" s="48"/>
      <c r="I336" s="48"/>
    </row>
    <row r="337" spans="2:9" x14ac:dyDescent="0.25">
      <c r="B337" s="48"/>
      <c r="D337" s="33">
        <v>336</v>
      </c>
      <c r="E337" s="37">
        <v>16.8</v>
      </c>
      <c r="F337" s="43"/>
      <c r="G337" s="48"/>
      <c r="H337" s="48"/>
      <c r="I337" s="48"/>
    </row>
    <row r="338" spans="2:9" x14ac:dyDescent="0.25">
      <c r="B338" s="48"/>
      <c r="D338" s="33">
        <v>337</v>
      </c>
      <c r="E338" s="37">
        <v>16.850000000000001</v>
      </c>
      <c r="F338" s="43"/>
      <c r="G338" s="48"/>
      <c r="H338" s="48"/>
      <c r="I338" s="48"/>
    </row>
    <row r="339" spans="2:9" x14ac:dyDescent="0.25">
      <c r="B339" s="48"/>
      <c r="D339" s="33">
        <v>338</v>
      </c>
      <c r="E339" s="37">
        <v>16.899999999999999</v>
      </c>
      <c r="F339" s="43"/>
      <c r="G339" s="48"/>
      <c r="H339" s="48"/>
      <c r="I339" s="48"/>
    </row>
    <row r="340" spans="2:9" x14ac:dyDescent="0.25">
      <c r="B340" s="48"/>
      <c r="D340" s="33">
        <v>339</v>
      </c>
      <c r="E340" s="37">
        <v>16.95</v>
      </c>
      <c r="F340" s="43"/>
      <c r="G340" s="48"/>
      <c r="H340" s="48"/>
      <c r="I340" s="48"/>
    </row>
    <row r="341" spans="2:9" x14ac:dyDescent="0.25">
      <c r="B341" s="48"/>
      <c r="D341" s="33">
        <v>340</v>
      </c>
      <c r="E341" s="37">
        <v>17</v>
      </c>
      <c r="F341" s="43"/>
      <c r="G341" s="48"/>
      <c r="H341" s="48"/>
      <c r="I341" s="48"/>
    </row>
    <row r="342" spans="2:9" x14ac:dyDescent="0.25">
      <c r="B342" s="48"/>
      <c r="D342" s="33">
        <v>341</v>
      </c>
      <c r="E342" s="37">
        <v>17.05</v>
      </c>
      <c r="F342" s="43"/>
      <c r="G342" s="48"/>
      <c r="H342" s="48"/>
      <c r="I342" s="48"/>
    </row>
    <row r="343" spans="2:9" x14ac:dyDescent="0.25">
      <c r="B343" s="48"/>
      <c r="D343" s="33">
        <v>342</v>
      </c>
      <c r="E343" s="37">
        <v>17.100000000000001</v>
      </c>
      <c r="F343" s="43"/>
      <c r="G343" s="48"/>
      <c r="H343" s="48"/>
      <c r="I343" s="48"/>
    </row>
    <row r="344" spans="2:9" x14ac:dyDescent="0.25">
      <c r="B344" s="48"/>
      <c r="D344" s="33">
        <v>343</v>
      </c>
      <c r="E344" s="37">
        <v>17.149999999999999</v>
      </c>
      <c r="F344" s="43"/>
      <c r="G344" s="48"/>
      <c r="H344" s="48"/>
      <c r="I344" s="48"/>
    </row>
    <row r="345" spans="2:9" x14ac:dyDescent="0.25">
      <c r="B345" s="48"/>
      <c r="D345" s="33">
        <v>344</v>
      </c>
      <c r="E345" s="37">
        <v>17.2</v>
      </c>
      <c r="F345" s="43"/>
      <c r="G345" s="48"/>
      <c r="H345" s="48"/>
      <c r="I345" s="48"/>
    </row>
    <row r="346" spans="2:9" x14ac:dyDescent="0.25">
      <c r="B346" s="48"/>
      <c r="D346" s="33">
        <v>345</v>
      </c>
      <c r="E346" s="37">
        <v>17.25</v>
      </c>
      <c r="F346" s="43"/>
      <c r="G346" s="48"/>
      <c r="H346" s="48"/>
      <c r="I346" s="48"/>
    </row>
    <row r="347" spans="2:9" x14ac:dyDescent="0.25">
      <c r="B347" s="48"/>
      <c r="D347" s="33">
        <v>346</v>
      </c>
      <c r="E347" s="37">
        <v>17.3</v>
      </c>
      <c r="F347" s="43"/>
      <c r="G347" s="48"/>
      <c r="H347" s="48"/>
      <c r="I347" s="48"/>
    </row>
    <row r="348" spans="2:9" x14ac:dyDescent="0.25">
      <c r="B348" s="48"/>
      <c r="D348" s="33">
        <v>347</v>
      </c>
      <c r="E348" s="37">
        <v>17.350000000000001</v>
      </c>
      <c r="F348" s="43"/>
      <c r="G348" s="48"/>
      <c r="H348" s="48"/>
      <c r="I348" s="48"/>
    </row>
    <row r="349" spans="2:9" x14ac:dyDescent="0.25">
      <c r="B349" s="48"/>
      <c r="D349" s="33">
        <v>348</v>
      </c>
      <c r="E349" s="37">
        <v>17.399999999999999</v>
      </c>
      <c r="F349" s="43"/>
      <c r="G349" s="48"/>
      <c r="H349" s="48"/>
      <c r="I349" s="48"/>
    </row>
    <row r="350" spans="2:9" x14ac:dyDescent="0.25">
      <c r="B350" s="48"/>
      <c r="D350" s="33">
        <v>349</v>
      </c>
      <c r="E350" s="37">
        <v>17.45</v>
      </c>
      <c r="F350" s="43"/>
      <c r="G350" s="48"/>
      <c r="H350" s="48"/>
      <c r="I350" s="48"/>
    </row>
    <row r="351" spans="2:9" x14ac:dyDescent="0.25">
      <c r="B351" s="48"/>
      <c r="D351" s="33">
        <v>350</v>
      </c>
      <c r="E351" s="37">
        <v>17.5</v>
      </c>
      <c r="F351" s="43"/>
      <c r="G351" s="48"/>
      <c r="H351" s="48"/>
      <c r="I351" s="48"/>
    </row>
    <row r="352" spans="2:9" x14ac:dyDescent="0.25">
      <c r="B352" s="48"/>
      <c r="D352" s="33">
        <v>351</v>
      </c>
      <c r="E352" s="37">
        <v>17.55</v>
      </c>
      <c r="F352" s="43"/>
      <c r="G352" s="48"/>
      <c r="H352" s="48"/>
      <c r="I352" s="48"/>
    </row>
    <row r="353" spans="2:9" x14ac:dyDescent="0.25">
      <c r="B353" s="48"/>
      <c r="D353" s="33">
        <v>352</v>
      </c>
      <c r="E353" s="37">
        <v>17.600000000000001</v>
      </c>
      <c r="F353" s="43"/>
      <c r="G353" s="48"/>
      <c r="H353" s="48"/>
      <c r="I353" s="48"/>
    </row>
    <row r="354" spans="2:9" x14ac:dyDescent="0.25">
      <c r="B354" s="48"/>
      <c r="D354" s="33">
        <v>353</v>
      </c>
      <c r="E354" s="37">
        <v>17.649999999999999</v>
      </c>
      <c r="F354" s="43"/>
      <c r="G354" s="48"/>
      <c r="H354" s="48"/>
      <c r="I354" s="48"/>
    </row>
    <row r="355" spans="2:9" x14ac:dyDescent="0.25">
      <c r="B355" s="48"/>
      <c r="D355" s="33">
        <v>354</v>
      </c>
      <c r="E355" s="37">
        <v>17.7</v>
      </c>
      <c r="F355" s="43"/>
      <c r="G355" s="48"/>
      <c r="H355" s="48"/>
      <c r="I355" s="48"/>
    </row>
    <row r="356" spans="2:9" x14ac:dyDescent="0.25">
      <c r="B356" s="48"/>
      <c r="D356" s="33">
        <v>355</v>
      </c>
      <c r="E356" s="37">
        <v>17.75</v>
      </c>
      <c r="F356" s="43"/>
      <c r="G356" s="48"/>
      <c r="H356" s="48"/>
      <c r="I356" s="48"/>
    </row>
    <row r="357" spans="2:9" x14ac:dyDescent="0.25">
      <c r="B357" s="48"/>
      <c r="D357" s="33">
        <v>356</v>
      </c>
      <c r="E357" s="37">
        <v>17.8</v>
      </c>
      <c r="F357" s="43"/>
      <c r="G357" s="49"/>
      <c r="H357" s="49"/>
      <c r="I357" s="49"/>
    </row>
    <row r="358" spans="2:9" x14ac:dyDescent="0.25">
      <c r="B358" s="48"/>
      <c r="D358" s="33">
        <v>357</v>
      </c>
      <c r="E358" s="37">
        <v>17.850000000000001</v>
      </c>
      <c r="F358" s="43"/>
      <c r="G358" s="49"/>
      <c r="H358" s="49"/>
      <c r="I358" s="49"/>
    </row>
    <row r="359" spans="2:9" x14ac:dyDescent="0.25">
      <c r="B359" s="48"/>
      <c r="D359" s="33">
        <v>358</v>
      </c>
      <c r="E359" s="37">
        <v>17.899999999999999</v>
      </c>
      <c r="F359" s="43"/>
      <c r="G359" s="49"/>
      <c r="H359" s="49"/>
      <c r="I359" s="49"/>
    </row>
    <row r="360" spans="2:9" x14ac:dyDescent="0.25">
      <c r="B360" s="48"/>
      <c r="D360" s="33">
        <v>359</v>
      </c>
      <c r="E360" s="37">
        <v>17.95</v>
      </c>
      <c r="F360" s="43"/>
      <c r="G360" s="49"/>
      <c r="H360" s="49"/>
      <c r="I360" s="49"/>
    </row>
    <row r="361" spans="2:9" x14ac:dyDescent="0.25">
      <c r="B361" s="49"/>
      <c r="D361" s="38">
        <v>360</v>
      </c>
      <c r="E361" s="113">
        <v>18</v>
      </c>
      <c r="F361" s="43"/>
      <c r="G361" s="49"/>
      <c r="H361" s="49"/>
      <c r="I361" s="49"/>
    </row>
    <row r="362" spans="2:9" x14ac:dyDescent="0.25">
      <c r="B362" s="49"/>
      <c r="D362" s="6" t="s">
        <v>146</v>
      </c>
      <c r="E362" s="113">
        <v>0.56000000000000005</v>
      </c>
      <c r="F362" s="43"/>
      <c r="G362" s="49"/>
      <c r="H362" s="49"/>
      <c r="I362" s="49"/>
    </row>
    <row r="363" spans="2:9" x14ac:dyDescent="0.25">
      <c r="B363" s="49"/>
      <c r="D363" s="6" t="s">
        <v>148</v>
      </c>
      <c r="E363" s="113">
        <v>0.56000000000000005</v>
      </c>
      <c r="F363" s="43"/>
      <c r="G363" s="49"/>
      <c r="H363" s="49"/>
      <c r="I363" s="49"/>
    </row>
    <row r="364" spans="2:9" x14ac:dyDescent="0.25">
      <c r="B364" s="49"/>
      <c r="D364" s="6" t="s">
        <v>145</v>
      </c>
      <c r="E364" s="113">
        <v>1.05</v>
      </c>
      <c r="F364" s="43"/>
      <c r="G364" s="49"/>
      <c r="H364" s="49"/>
      <c r="I364" s="49"/>
    </row>
    <row r="365" spans="2:9" x14ac:dyDescent="0.25">
      <c r="B365" s="49"/>
      <c r="D365" s="6" t="s">
        <v>149</v>
      </c>
      <c r="E365" s="113">
        <v>1.05</v>
      </c>
      <c r="F365" s="43"/>
      <c r="G365" s="49"/>
      <c r="H365" s="49"/>
      <c r="I365" s="49"/>
    </row>
    <row r="366" spans="2:9" x14ac:dyDescent="0.25">
      <c r="B366" s="49"/>
      <c r="D366" s="6" t="s">
        <v>147</v>
      </c>
      <c r="E366" s="113">
        <v>0.66</v>
      </c>
      <c r="F366" s="43"/>
      <c r="G366" s="49"/>
      <c r="H366" s="49"/>
      <c r="I366" s="49"/>
    </row>
    <row r="367" spans="2:9" x14ac:dyDescent="0.25">
      <c r="B367" s="49"/>
      <c r="D367" s="6" t="s">
        <v>150</v>
      </c>
      <c r="E367" s="113">
        <v>0.66</v>
      </c>
      <c r="F367" s="43"/>
      <c r="G367" s="49"/>
      <c r="H367" s="49"/>
      <c r="I367" s="49"/>
    </row>
    <row r="368" spans="2:9" x14ac:dyDescent="0.25">
      <c r="B368" s="49"/>
      <c r="D368" s="6" t="s">
        <v>151</v>
      </c>
      <c r="E368" s="113">
        <v>0.93</v>
      </c>
      <c r="F368" s="43"/>
      <c r="G368" s="49"/>
      <c r="H368" s="49"/>
      <c r="I368" s="49"/>
    </row>
    <row r="369" spans="2:9" x14ac:dyDescent="0.25">
      <c r="B369" s="49"/>
      <c r="D369" s="6" t="s">
        <v>152</v>
      </c>
      <c r="E369" s="113">
        <v>0.93</v>
      </c>
      <c r="F369" s="43"/>
      <c r="G369" s="49"/>
      <c r="H369" s="49"/>
      <c r="I369" s="49"/>
    </row>
    <row r="370" spans="2:9" x14ac:dyDescent="0.25">
      <c r="B370" s="49"/>
      <c r="D370" s="6" t="s">
        <v>153</v>
      </c>
      <c r="E370" s="113">
        <v>0.83</v>
      </c>
      <c r="F370" s="43"/>
      <c r="G370" s="49"/>
      <c r="H370" s="49"/>
      <c r="I370" s="49"/>
    </row>
    <row r="371" spans="2:9" x14ac:dyDescent="0.25">
      <c r="B371" s="49"/>
      <c r="D371" s="6" t="s">
        <v>154</v>
      </c>
      <c r="E371" s="113">
        <v>0.83</v>
      </c>
      <c r="F371" s="43"/>
      <c r="G371" s="49"/>
      <c r="H371" s="49"/>
      <c r="I371" s="49"/>
    </row>
    <row r="372" spans="2:9" x14ac:dyDescent="0.25">
      <c r="B372" s="49"/>
      <c r="D372" s="6" t="s">
        <v>155</v>
      </c>
      <c r="E372" s="113">
        <v>0.85499999999999998</v>
      </c>
      <c r="F372" s="43"/>
      <c r="G372" s="49"/>
      <c r="H372" s="49"/>
      <c r="I372" s="49"/>
    </row>
    <row r="373" spans="2:9" x14ac:dyDescent="0.25">
      <c r="B373" s="49"/>
      <c r="D373" s="6" t="s">
        <v>156</v>
      </c>
      <c r="E373" s="113">
        <v>0.85499999999999998</v>
      </c>
      <c r="F373" s="43"/>
      <c r="G373" s="49"/>
      <c r="H373" s="49"/>
      <c r="I373" s="49"/>
    </row>
    <row r="374" spans="2:9" x14ac:dyDescent="0.25">
      <c r="B374" s="49"/>
      <c r="D374" s="6" t="s">
        <v>157</v>
      </c>
      <c r="E374" s="113">
        <v>0.63</v>
      </c>
      <c r="F374" s="43"/>
      <c r="G374" s="49"/>
      <c r="H374" s="49"/>
      <c r="I374" s="49"/>
    </row>
    <row r="375" spans="2:9" x14ac:dyDescent="0.25">
      <c r="B375" s="49"/>
      <c r="D375" s="6" t="s">
        <v>158</v>
      </c>
      <c r="E375" s="113">
        <v>0.63</v>
      </c>
      <c r="F375" s="43"/>
      <c r="G375" s="49"/>
      <c r="H375" s="49"/>
      <c r="I375" s="49"/>
    </row>
    <row r="376" spans="2:9" x14ac:dyDescent="0.25">
      <c r="B376" s="49"/>
      <c r="D376" s="6" t="s">
        <v>159</v>
      </c>
      <c r="E376" s="113">
        <v>0.73</v>
      </c>
      <c r="F376" s="43"/>
      <c r="G376" s="49"/>
      <c r="H376" s="49"/>
      <c r="I376" s="49"/>
    </row>
    <row r="377" spans="2:9" x14ac:dyDescent="0.25">
      <c r="B377" s="49"/>
      <c r="D377" s="6" t="s">
        <v>160</v>
      </c>
      <c r="E377" s="113">
        <v>0.73</v>
      </c>
      <c r="F377" s="43"/>
      <c r="G377" s="49"/>
      <c r="H377" s="49"/>
      <c r="I377" s="49"/>
    </row>
    <row r="378" spans="2:9" x14ac:dyDescent="0.25">
      <c r="B378" s="49"/>
      <c r="C378" s="111"/>
      <c r="D378" s="6" t="s">
        <v>161</v>
      </c>
      <c r="E378" s="113">
        <v>0.8</v>
      </c>
      <c r="F378" s="43"/>
      <c r="G378" s="49"/>
      <c r="H378" s="49"/>
      <c r="I378" s="49"/>
    </row>
    <row r="379" spans="2:9" x14ac:dyDescent="0.25">
      <c r="B379" s="49"/>
      <c r="D379" s="6" t="s">
        <v>162</v>
      </c>
      <c r="E379" s="113">
        <v>0.8</v>
      </c>
      <c r="F379" s="43"/>
      <c r="G379" s="49"/>
      <c r="H379" s="49"/>
      <c r="I379" s="49"/>
    </row>
    <row r="380" spans="2:9" x14ac:dyDescent="0.25">
      <c r="B380" s="49"/>
      <c r="D380" s="6" t="s">
        <v>163</v>
      </c>
      <c r="E380" s="113">
        <v>0.85</v>
      </c>
      <c r="F380" s="43"/>
      <c r="G380" s="49"/>
      <c r="H380" s="49"/>
      <c r="I380" s="49"/>
    </row>
    <row r="381" spans="2:9" x14ac:dyDescent="0.25">
      <c r="B381" s="49"/>
      <c r="D381" s="6" t="s">
        <v>164</v>
      </c>
      <c r="E381" s="113">
        <v>0.85</v>
      </c>
      <c r="F381" s="43"/>
      <c r="G381" s="49"/>
      <c r="H381" s="49"/>
      <c r="I381" s="49"/>
    </row>
    <row r="382" spans="2:9" x14ac:dyDescent="0.25">
      <c r="B382" s="49"/>
      <c r="D382" s="6" t="s">
        <v>165</v>
      </c>
      <c r="E382" s="113">
        <v>0.78</v>
      </c>
      <c r="F382" s="43"/>
      <c r="G382" s="49"/>
      <c r="H382" s="49"/>
      <c r="I382" s="49"/>
    </row>
    <row r="383" spans="2:9" x14ac:dyDescent="0.25">
      <c r="B383" s="49"/>
      <c r="D383" s="6" t="s">
        <v>166</v>
      </c>
      <c r="E383" s="113">
        <v>0.78</v>
      </c>
      <c r="F383" s="43"/>
      <c r="G383" s="49"/>
      <c r="H383" s="49"/>
      <c r="I383" s="49"/>
    </row>
    <row r="384" spans="2:9" x14ac:dyDescent="0.25">
      <c r="B384" s="49"/>
      <c r="D384" s="6" t="s">
        <v>167</v>
      </c>
      <c r="E384" s="113">
        <v>1.0249999999999999</v>
      </c>
      <c r="F384" s="43"/>
      <c r="G384" s="49"/>
      <c r="H384" s="49"/>
      <c r="I384" s="49"/>
    </row>
    <row r="385" spans="2:9" x14ac:dyDescent="0.25">
      <c r="B385" s="49"/>
      <c r="D385" s="6" t="s">
        <v>168</v>
      </c>
      <c r="E385" s="113">
        <v>1.0249999999999999</v>
      </c>
      <c r="F385" s="43"/>
      <c r="G385" s="49"/>
      <c r="H385" s="49"/>
      <c r="I385" s="49"/>
    </row>
    <row r="386" spans="2:9" x14ac:dyDescent="0.25">
      <c r="B386" s="49"/>
      <c r="D386" s="6" t="s">
        <v>169</v>
      </c>
      <c r="E386" s="113">
        <v>1.075</v>
      </c>
      <c r="F386" s="43"/>
      <c r="G386" s="49"/>
      <c r="H386" s="49"/>
      <c r="I386" s="49"/>
    </row>
    <row r="387" spans="2:9" x14ac:dyDescent="0.25">
      <c r="B387" s="49"/>
      <c r="D387" s="6" t="s">
        <v>170</v>
      </c>
      <c r="E387" s="113">
        <v>1.075</v>
      </c>
      <c r="F387" s="43"/>
      <c r="G387" s="49"/>
      <c r="H387" s="49"/>
      <c r="I387" s="49"/>
    </row>
    <row r="388" spans="2:9" x14ac:dyDescent="0.25">
      <c r="B388" s="49"/>
      <c r="D388" s="6" t="s">
        <v>171</v>
      </c>
      <c r="E388" s="113">
        <v>0.73</v>
      </c>
      <c r="F388" s="43"/>
    </row>
    <row r="389" spans="2:9" x14ac:dyDescent="0.25">
      <c r="B389" s="49"/>
      <c r="D389" s="6" t="s">
        <v>172</v>
      </c>
      <c r="E389" s="113">
        <v>0.73</v>
      </c>
      <c r="F389" s="43"/>
    </row>
    <row r="390" spans="2:9" x14ac:dyDescent="0.25">
      <c r="B390" s="49"/>
      <c r="D390" s="6" t="s">
        <v>173</v>
      </c>
      <c r="E390" s="113">
        <v>0.82499999999999996</v>
      </c>
      <c r="F390" s="43"/>
    </row>
    <row r="391" spans="2:9" x14ac:dyDescent="0.25">
      <c r="B391" s="49"/>
      <c r="D391" s="6" t="s">
        <v>174</v>
      </c>
      <c r="E391" s="113">
        <v>0.82499999999999996</v>
      </c>
      <c r="F391" s="43"/>
    </row>
    <row r="392" spans="2:9" x14ac:dyDescent="0.25">
      <c r="F392" s="43"/>
    </row>
    <row r="393" spans="2:9" x14ac:dyDescent="0.25">
      <c r="F393" s="43"/>
    </row>
    <row r="394" spans="2:9" x14ac:dyDescent="0.25">
      <c r="F394" s="43"/>
    </row>
    <row r="395" spans="2:9" x14ac:dyDescent="0.25">
      <c r="F395" s="43"/>
    </row>
    <row r="396" spans="2:9" x14ac:dyDescent="0.25">
      <c r="F396" s="43"/>
    </row>
    <row r="397" spans="2:9" x14ac:dyDescent="0.25">
      <c r="F397" s="43"/>
    </row>
    <row r="398" spans="2:9" x14ac:dyDescent="0.25">
      <c r="F398" s="43"/>
    </row>
    <row r="399" spans="2:9" x14ac:dyDescent="0.25">
      <c r="F399" s="43"/>
    </row>
    <row r="400" spans="2:9" x14ac:dyDescent="0.25">
      <c r="F400" s="43"/>
    </row>
    <row r="401" spans="6:6" x14ac:dyDescent="0.25">
      <c r="F401" s="43"/>
    </row>
    <row r="402" spans="6:6" x14ac:dyDescent="0.25">
      <c r="F402" s="43"/>
    </row>
    <row r="403" spans="6:6" x14ac:dyDescent="0.25">
      <c r="F403" s="43"/>
    </row>
    <row r="404" spans="6:6" x14ac:dyDescent="0.25">
      <c r="F404" s="43"/>
    </row>
    <row r="405" spans="6:6" x14ac:dyDescent="0.25">
      <c r="F405" s="43"/>
    </row>
    <row r="406" spans="6:6" x14ac:dyDescent="0.25">
      <c r="F406" s="43"/>
    </row>
    <row r="407" spans="6:6" x14ac:dyDescent="0.25">
      <c r="F407" s="43"/>
    </row>
    <row r="408" spans="6:6" x14ac:dyDescent="0.25">
      <c r="F408" s="43"/>
    </row>
    <row r="409" spans="6:6" x14ac:dyDescent="0.25">
      <c r="F409" s="43"/>
    </row>
    <row r="410" spans="6:6" x14ac:dyDescent="0.25">
      <c r="F410" s="43"/>
    </row>
    <row r="411" spans="6:6" x14ac:dyDescent="0.25">
      <c r="F411" s="43"/>
    </row>
    <row r="412" spans="6:6" x14ac:dyDescent="0.25">
      <c r="F412" s="43"/>
    </row>
    <row r="413" spans="6:6" x14ac:dyDescent="0.25">
      <c r="F413" s="43"/>
    </row>
    <row r="414" spans="6:6" x14ac:dyDescent="0.25">
      <c r="F414" s="43"/>
    </row>
    <row r="415" spans="6:6" x14ac:dyDescent="0.25">
      <c r="F415" s="43"/>
    </row>
    <row r="416" spans="6:6" x14ac:dyDescent="0.25">
      <c r="F416" s="43"/>
    </row>
    <row r="417" spans="6:6" x14ac:dyDescent="0.25">
      <c r="F417" s="43"/>
    </row>
    <row r="418" spans="6:6" x14ac:dyDescent="0.25">
      <c r="F418" s="43"/>
    </row>
    <row r="419" spans="6:6" x14ac:dyDescent="0.25">
      <c r="F419" s="43"/>
    </row>
    <row r="420" spans="6:6" x14ac:dyDescent="0.25">
      <c r="F420" s="43"/>
    </row>
    <row r="421" spans="6:6" x14ac:dyDescent="0.25">
      <c r="F421" s="43"/>
    </row>
    <row r="422" spans="6:6" x14ac:dyDescent="0.25">
      <c r="F422" s="43"/>
    </row>
    <row r="423" spans="6:6" x14ac:dyDescent="0.25">
      <c r="F423" s="43"/>
    </row>
    <row r="424" spans="6:6" x14ac:dyDescent="0.25">
      <c r="F424" s="43"/>
    </row>
    <row r="425" spans="6:6" x14ac:dyDescent="0.25">
      <c r="F425" s="43"/>
    </row>
    <row r="426" spans="6:6" x14ac:dyDescent="0.25">
      <c r="F426" s="43"/>
    </row>
    <row r="427" spans="6:6" x14ac:dyDescent="0.25">
      <c r="F427" s="43"/>
    </row>
    <row r="428" spans="6:6" x14ac:dyDescent="0.25">
      <c r="F428" s="43"/>
    </row>
    <row r="429" spans="6:6" x14ac:dyDescent="0.25">
      <c r="F429" s="43"/>
    </row>
    <row r="430" spans="6:6" x14ac:dyDescent="0.25">
      <c r="F430" s="43"/>
    </row>
    <row r="431" spans="6:6" x14ac:dyDescent="0.25">
      <c r="F431" s="43"/>
    </row>
    <row r="432" spans="6:6" x14ac:dyDescent="0.25">
      <c r="F432" s="43"/>
    </row>
    <row r="433" spans="6:6" x14ac:dyDescent="0.25">
      <c r="F433" s="43"/>
    </row>
    <row r="434" spans="6:6" x14ac:dyDescent="0.25">
      <c r="F434" s="43"/>
    </row>
    <row r="435" spans="6:6" x14ac:dyDescent="0.25">
      <c r="F435" s="43"/>
    </row>
    <row r="436" spans="6:6" x14ac:dyDescent="0.25">
      <c r="F436" s="43"/>
    </row>
    <row r="437" spans="6:6" x14ac:dyDescent="0.25">
      <c r="F437" s="43"/>
    </row>
    <row r="438" spans="6:6" x14ac:dyDescent="0.25">
      <c r="F438" s="43"/>
    </row>
    <row r="439" spans="6:6" x14ac:dyDescent="0.25">
      <c r="F439" s="43"/>
    </row>
    <row r="440" spans="6:6" x14ac:dyDescent="0.25">
      <c r="F440" s="43"/>
    </row>
    <row r="441" spans="6:6" x14ac:dyDescent="0.25">
      <c r="F441" s="43"/>
    </row>
    <row r="442" spans="6:6" x14ac:dyDescent="0.25">
      <c r="F442" s="43"/>
    </row>
    <row r="443" spans="6:6" x14ac:dyDescent="0.25">
      <c r="F443" s="43"/>
    </row>
    <row r="444" spans="6:6" x14ac:dyDescent="0.25">
      <c r="F444" s="43"/>
    </row>
    <row r="445" spans="6:6" x14ac:dyDescent="0.25">
      <c r="F445" s="43"/>
    </row>
    <row r="446" spans="6:6" x14ac:dyDescent="0.25">
      <c r="F446" s="43"/>
    </row>
    <row r="447" spans="6:6" x14ac:dyDescent="0.25">
      <c r="F447" s="43"/>
    </row>
    <row r="448" spans="6:6" x14ac:dyDescent="0.25">
      <c r="F448" s="43"/>
    </row>
    <row r="449" spans="6:6" x14ac:dyDescent="0.25">
      <c r="F449" s="43"/>
    </row>
    <row r="450" spans="6:6" x14ac:dyDescent="0.25">
      <c r="F450" s="43"/>
    </row>
    <row r="451" spans="6:6" x14ac:dyDescent="0.25">
      <c r="F451" s="43"/>
    </row>
    <row r="452" spans="6:6" x14ac:dyDescent="0.25">
      <c r="F452" s="43"/>
    </row>
    <row r="453" spans="6:6" x14ac:dyDescent="0.25">
      <c r="F453" s="43"/>
    </row>
    <row r="454" spans="6:6" x14ac:dyDescent="0.25">
      <c r="F454" s="43"/>
    </row>
    <row r="455" spans="6:6" x14ac:dyDescent="0.25">
      <c r="F455" s="43"/>
    </row>
    <row r="456" spans="6:6" x14ac:dyDescent="0.25">
      <c r="F456" s="43"/>
    </row>
    <row r="457" spans="6:6" x14ac:dyDescent="0.25">
      <c r="F457" s="43"/>
    </row>
    <row r="458" spans="6:6" x14ac:dyDescent="0.25">
      <c r="F458" s="43"/>
    </row>
    <row r="459" spans="6:6" x14ac:dyDescent="0.25">
      <c r="F459" s="43"/>
    </row>
    <row r="460" spans="6:6" x14ac:dyDescent="0.25">
      <c r="F460" s="43"/>
    </row>
    <row r="461" spans="6:6" x14ac:dyDescent="0.25">
      <c r="F461" s="43"/>
    </row>
    <row r="462" spans="6:6" x14ac:dyDescent="0.25">
      <c r="F462" s="43"/>
    </row>
    <row r="463" spans="6:6" x14ac:dyDescent="0.25">
      <c r="F463" s="43"/>
    </row>
    <row r="464" spans="6:6" x14ac:dyDescent="0.25">
      <c r="F464" s="43"/>
    </row>
    <row r="465" spans="6:6" x14ac:dyDescent="0.25">
      <c r="F465" s="43"/>
    </row>
    <row r="466" spans="6:6" x14ac:dyDescent="0.25">
      <c r="F466" s="43"/>
    </row>
    <row r="467" spans="6:6" x14ac:dyDescent="0.25">
      <c r="F467" s="43"/>
    </row>
    <row r="468" spans="6:6" x14ac:dyDescent="0.25">
      <c r="F468" s="43"/>
    </row>
    <row r="469" spans="6:6" x14ac:dyDescent="0.25">
      <c r="F469" s="43"/>
    </row>
    <row r="470" spans="6:6" x14ac:dyDescent="0.25">
      <c r="F470" s="43"/>
    </row>
    <row r="471" spans="6:6" x14ac:dyDescent="0.25">
      <c r="F471" s="43"/>
    </row>
    <row r="472" spans="6:6" x14ac:dyDescent="0.25">
      <c r="F472" s="43"/>
    </row>
    <row r="473" spans="6:6" x14ac:dyDescent="0.25">
      <c r="F473" s="43"/>
    </row>
    <row r="474" spans="6:6" x14ac:dyDescent="0.25">
      <c r="F474" s="43"/>
    </row>
    <row r="475" spans="6:6" x14ac:dyDescent="0.25">
      <c r="F475" s="43"/>
    </row>
    <row r="476" spans="6:6" x14ac:dyDescent="0.25">
      <c r="F476" s="43"/>
    </row>
    <row r="477" spans="6:6" x14ac:dyDescent="0.25">
      <c r="F477" s="43"/>
    </row>
    <row r="478" spans="6:6" x14ac:dyDescent="0.25">
      <c r="F478" s="4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46A59-9F08-400E-929F-6BD76A4AD11C}">
  <sheetPr codeName="Feuil6">
    <pageSetUpPr fitToPage="1"/>
  </sheetPr>
  <dimension ref="A1:AAF3321"/>
  <sheetViews>
    <sheetView showGridLines="0" tabSelected="1" topLeftCell="B1" zoomScale="67" zoomScaleNormal="70" workbookViewId="0">
      <selection activeCell="E17" sqref="E17"/>
    </sheetView>
  </sheetViews>
  <sheetFormatPr baseColWidth="10" defaultRowHeight="18.75" x14ac:dyDescent="0.25"/>
  <cols>
    <col min="1" max="1" width="49.140625" hidden="1" customWidth="1"/>
    <col min="2" max="2" width="22.85546875" bestFit="1" customWidth="1"/>
    <col min="3" max="3" width="49.42578125" bestFit="1" customWidth="1"/>
    <col min="4" max="4" width="45.5703125" customWidth="1"/>
    <col min="5" max="5" width="25.140625" bestFit="1" customWidth="1"/>
    <col min="6" max="6" width="34.42578125" customWidth="1"/>
    <col min="7" max="7" width="20.85546875" style="9" bestFit="1" customWidth="1"/>
    <col min="8" max="8" width="25.140625" customWidth="1"/>
    <col min="9" max="9" width="21" style="98" bestFit="1" customWidth="1"/>
    <col min="10" max="10" width="17" style="40" bestFit="1" customWidth="1"/>
    <col min="11" max="11" width="15" style="40" customWidth="1"/>
    <col min="12" max="12" width="29.140625" style="96" bestFit="1" customWidth="1"/>
    <col min="13" max="13" width="22.5703125" style="96" bestFit="1" customWidth="1"/>
    <col min="14" max="14" width="41.5703125" style="97" hidden="1" customWidth="1"/>
    <col min="15" max="15" width="36.85546875" style="97" hidden="1" customWidth="1"/>
    <col min="16" max="16" width="25.42578125" style="39" hidden="1" customWidth="1"/>
    <col min="17" max="17" width="22.85546875" customWidth="1"/>
    <col min="18" max="18" width="24.42578125" hidden="1" customWidth="1"/>
    <col min="19" max="20" width="33.5703125" hidden="1" customWidth="1"/>
    <col min="21" max="21" width="81.5703125" hidden="1" customWidth="1"/>
    <col min="22" max="22" width="10.42578125" customWidth="1"/>
    <col min="23" max="23" width="4.5703125" style="54" customWidth="1"/>
    <col min="24" max="24" width="2.5703125" customWidth="1"/>
    <col min="25" max="25" width="33.42578125" bestFit="1" customWidth="1"/>
    <col min="26" max="26" width="26.140625" style="9" bestFit="1" customWidth="1"/>
    <col min="27" max="27" width="23.42578125" style="24" bestFit="1" customWidth="1"/>
    <col min="28" max="28" width="25" style="24" bestFit="1" customWidth="1"/>
    <col min="29" max="29" width="23.140625" style="24" bestFit="1" customWidth="1"/>
    <col min="30" max="30" width="22.5703125" style="99" bestFit="1" customWidth="1"/>
    <col min="31" max="31" width="23" style="99" bestFit="1" customWidth="1"/>
    <col min="32" max="32" width="22.5703125" style="32" customWidth="1"/>
    <col min="33" max="33" width="23" style="45" bestFit="1" customWidth="1"/>
    <col min="34" max="34" width="23" style="47" bestFit="1" customWidth="1"/>
    <col min="35" max="35" width="25.42578125" customWidth="1"/>
    <col min="36" max="36" width="30.85546875" customWidth="1"/>
    <col min="707" max="707" width="9.5703125" customWidth="1"/>
    <col min="708" max="708" width="47" hidden="1" customWidth="1"/>
  </cols>
  <sheetData>
    <row r="1" spans="1:708" ht="19.5" thickBot="1" x14ac:dyDescent="0.3">
      <c r="I1" s="40"/>
      <c r="L1" s="21"/>
      <c r="M1" s="21"/>
      <c r="N1" s="39"/>
      <c r="O1" s="39"/>
      <c r="Y1" s="9"/>
      <c r="Z1" s="24"/>
      <c r="AB1" s="25"/>
      <c r="AC1" s="25"/>
      <c r="AD1" s="32"/>
      <c r="AE1" s="45"/>
      <c r="AF1" s="47"/>
      <c r="AG1"/>
      <c r="AH1"/>
    </row>
    <row r="2" spans="1:708" x14ac:dyDescent="0.25">
      <c r="G2" t="s">
        <v>360</v>
      </c>
      <c r="I2"/>
      <c r="J2"/>
      <c r="K2"/>
      <c r="L2"/>
      <c r="M2"/>
      <c r="N2" s="39"/>
      <c r="O2" s="39"/>
      <c r="Y2" s="198" t="s">
        <v>223</v>
      </c>
      <c r="Z2" s="199"/>
      <c r="AB2" s="25"/>
      <c r="AC2" s="25"/>
      <c r="AD2" s="32"/>
      <c r="AE2" s="45"/>
      <c r="AF2" s="47"/>
      <c r="AG2"/>
      <c r="AH2"/>
    </row>
    <row r="3" spans="1:708" x14ac:dyDescent="0.25">
      <c r="G3" t="s">
        <v>359</v>
      </c>
      <c r="I3"/>
      <c r="J3"/>
      <c r="K3"/>
      <c r="L3"/>
      <c r="M3"/>
      <c r="N3" s="39"/>
      <c r="O3" s="39"/>
      <c r="Y3" s="129" t="s">
        <v>224</v>
      </c>
      <c r="Z3" s="127" t="str">
        <f>IF(SUM(AD$15:AD$1048576)=0,"",SUM(AD$15:AD$1048576))</f>
        <v/>
      </c>
      <c r="AA3"/>
      <c r="AB3" s="99"/>
      <c r="AC3" s="25"/>
      <c r="AD3" s="32"/>
      <c r="AE3" s="45"/>
      <c r="AF3" s="47"/>
      <c r="AG3"/>
      <c r="AH3"/>
    </row>
    <row r="4" spans="1:708" ht="21" x14ac:dyDescent="0.35">
      <c r="G4" t="s">
        <v>358</v>
      </c>
      <c r="I4"/>
      <c r="J4"/>
      <c r="K4"/>
      <c r="L4"/>
      <c r="M4"/>
      <c r="N4" s="172"/>
      <c r="O4" s="39"/>
      <c r="Y4" s="129" t="s">
        <v>270</v>
      </c>
      <c r="Z4" s="127" t="str">
        <f>IF(SUM(AE$15:AE$1048576)=0,"",SUM(AE$15:AE$1048576))</f>
        <v/>
      </c>
      <c r="AB4" s="99"/>
      <c r="AC4" s="99"/>
      <c r="AD4" s="32"/>
      <c r="AE4" s="45"/>
      <c r="AF4" s="47"/>
      <c r="AG4"/>
      <c r="AH4"/>
      <c r="AK4" s="24"/>
    </row>
    <row r="5" spans="1:708" ht="21.75" thickBot="1" x14ac:dyDescent="0.4">
      <c r="G5"/>
      <c r="I5"/>
      <c r="J5"/>
      <c r="K5"/>
      <c r="L5"/>
      <c r="M5"/>
      <c r="N5" s="172"/>
      <c r="O5" s="39"/>
      <c r="Y5" s="9"/>
      <c r="Z5" s="181" t="s">
        <v>365</v>
      </c>
      <c r="AA5" s="181" t="s">
        <v>366</v>
      </c>
      <c r="AB5" s="181" t="s">
        <v>367</v>
      </c>
      <c r="AC5" s="181" t="s">
        <v>368</v>
      </c>
      <c r="AD5" s="32"/>
      <c r="AE5" s="45"/>
      <c r="AF5" s="47"/>
      <c r="AG5"/>
      <c r="AH5"/>
      <c r="AK5" s="24"/>
    </row>
    <row r="6" spans="1:708" ht="15" customHeight="1" thickBot="1" x14ac:dyDescent="0.3">
      <c r="I6" s="40"/>
      <c r="L6" s="21"/>
      <c r="M6" s="21"/>
      <c r="N6" s="39"/>
      <c r="O6" s="39"/>
      <c r="Y6" s="62" t="s">
        <v>310</v>
      </c>
      <c r="Z6" s="59" t="s">
        <v>396</v>
      </c>
      <c r="AA6" s="59" t="s">
        <v>232</v>
      </c>
      <c r="AB6" s="59" t="s">
        <v>230</v>
      </c>
      <c r="AC6" s="59" t="s">
        <v>302</v>
      </c>
      <c r="AD6" s="32"/>
      <c r="AE6" s="45"/>
      <c r="AF6" s="47"/>
      <c r="AG6"/>
      <c r="AH6"/>
      <c r="AK6" s="24"/>
    </row>
    <row r="7" spans="1:708" x14ac:dyDescent="0.25">
      <c r="I7" s="40"/>
      <c r="L7" s="21"/>
      <c r="M7" s="21"/>
      <c r="N7"/>
      <c r="O7"/>
      <c r="P7"/>
      <c r="Y7" s="60" t="s">
        <v>225</v>
      </c>
      <c r="Z7" s="188" t="str">
        <f>IFERROR(IF(VLOOKUP(Z6,'Table de correspondance'!$G:$I,3,FALSE)=0,"",(VLOOKUP(Z6,'Table de correspondance'!$G:$I,3,FALSE))),"")</f>
        <v/>
      </c>
      <c r="AA7" s="188" t="str">
        <f>IFERROR(IF(VLOOKUP(AA6,'Table de correspondance'!$G:$I,3,FALSE)=0,"",(VLOOKUP(AA6,'Table de correspondance'!$G:$I,3,FALSE))),"")</f>
        <v/>
      </c>
      <c r="AB7" s="188" t="str">
        <f>IFERROR(IF(VLOOKUP(AB6,'Table de correspondance'!$G:$I,3,FALSE)=0,"",(VLOOKUP(AB6,'Table de correspondance'!$G:$I,3,FALSE))),"")</f>
        <v/>
      </c>
      <c r="AC7" s="188" t="str">
        <f>IFERROR(IF(VLOOKUP(AC6,'Table de correspondance'!$G:$I,3,FALSE)=0,"",(VLOOKUP(AC6,'Table de correspondance'!$G:$I,3,FALSE))),"")</f>
        <v/>
      </c>
      <c r="AD7" s="32"/>
      <c r="AE7" s="45"/>
      <c r="AF7" s="47"/>
      <c r="AG7"/>
      <c r="AH7"/>
      <c r="AK7" s="24"/>
    </row>
    <row r="8" spans="1:708" ht="15" customHeight="1" x14ac:dyDescent="0.25">
      <c r="F8" s="180" t="s">
        <v>363</v>
      </c>
      <c r="G8"/>
      <c r="H8" s="40"/>
      <c r="I8" s="95"/>
      <c r="J8"/>
      <c r="K8"/>
      <c r="L8"/>
      <c r="M8"/>
      <c r="N8"/>
      <c r="O8"/>
      <c r="P8"/>
      <c r="Y8" s="187"/>
      <c r="Z8" s="186"/>
      <c r="AA8" s="186"/>
      <c r="AB8" s="186"/>
      <c r="AC8" s="186"/>
      <c r="AD8" s="32"/>
      <c r="AE8" s="45"/>
      <c r="AF8" s="47"/>
      <c r="AG8"/>
      <c r="AH8"/>
      <c r="AK8" s="24"/>
    </row>
    <row r="9" spans="1:708" ht="15.75" thickBot="1" x14ac:dyDescent="0.3">
      <c r="G9"/>
      <c r="H9" s="40"/>
      <c r="I9" s="123"/>
      <c r="J9"/>
      <c r="K9"/>
      <c r="L9"/>
      <c r="M9"/>
      <c r="N9"/>
      <c r="O9"/>
      <c r="P9"/>
      <c r="Z9"/>
      <c r="AA9"/>
      <c r="AB9"/>
      <c r="AC9" s="9"/>
      <c r="AD9"/>
      <c r="AE9"/>
      <c r="AF9"/>
      <c r="AG9"/>
      <c r="AH9"/>
    </row>
    <row r="10" spans="1:708" ht="15" customHeight="1" thickBot="1" x14ac:dyDescent="0.3">
      <c r="B10" s="179" t="s">
        <v>356</v>
      </c>
      <c r="G10"/>
      <c r="H10" s="40"/>
      <c r="I10" s="125"/>
      <c r="J10"/>
      <c r="K10"/>
      <c r="L10"/>
      <c r="M10"/>
      <c r="N10"/>
      <c r="O10"/>
      <c r="P10"/>
      <c r="Z10"/>
      <c r="AA10"/>
      <c r="AB10"/>
      <c r="AC10" s="9"/>
      <c r="AD10"/>
      <c r="AE10"/>
      <c r="AF10"/>
      <c r="AG10"/>
      <c r="AH10"/>
    </row>
    <row r="11" spans="1:708" x14ac:dyDescent="0.25">
      <c r="B11" s="13"/>
      <c r="C11" s="13"/>
      <c r="D11" s="13"/>
      <c r="E11" s="13"/>
      <c r="F11" s="13"/>
      <c r="G11"/>
      <c r="H11" s="40"/>
      <c r="I11" s="125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55"/>
      <c r="X11" s="13"/>
      <c r="Y11" s="20"/>
      <c r="AA11" s="9"/>
      <c r="AB11" s="9"/>
      <c r="AC11" s="9"/>
      <c r="AD11" s="9"/>
      <c r="AE11" s="45"/>
      <c r="AF11" s="47"/>
      <c r="AG11"/>
      <c r="AH11"/>
    </row>
    <row r="12" spans="1:708" ht="38.1" customHeight="1" thickBot="1" x14ac:dyDescent="0.3">
      <c r="B12" s="176" t="s">
        <v>357</v>
      </c>
      <c r="C12" s="176" t="s">
        <v>357</v>
      </c>
      <c r="D12" s="176" t="s">
        <v>357</v>
      </c>
      <c r="E12" s="176" t="s">
        <v>357</v>
      </c>
      <c r="F12" s="176" t="s">
        <v>357</v>
      </c>
      <c r="G12" s="176" t="s">
        <v>362</v>
      </c>
      <c r="H12" s="40"/>
      <c r="I12" s="176" t="s">
        <v>361</v>
      </c>
      <c r="J12" s="176" t="s">
        <v>361</v>
      </c>
      <c r="K12" s="176" t="s">
        <v>361</v>
      </c>
      <c r="L12" s="176" t="s">
        <v>357</v>
      </c>
      <c r="M12" s="176" t="s">
        <v>357</v>
      </c>
      <c r="N12"/>
      <c r="O12"/>
      <c r="P12"/>
      <c r="Y12" s="9"/>
      <c r="Z12" s="24"/>
      <c r="AB12" s="25"/>
      <c r="AC12" s="25"/>
      <c r="AD12" s="32"/>
      <c r="AE12" s="45"/>
      <c r="AF12" s="47"/>
      <c r="AG12"/>
      <c r="AH12"/>
    </row>
    <row r="13" spans="1:708" ht="24.95" customHeight="1" thickBot="1" x14ac:dyDescent="0.3">
      <c r="A13" s="15" t="s">
        <v>141</v>
      </c>
      <c r="B13" s="170" t="s">
        <v>136</v>
      </c>
      <c r="C13" s="170" t="s">
        <v>3</v>
      </c>
      <c r="D13" s="170" t="s">
        <v>115</v>
      </c>
      <c r="E13" s="170" t="s">
        <v>134</v>
      </c>
      <c r="F13" s="170" t="s">
        <v>132</v>
      </c>
      <c r="G13" s="178" t="s">
        <v>135</v>
      </c>
      <c r="H13" s="170" t="s">
        <v>111</v>
      </c>
      <c r="I13" s="177" t="s">
        <v>309</v>
      </c>
      <c r="J13" s="17" t="s">
        <v>175</v>
      </c>
      <c r="K13" s="17" t="s">
        <v>271</v>
      </c>
      <c r="L13" s="18" t="s">
        <v>332</v>
      </c>
      <c r="M13" s="18" t="s">
        <v>353</v>
      </c>
      <c r="N13" s="41" t="s">
        <v>329</v>
      </c>
      <c r="O13" s="41" t="s">
        <v>330</v>
      </c>
      <c r="P13" s="67" t="s">
        <v>239</v>
      </c>
      <c r="Q13" s="156" t="s">
        <v>133</v>
      </c>
      <c r="R13" s="157" t="s">
        <v>336</v>
      </c>
      <c r="S13" s="157" t="s">
        <v>352</v>
      </c>
      <c r="T13" s="157" t="s">
        <v>337</v>
      </c>
      <c r="U13" s="157" t="s">
        <v>323</v>
      </c>
      <c r="V13" s="154" t="s">
        <v>328</v>
      </c>
      <c r="W13" s="173"/>
      <c r="Y13" s="200" t="s">
        <v>137</v>
      </c>
      <c r="Z13" s="201"/>
      <c r="AA13" s="201"/>
      <c r="AB13" s="201"/>
      <c r="AC13" s="201"/>
      <c r="AD13" s="201"/>
      <c r="AE13" s="201"/>
      <c r="AF13" s="202"/>
      <c r="AG13"/>
      <c r="AH13"/>
      <c r="AAF13" t="s">
        <v>328</v>
      </c>
    </row>
    <row r="14" spans="1:708" ht="17.45" customHeight="1" thickBot="1" x14ac:dyDescent="0.3">
      <c r="A14" s="137"/>
      <c r="B14" s="26" t="str">
        <f>Calendrier!B2</f>
        <v>Poules</v>
      </c>
      <c r="C14" s="26" t="str">
        <f>Calendrier!G2</f>
        <v>Mexique - Afrique du Sud</v>
      </c>
      <c r="D14" s="27">
        <f>Calendrier!C2</f>
        <v>46184</v>
      </c>
      <c r="E14" s="28" t="str">
        <f>Calendrier!I2</f>
        <v>21h</v>
      </c>
      <c r="F14" s="28" t="str">
        <f>Calendrier!H2</f>
        <v>1945 / Cérémonie ouverture</v>
      </c>
      <c r="G14" s="36" t="b">
        <v>0</v>
      </c>
      <c r="H14" s="100">
        <f>Calendrier!K2</f>
        <v>40000</v>
      </c>
      <c r="I14" s="42">
        <v>0.5</v>
      </c>
      <c r="J14" s="35">
        <v>20</v>
      </c>
      <c r="K14" s="35">
        <v>1</v>
      </c>
      <c r="L14" s="42"/>
      <c r="M14" s="42"/>
      <c r="N14" s="101" t="str">
        <f>IF(G14=TRUE,H14*K14*(VLOOKUP(J14,'Table de correspondance'!D:E,2,FALSE)),"")</f>
        <v/>
      </c>
      <c r="O14" s="101" t="str">
        <f>IF(T14="",N14,N14*(1+T14))</f>
        <v/>
      </c>
      <c r="P14" s="101" t="str">
        <f t="shared" ref="P14:P69" si="0">IFERROR(O14*(1-I14),"")</f>
        <v/>
      </c>
      <c r="Q14" s="29">
        <f>Calendrier!L2</f>
        <v>2.85</v>
      </c>
      <c r="R14" s="164" t="str">
        <f>IFERROR(INDEX(Calendrier!$M:$V,MATCH($U14,Calendrier!$W:$W,0),MATCH($L14,Calendrier!$M$1:$V$1,0)),"")</f>
        <v/>
      </c>
      <c r="S14" s="164" t="str">
        <f>_xlfn.CONCAT(L14,M14)</f>
        <v/>
      </c>
      <c r="T14" s="164" t="str">
        <f>IFERROR(VLOOKUP(S14,'Table de correspondance'!$R:$S,2,FALSE),R14)</f>
        <v/>
      </c>
      <c r="U14" s="155" t="str">
        <f t="shared" ref="U14:U69" si="1">_xlfn.CONCAT(C14,D14,E14,F14)</f>
        <v>Mexique - Afrique du Sud4618421h1945 / Cérémonie ouverture</v>
      </c>
      <c r="Y14" s="56" t="s">
        <v>326</v>
      </c>
      <c r="Z14" s="56" t="s">
        <v>3</v>
      </c>
      <c r="AA14" s="57" t="s">
        <v>142</v>
      </c>
      <c r="AB14" s="57" t="s">
        <v>238</v>
      </c>
      <c r="AC14" s="57" t="s">
        <v>132</v>
      </c>
      <c r="AD14" s="57" t="s">
        <v>240</v>
      </c>
      <c r="AE14" s="66" t="s">
        <v>239</v>
      </c>
      <c r="AF14" s="58" t="s">
        <v>133</v>
      </c>
      <c r="AG14" s="47"/>
      <c r="AH14"/>
      <c r="AAF14">
        <f t="shared" ref="AAF14:AAF69" si="2">--((ISNUMBER(SEARCH("Mexique",$C14))+ISNUMBER(SEARCH("France",$C14)))&gt;0)</f>
        <v>1</v>
      </c>
    </row>
    <row r="15" spans="1:708" ht="17.45" customHeight="1" x14ac:dyDescent="0.25">
      <c r="A15" s="137"/>
      <c r="B15" s="26" t="str">
        <f>Calendrier!B3</f>
        <v>Poules</v>
      </c>
      <c r="C15" s="26" t="str">
        <f>Calendrier!G3</f>
        <v>Mexique - Afrique du Sud</v>
      </c>
      <c r="D15" s="27">
        <f>Calendrier!C3</f>
        <v>46184</v>
      </c>
      <c r="E15" s="28" t="str">
        <f>Calendrier!I3</f>
        <v>21h</v>
      </c>
      <c r="F15" s="28" t="str">
        <f>Calendrier!H3</f>
        <v>1945 / Cérémonie ouverture</v>
      </c>
      <c r="G15" s="36"/>
      <c r="H15" s="100">
        <f>Calendrier!K3</f>
        <v>45000</v>
      </c>
      <c r="I15" s="42">
        <v>0.5</v>
      </c>
      <c r="J15" s="35">
        <v>20</v>
      </c>
      <c r="K15" s="35">
        <v>1</v>
      </c>
      <c r="L15" s="42"/>
      <c r="M15" s="42"/>
      <c r="N15" s="101" t="str">
        <f>IF(G15=TRUE,H15*K15*(VLOOKUP(J15,'Table de correspondance'!D:E,2,FALSE)),"")</f>
        <v/>
      </c>
      <c r="O15" s="101" t="str">
        <f t="shared" ref="O15:O70" si="3">IF(T15="",N15,N15*(1+T15))</f>
        <v/>
      </c>
      <c r="P15" s="101" t="str">
        <f t="shared" si="0"/>
        <v/>
      </c>
      <c r="Q15" s="29">
        <f>Calendrier!L3</f>
        <v>3.2</v>
      </c>
      <c r="R15" s="164" t="str">
        <f>IFERROR(INDEX(Calendrier!$M:$V,MATCH($U15,Calendrier!$W:$W,0),MATCH($L15,Calendrier!$M$1:$V$1,0)),"")</f>
        <v/>
      </c>
      <c r="S15" s="164" t="str">
        <f t="shared" ref="S15:S70" si="4">_xlfn.CONCAT(L15,M15)</f>
        <v/>
      </c>
      <c r="T15" s="164" t="str">
        <f>IFERROR(VLOOKUP(S15,'Table de correspondance'!$R:$S,2,FALSE),R15)</f>
        <v/>
      </c>
      <c r="U15" s="155" t="str">
        <f t="shared" si="1"/>
        <v>Mexique - Afrique du Sud4618421h1945 / Cérémonie ouverture</v>
      </c>
      <c r="Y15" t="str" cm="1">
        <f t="array" ref="Y15">IFERROR(_xlfn._xlws.FILTER(B14:B530,G14:G530=TRUE),"")</f>
        <v/>
      </c>
      <c r="Z15" s="19" t="str" cm="1">
        <f t="array" ref="Z15">IFERROR(_xlfn._xlws.FILTER(C14:C530,G14:G530=TRUE),"")</f>
        <v/>
      </c>
      <c r="AA15" s="23" t="str" cm="1">
        <f t="array" ref="AA15">IFERROR(_xlfn._xlws.FILTER(D14:D530,G14:G530=TRUE),"")</f>
        <v/>
      </c>
      <c r="AB15" s="23" t="str" cm="1">
        <f t="array" ref="AB15">IFERROR(_xlfn._xlws.FILTER(E14:E530,G14:G530=TRUE),"")</f>
        <v/>
      </c>
      <c r="AC15" s="23" t="str" cm="1">
        <f t="array" ref="AC15">IFERROR(_xlfn._xlws.FILTER(F14:F530,G14:G530=TRUE),"")</f>
        <v/>
      </c>
      <c r="AD15" s="19" t="str" cm="1">
        <f t="array" ref="AD15">IFERROR(_xlfn._xlws.FILTER(O14:O530,G14:G530=TRUE),"")</f>
        <v/>
      </c>
      <c r="AE15" s="19" t="str" cm="1">
        <f t="array" ref="AE15">IFERROR(_xlfn._xlws.FILTER(P14:P530,G14:G530=TRUE),"")</f>
        <v/>
      </c>
      <c r="AF15" s="31" t="str" cm="1">
        <f t="array" ref="AF15">IFERROR(_xlfn._xlws.FILTER(Q14:Q530,G14:G530=TRUE),"")</f>
        <v/>
      </c>
      <c r="AG15" s="47"/>
      <c r="AH15"/>
      <c r="AAF15">
        <f t="shared" si="2"/>
        <v>1</v>
      </c>
    </row>
    <row r="16" spans="1:708" x14ac:dyDescent="0.25">
      <c r="A16" t="str">
        <f t="shared" ref="A16:A71" si="5">_xlfn.CONCAT(B16,C16,E16,F16)</f>
        <v>PoulesMexique - Afrique du Sud21hAvant Match</v>
      </c>
      <c r="B16" s="26" t="str">
        <f>Calendrier!B4</f>
        <v>Poules</v>
      </c>
      <c r="C16" s="26" t="str">
        <f>Calendrier!G4</f>
        <v>Mexique - Afrique du Sud</v>
      </c>
      <c r="D16" s="27">
        <f>Calendrier!C4</f>
        <v>46184</v>
      </c>
      <c r="E16" s="28" t="str">
        <f>Calendrier!I4</f>
        <v>21h</v>
      </c>
      <c r="F16" s="28" t="str">
        <f>Calendrier!H4</f>
        <v>Avant Match</v>
      </c>
      <c r="G16" s="36"/>
      <c r="H16" s="100">
        <f>Calendrier!K4</f>
        <v>60000</v>
      </c>
      <c r="I16" s="42">
        <v>0.5</v>
      </c>
      <c r="J16" s="35">
        <v>20</v>
      </c>
      <c r="K16" s="35">
        <v>1</v>
      </c>
      <c r="L16" s="42"/>
      <c r="M16" s="42"/>
      <c r="N16" s="101" t="str">
        <f>IF(G16=TRUE,H16*K16*(VLOOKUP(J16,'Table de correspondance'!D:E,2,FALSE)),"")</f>
        <v/>
      </c>
      <c r="O16" s="101" t="str">
        <f t="shared" si="3"/>
        <v/>
      </c>
      <c r="P16" s="101" t="str">
        <f t="shared" si="0"/>
        <v/>
      </c>
      <c r="Q16" s="29">
        <f>Calendrier!L4</f>
        <v>4.25</v>
      </c>
      <c r="R16" s="164" t="str">
        <f>IFERROR(INDEX(Calendrier!$M:$V,MATCH($U16,Calendrier!$W:$W,0),MATCH($L16,Calendrier!$M$1:$V$1,0)),"")</f>
        <v/>
      </c>
      <c r="S16" s="164" t="str">
        <f t="shared" si="4"/>
        <v/>
      </c>
      <c r="T16" s="164" t="str">
        <f>IFERROR(VLOOKUP(S16,'Table de correspondance'!$R:$S,2,FALSE),R16)</f>
        <v/>
      </c>
      <c r="U16" s="155" t="str">
        <f t="shared" si="1"/>
        <v>Mexique - Afrique du Sud4618421hAvant Match</v>
      </c>
      <c r="Z16" s="19"/>
      <c r="AA16" s="23"/>
      <c r="AB16" s="23"/>
      <c r="AC16" s="23"/>
      <c r="AD16" s="19"/>
      <c r="AE16" s="19"/>
      <c r="AF16" s="31"/>
      <c r="AAF16">
        <f t="shared" si="2"/>
        <v>1</v>
      </c>
    </row>
    <row r="17" spans="1:708" ht="19.5" customHeight="1" x14ac:dyDescent="0.25">
      <c r="A17" t="str">
        <f t="shared" si="5"/>
        <v>PoulesMexique - Afrique du Sud21hPower break 1</v>
      </c>
      <c r="B17" s="26" t="str">
        <f>Calendrier!B5</f>
        <v>Poules</v>
      </c>
      <c r="C17" s="26" t="str">
        <f>Calendrier!G5</f>
        <v>Mexique - Afrique du Sud</v>
      </c>
      <c r="D17" s="27">
        <f>Calendrier!C5</f>
        <v>46184</v>
      </c>
      <c r="E17" s="28" t="str">
        <f>Calendrier!I5</f>
        <v>21h</v>
      </c>
      <c r="F17" s="28" t="str">
        <f>Calendrier!H5</f>
        <v>Power break 1</v>
      </c>
      <c r="G17" s="36"/>
      <c r="H17" s="100">
        <f>Calendrier!K5</f>
        <v>155000</v>
      </c>
      <c r="I17" s="42">
        <v>0.5</v>
      </c>
      <c r="J17" s="35">
        <v>20</v>
      </c>
      <c r="K17" s="35">
        <v>1</v>
      </c>
      <c r="L17" s="30"/>
      <c r="M17" s="42"/>
      <c r="N17" s="101" t="str">
        <f>IF(G17=TRUE,H17*K17*(VLOOKUP(J17,'Table de correspondance'!D:E,2,FALSE)),"")</f>
        <v/>
      </c>
      <c r="O17" s="101" t="str">
        <f t="shared" si="3"/>
        <v/>
      </c>
      <c r="P17" s="101" t="str">
        <f t="shared" si="0"/>
        <v/>
      </c>
      <c r="Q17" s="29">
        <f>Calendrier!L5</f>
        <v>10.545</v>
      </c>
      <c r="R17" s="164" t="str">
        <f>IFERROR(INDEX(Calendrier!$M:$V,MATCH($U17,Calendrier!$W:$W,0),MATCH($L17,Calendrier!$M$1:$V$1,0)),"")</f>
        <v/>
      </c>
      <c r="S17" s="164" t="str">
        <f t="shared" si="4"/>
        <v/>
      </c>
      <c r="T17" s="164" t="str">
        <f>IFERROR(VLOOKUP(S17,'Table de correspondance'!$R:$S,2,FALSE),R17)</f>
        <v/>
      </c>
      <c r="U17" s="155" t="str">
        <f t="shared" si="1"/>
        <v>Mexique - Afrique du Sud4618421hPower break 1</v>
      </c>
      <c r="Z17"/>
      <c r="AA17" s="23"/>
      <c r="AB17" s="23"/>
      <c r="AC17" s="23"/>
      <c r="AD17" s="19"/>
      <c r="AE17" s="19"/>
      <c r="AF17" s="31"/>
      <c r="AAF17">
        <f t="shared" si="2"/>
        <v>1</v>
      </c>
    </row>
    <row r="18" spans="1:708" ht="19.5" customHeight="1" x14ac:dyDescent="0.25">
      <c r="A18" t="str">
        <f t="shared" si="5"/>
        <v>PoulesMexique - Afrique du Sud21hMi-temps 1</v>
      </c>
      <c r="B18" s="26" t="str">
        <f>Calendrier!B6</f>
        <v>Poules</v>
      </c>
      <c r="C18" s="26" t="str">
        <f>Calendrier!G6</f>
        <v>Mexique - Afrique du Sud</v>
      </c>
      <c r="D18" s="27">
        <f>Calendrier!C6</f>
        <v>46184</v>
      </c>
      <c r="E18" s="28" t="str">
        <f>Calendrier!I6</f>
        <v>21h</v>
      </c>
      <c r="F18" s="28" t="str">
        <f>Calendrier!H6</f>
        <v>Mi-temps 1</v>
      </c>
      <c r="G18" s="36" t="b">
        <v>0</v>
      </c>
      <c r="H18" s="100">
        <f>Calendrier!K6</f>
        <v>130000</v>
      </c>
      <c r="I18" s="42">
        <v>0.5</v>
      </c>
      <c r="J18" s="35">
        <v>20</v>
      </c>
      <c r="K18" s="35">
        <v>1</v>
      </c>
      <c r="L18" s="30"/>
      <c r="M18" s="42"/>
      <c r="N18" s="101" t="str">
        <f>IF(G18=TRUE,H18*K18*(VLOOKUP(J18,'Table de correspondance'!D:E,2,FALSE)),"")</f>
        <v/>
      </c>
      <c r="O18" s="101" t="str">
        <f t="shared" si="3"/>
        <v/>
      </c>
      <c r="P18" s="101" t="str">
        <f t="shared" si="0"/>
        <v/>
      </c>
      <c r="Q18" s="29">
        <f>Calendrier!L6</f>
        <v>9.25</v>
      </c>
      <c r="R18" s="164" t="str">
        <f>IFERROR(INDEX(Calendrier!$M:$V,MATCH($U18,Calendrier!$W:$W,0),MATCH($L18,Calendrier!$M$1:$V$1,0)),"")</f>
        <v/>
      </c>
      <c r="S18" s="164" t="str">
        <f t="shared" si="4"/>
        <v/>
      </c>
      <c r="T18" s="164" t="str">
        <f>IFERROR(VLOOKUP(S18,'Table de correspondance'!$R:$S,2,FALSE),R18)</f>
        <v/>
      </c>
      <c r="U18" s="155" t="str">
        <f t="shared" si="1"/>
        <v>Mexique - Afrique du Sud4618421hMi-temps 1</v>
      </c>
      <c r="Z18" s="19"/>
      <c r="AA18" s="23"/>
      <c r="AB18" s="23"/>
      <c r="AC18" s="23"/>
      <c r="AD18" s="19"/>
      <c r="AE18" s="19"/>
      <c r="AF18" s="31"/>
      <c r="AAF18">
        <f t="shared" si="2"/>
        <v>1</v>
      </c>
    </row>
    <row r="19" spans="1:708" ht="19.5" customHeight="1" x14ac:dyDescent="0.25">
      <c r="A19" t="str">
        <f t="shared" si="5"/>
        <v>PoulesMexique - Afrique du Sud21hMi-temps 2</v>
      </c>
      <c r="B19" s="26" t="str">
        <f>Calendrier!B7</f>
        <v>Poules</v>
      </c>
      <c r="C19" s="26" t="str">
        <f>Calendrier!G7</f>
        <v>Mexique - Afrique du Sud</v>
      </c>
      <c r="D19" s="27">
        <f>Calendrier!C7</f>
        <v>46184</v>
      </c>
      <c r="E19" s="28" t="str">
        <f>Calendrier!I7</f>
        <v>21h</v>
      </c>
      <c r="F19" s="28" t="str">
        <f>Calendrier!H7</f>
        <v>Mi-temps 2</v>
      </c>
      <c r="G19" s="36"/>
      <c r="H19" s="100">
        <f>Calendrier!K7</f>
        <v>120000</v>
      </c>
      <c r="I19" s="42">
        <v>0.5</v>
      </c>
      <c r="J19" s="35">
        <v>20</v>
      </c>
      <c r="K19" s="35">
        <v>1</v>
      </c>
      <c r="L19" s="30"/>
      <c r="M19" s="42"/>
      <c r="N19" s="101" t="str">
        <f>IF(G19=TRUE,H19*K19*(VLOOKUP(J19,'Table de correspondance'!D:E,2,FALSE)),"")</f>
        <v/>
      </c>
      <c r="O19" s="101" t="str">
        <f t="shared" si="3"/>
        <v/>
      </c>
      <c r="P19" s="101" t="str">
        <f t="shared" si="0"/>
        <v/>
      </c>
      <c r="Q19" s="29">
        <f>Calendrier!L7</f>
        <v>8.5500000000000007</v>
      </c>
      <c r="R19" s="164" t="str">
        <f>IFERROR(INDEX(Calendrier!$M:$V,MATCH($U19,Calendrier!$W:$W,0),MATCH($L19,Calendrier!$M$1:$V$1,0)),"")</f>
        <v/>
      </c>
      <c r="S19" s="164" t="str">
        <f t="shared" si="4"/>
        <v/>
      </c>
      <c r="T19" s="164" t="str">
        <f>IFERROR(VLOOKUP(S19,'Table de correspondance'!$R:$S,2,FALSE),R19)</f>
        <v/>
      </c>
      <c r="U19" s="155" t="str">
        <f t="shared" si="1"/>
        <v>Mexique - Afrique du Sud4618421hMi-temps 2</v>
      </c>
      <c r="Z19" s="19"/>
      <c r="AA19" s="23"/>
      <c r="AB19" s="23"/>
      <c r="AC19" s="23"/>
      <c r="AD19" s="19"/>
      <c r="AE19" s="19"/>
      <c r="AF19" s="31"/>
      <c r="AAF19">
        <f t="shared" si="2"/>
        <v>1</v>
      </c>
    </row>
    <row r="20" spans="1:708" ht="19.5" customHeight="1" x14ac:dyDescent="0.25">
      <c r="A20" t="str">
        <f t="shared" si="5"/>
        <v>PoulesMexique - Afrique du Sud21hMi-temps 3</v>
      </c>
      <c r="B20" s="26" t="str">
        <f>Calendrier!B8</f>
        <v>Poules</v>
      </c>
      <c r="C20" s="26" t="str">
        <f>Calendrier!G8</f>
        <v>Mexique - Afrique du Sud</v>
      </c>
      <c r="D20" s="27">
        <f>Calendrier!C8</f>
        <v>46184</v>
      </c>
      <c r="E20" s="28" t="str">
        <f>Calendrier!I8</f>
        <v>21h</v>
      </c>
      <c r="F20" s="28" t="str">
        <f>Calendrier!H8</f>
        <v>Mi-temps 3</v>
      </c>
      <c r="G20" s="36"/>
      <c r="H20" s="100">
        <f>Calendrier!K8</f>
        <v>130000</v>
      </c>
      <c r="I20" s="42">
        <v>0.5</v>
      </c>
      <c r="J20" s="35">
        <v>20</v>
      </c>
      <c r="K20" s="35">
        <v>1</v>
      </c>
      <c r="L20" s="30"/>
      <c r="M20" s="42"/>
      <c r="N20" s="101" t="str">
        <f>IF(G20=TRUE,H20*K20*(VLOOKUP(J20,'Table de correspondance'!D:E,2,FALSE)),"")</f>
        <v/>
      </c>
      <c r="O20" s="101" t="str">
        <f t="shared" si="3"/>
        <v/>
      </c>
      <c r="P20" s="101" t="str">
        <f t="shared" si="0"/>
        <v/>
      </c>
      <c r="Q20" s="29">
        <f>Calendrier!L8</f>
        <v>9.3000000000000007</v>
      </c>
      <c r="R20" s="164" t="str">
        <f>IFERROR(INDEX(Calendrier!$M:$V,MATCH($U20,Calendrier!$W:$W,0),MATCH($L20,Calendrier!$M$1:$V$1,0)),"")</f>
        <v/>
      </c>
      <c r="S20" s="164" t="str">
        <f t="shared" si="4"/>
        <v/>
      </c>
      <c r="T20" s="164" t="str">
        <f>IFERROR(VLOOKUP(S20,'Table de correspondance'!$R:$S,2,FALSE),R20)</f>
        <v/>
      </c>
      <c r="U20" s="155" t="str">
        <f t="shared" si="1"/>
        <v>Mexique - Afrique du Sud4618421hMi-temps 3</v>
      </c>
      <c r="Z20" s="19"/>
      <c r="AA20" s="23"/>
      <c r="AB20" s="23"/>
      <c r="AC20" s="23"/>
      <c r="AD20" s="19"/>
      <c r="AE20" s="19"/>
      <c r="AF20" s="31"/>
      <c r="AAF20">
        <f t="shared" si="2"/>
        <v>1</v>
      </c>
    </row>
    <row r="21" spans="1:708" ht="19.5" customHeight="1" x14ac:dyDescent="0.25">
      <c r="A21" t="str">
        <f t="shared" si="5"/>
        <v>PoulesMexique - Afrique du Sud21hPower break 2</v>
      </c>
      <c r="B21" s="26" t="str">
        <f>Calendrier!B9</f>
        <v>Poules</v>
      </c>
      <c r="C21" s="26" t="str">
        <f>Calendrier!G9</f>
        <v>Mexique - Afrique du Sud</v>
      </c>
      <c r="D21" s="27">
        <f>Calendrier!C9</f>
        <v>46184</v>
      </c>
      <c r="E21" s="28" t="str">
        <f>Calendrier!I9</f>
        <v>21h</v>
      </c>
      <c r="F21" s="28" t="str">
        <f>Calendrier!H9</f>
        <v>Power break 2</v>
      </c>
      <c r="G21" s="36"/>
      <c r="H21" s="100">
        <f>Calendrier!K9</f>
        <v>155000</v>
      </c>
      <c r="I21" s="42">
        <v>0.5</v>
      </c>
      <c r="J21" s="35">
        <v>20</v>
      </c>
      <c r="K21" s="35">
        <v>1</v>
      </c>
      <c r="L21" s="30"/>
      <c r="M21" s="42"/>
      <c r="N21" s="101" t="str">
        <f>IF(G21=TRUE,H21*K21*(VLOOKUP(J21,'Table de correspondance'!D:E,2,FALSE)),"")</f>
        <v/>
      </c>
      <c r="O21" s="101" t="str">
        <f t="shared" si="3"/>
        <v/>
      </c>
      <c r="P21" s="101" t="str">
        <f t="shared" si="0"/>
        <v/>
      </c>
      <c r="Q21" s="29">
        <f>Calendrier!L9</f>
        <v>11.1</v>
      </c>
      <c r="R21" s="164" t="str">
        <f>IFERROR(INDEX(Calendrier!$M:$V,MATCH($U21,Calendrier!$W:$W,0),MATCH($L21,Calendrier!$M$1:$V$1,0)),"")</f>
        <v/>
      </c>
      <c r="S21" s="164" t="str">
        <f t="shared" si="4"/>
        <v/>
      </c>
      <c r="T21" s="164" t="str">
        <f>IFERROR(VLOOKUP(S21,'Table de correspondance'!$R:$S,2,FALSE),R21)</f>
        <v/>
      </c>
      <c r="U21" s="155" t="str">
        <f t="shared" si="1"/>
        <v>Mexique - Afrique du Sud4618421hPower break 2</v>
      </c>
      <c r="AD21" s="25"/>
      <c r="AE21" s="25"/>
      <c r="AF21" s="31"/>
      <c r="AAF21">
        <f t="shared" si="2"/>
        <v>1</v>
      </c>
    </row>
    <row r="22" spans="1:708" ht="19.5" customHeight="1" x14ac:dyDescent="0.25">
      <c r="A22" t="str">
        <f t="shared" si="5"/>
        <v>PoulesMexique - Afrique du Sud21hFin match</v>
      </c>
      <c r="B22" s="26" t="str">
        <f>Calendrier!B10</f>
        <v>Poules</v>
      </c>
      <c r="C22" s="26" t="str">
        <f>Calendrier!G10</f>
        <v>Mexique - Afrique du Sud</v>
      </c>
      <c r="D22" s="27">
        <f>Calendrier!C10</f>
        <v>46184</v>
      </c>
      <c r="E22" s="28" t="str">
        <f>Calendrier!I10</f>
        <v>21h</v>
      </c>
      <c r="F22" s="28" t="str">
        <f>Calendrier!H10</f>
        <v>Fin match</v>
      </c>
      <c r="G22" s="36"/>
      <c r="H22" s="100">
        <f>Calendrier!K10</f>
        <v>60000</v>
      </c>
      <c r="I22" s="42">
        <v>0.5</v>
      </c>
      <c r="J22" s="35">
        <v>20</v>
      </c>
      <c r="K22" s="35">
        <v>1</v>
      </c>
      <c r="L22" s="30"/>
      <c r="M22" s="42"/>
      <c r="N22" s="101" t="str">
        <f>IF(G22=TRUE,H22*K22*(VLOOKUP(J22,'Table de correspondance'!D:E,2,FALSE)),"")</f>
        <v/>
      </c>
      <c r="O22" s="101" t="str">
        <f t="shared" si="3"/>
        <v/>
      </c>
      <c r="P22" s="101" t="str">
        <f t="shared" si="0"/>
        <v/>
      </c>
      <c r="Q22" s="29">
        <f>Calendrier!L10</f>
        <v>5</v>
      </c>
      <c r="R22" s="164" t="str">
        <f>IFERROR(INDEX(Calendrier!$M:$V,MATCH($U22,Calendrier!$W:$W,0),MATCH($L22,Calendrier!$M$1:$V$1,0)),"")</f>
        <v/>
      </c>
      <c r="S22" s="164" t="str">
        <f t="shared" si="4"/>
        <v/>
      </c>
      <c r="T22" s="164" t="str">
        <f>IFERROR(VLOOKUP(S22,'Table de correspondance'!$R:$S,2,FALSE),R22)</f>
        <v/>
      </c>
      <c r="U22" s="155" t="str">
        <f t="shared" si="1"/>
        <v>Mexique - Afrique du Sud4618421hFin match</v>
      </c>
      <c r="Z22" s="19"/>
      <c r="AA22" s="23"/>
      <c r="AB22" s="23"/>
      <c r="AC22" s="23"/>
      <c r="AD22" s="19"/>
      <c r="AE22" s="19"/>
      <c r="AF22" s="31"/>
      <c r="AAF22">
        <f t="shared" si="2"/>
        <v>1</v>
      </c>
    </row>
    <row r="23" spans="1:708" ht="19.5" customHeight="1" x14ac:dyDescent="0.25">
      <c r="A23" t="str">
        <f t="shared" si="5"/>
        <v>PoulesCanada - ITA/NIR/WAL/BHI21hAvant Match</v>
      </c>
      <c r="B23" s="26" t="str">
        <f>Calendrier!B11</f>
        <v>Poules</v>
      </c>
      <c r="C23" s="26" t="str">
        <f>Calendrier!G11</f>
        <v>Canada - ITA/NIR/WAL/BHI</v>
      </c>
      <c r="D23" s="27">
        <f>Calendrier!C11</f>
        <v>46185</v>
      </c>
      <c r="E23" s="28" t="str">
        <f>Calendrier!I11</f>
        <v>21h</v>
      </c>
      <c r="F23" s="28" t="str">
        <f>Calendrier!H11</f>
        <v>Avant Match</v>
      </c>
      <c r="G23" s="36"/>
      <c r="H23" s="100">
        <f>Calendrier!K11</f>
        <v>35000</v>
      </c>
      <c r="I23" s="42">
        <v>0.5</v>
      </c>
      <c r="J23" s="35">
        <v>20</v>
      </c>
      <c r="K23" s="35">
        <v>1</v>
      </c>
      <c r="L23" s="30"/>
      <c r="M23" s="42"/>
      <c r="N23" s="101" t="str">
        <f>IF(G23=TRUE,H23*K23*(VLOOKUP(J23,'Table de correspondance'!D:E,2,FALSE)),"")</f>
        <v/>
      </c>
      <c r="O23" s="101" t="str">
        <f t="shared" si="3"/>
        <v/>
      </c>
      <c r="P23" s="101" t="str">
        <f t="shared" si="0"/>
        <v/>
      </c>
      <c r="Q23" s="29">
        <f>Calendrier!L11</f>
        <v>2.5</v>
      </c>
      <c r="R23" s="164" t="str">
        <f>IFERROR(INDEX(Calendrier!$M:$V,MATCH($U23,Calendrier!$W:$W,0),MATCH($L23,Calendrier!$M$1:$V$1,0)),"")</f>
        <v/>
      </c>
      <c r="S23" s="164" t="str">
        <f t="shared" si="4"/>
        <v/>
      </c>
      <c r="T23" s="164" t="str">
        <f>IFERROR(VLOOKUP(S23,'Table de correspondance'!$R:$S,2,FALSE),R23)</f>
        <v/>
      </c>
      <c r="U23" s="155" t="str">
        <f t="shared" si="1"/>
        <v>Canada - ITA/NIR/WAL/BHI4618521hAvant Match</v>
      </c>
      <c r="Z23" s="19"/>
      <c r="AA23" s="23"/>
      <c r="AB23" s="23"/>
      <c r="AC23" s="23"/>
      <c r="AD23" s="19"/>
      <c r="AE23" s="19"/>
      <c r="AF23" s="31"/>
      <c r="AAF23">
        <f t="shared" si="2"/>
        <v>0</v>
      </c>
    </row>
    <row r="24" spans="1:708" ht="19.5" customHeight="1" x14ac:dyDescent="0.25">
      <c r="A24" t="str">
        <f t="shared" si="5"/>
        <v>PoulesCanada - ITA/NIR/WAL/BHI21hPower break 1</v>
      </c>
      <c r="B24" s="26" t="str">
        <f>Calendrier!B12</f>
        <v>Poules</v>
      </c>
      <c r="C24" s="26" t="str">
        <f>Calendrier!G12</f>
        <v>Canada - ITA/NIR/WAL/BHI</v>
      </c>
      <c r="D24" s="27">
        <f>Calendrier!C12</f>
        <v>46185</v>
      </c>
      <c r="E24" s="28" t="str">
        <f>Calendrier!I12</f>
        <v>21h</v>
      </c>
      <c r="F24" s="28" t="str">
        <f>Calendrier!H12</f>
        <v>Power break 1</v>
      </c>
      <c r="G24" s="36"/>
      <c r="H24" s="100">
        <f>Calendrier!K12</f>
        <v>135000</v>
      </c>
      <c r="I24" s="42">
        <v>0.5</v>
      </c>
      <c r="J24" s="35">
        <v>20</v>
      </c>
      <c r="K24" s="35">
        <v>1</v>
      </c>
      <c r="L24" s="30"/>
      <c r="M24" s="42"/>
      <c r="N24" s="101" t="str">
        <f>IF(G24=TRUE,H24*K24*(VLOOKUP(J24,'Table de correspondance'!D:E,2,FALSE)),"")</f>
        <v/>
      </c>
      <c r="O24" s="101" t="str">
        <f t="shared" si="3"/>
        <v/>
      </c>
      <c r="P24" s="101" t="str">
        <f t="shared" si="0"/>
        <v/>
      </c>
      <c r="Q24" s="29">
        <f>Calendrier!L12</f>
        <v>9.1675000000000004</v>
      </c>
      <c r="R24" s="164" t="str">
        <f>IFERROR(INDEX(Calendrier!$M:$V,MATCH($U24,Calendrier!$W:$W,0),MATCH($L24,Calendrier!$M$1:$V$1,0)),"")</f>
        <v/>
      </c>
      <c r="S24" s="164" t="str">
        <f t="shared" si="4"/>
        <v/>
      </c>
      <c r="T24" s="164" t="str">
        <f>IFERROR(VLOOKUP(S24,'Table de correspondance'!$R:$S,2,FALSE),R24)</f>
        <v/>
      </c>
      <c r="U24" s="155" t="str">
        <f t="shared" si="1"/>
        <v>Canada - ITA/NIR/WAL/BHI4618521hPower break 1</v>
      </c>
      <c r="Z24" s="19"/>
      <c r="AA24" s="23"/>
      <c r="AB24" s="23"/>
      <c r="AC24" s="23"/>
      <c r="AD24" s="19"/>
      <c r="AE24" s="19"/>
      <c r="AF24" s="31"/>
      <c r="AAF24">
        <f t="shared" si="2"/>
        <v>0</v>
      </c>
    </row>
    <row r="25" spans="1:708" ht="19.5" customHeight="1" x14ac:dyDescent="0.25">
      <c r="A25" t="str">
        <f t="shared" si="5"/>
        <v>PoulesCanada - ITA/NIR/WAL/BHI21hMi-temps 1</v>
      </c>
      <c r="B25" s="26" t="str">
        <f>Calendrier!B13</f>
        <v>Poules</v>
      </c>
      <c r="C25" s="26" t="str">
        <f>Calendrier!G13</f>
        <v>Canada - ITA/NIR/WAL/BHI</v>
      </c>
      <c r="D25" s="27">
        <f>Calendrier!C13</f>
        <v>46185</v>
      </c>
      <c r="E25" s="28" t="str">
        <f>Calendrier!I13</f>
        <v>21h</v>
      </c>
      <c r="F25" s="28" t="str">
        <f>Calendrier!H13</f>
        <v>Mi-temps 1</v>
      </c>
      <c r="G25" s="36"/>
      <c r="H25" s="100">
        <f>Calendrier!K13</f>
        <v>115000</v>
      </c>
      <c r="I25" s="42">
        <v>0.5</v>
      </c>
      <c r="J25" s="35">
        <v>20</v>
      </c>
      <c r="K25" s="35">
        <v>1</v>
      </c>
      <c r="L25" s="30"/>
      <c r="M25" s="42"/>
      <c r="N25" s="101" t="str">
        <f>IF(G25=TRUE,H25*K25*(VLOOKUP(J25,'Table de correspondance'!D:E,2,FALSE)),"")</f>
        <v/>
      </c>
      <c r="O25" s="101" t="str">
        <f t="shared" si="3"/>
        <v/>
      </c>
      <c r="P25" s="101" t="str">
        <f t="shared" si="0"/>
        <v/>
      </c>
      <c r="Q25" s="29">
        <f>Calendrier!L13</f>
        <v>8.1999999999999993</v>
      </c>
      <c r="R25" s="164" t="str">
        <f>IFERROR(INDEX(Calendrier!$M:$V,MATCH($U25,Calendrier!$W:$W,0),MATCH($L25,Calendrier!$M$1:$V$1,0)),"")</f>
        <v/>
      </c>
      <c r="S25" s="164" t="str">
        <f t="shared" si="4"/>
        <v/>
      </c>
      <c r="T25" s="164" t="str">
        <f>IFERROR(VLOOKUP(S25,'Table de correspondance'!$R:$S,2,FALSE),R25)</f>
        <v/>
      </c>
      <c r="U25" s="155" t="str">
        <f t="shared" si="1"/>
        <v>Canada - ITA/NIR/WAL/BHI4618521hMi-temps 1</v>
      </c>
      <c r="Z25" s="19"/>
      <c r="AA25" s="23"/>
      <c r="AB25" s="23"/>
      <c r="AC25" s="23"/>
      <c r="AD25" s="19"/>
      <c r="AE25" s="19"/>
      <c r="AF25" s="31"/>
      <c r="AAF25">
        <f t="shared" si="2"/>
        <v>0</v>
      </c>
    </row>
    <row r="26" spans="1:708" ht="19.5" customHeight="1" x14ac:dyDescent="0.25">
      <c r="A26" t="str">
        <f t="shared" si="5"/>
        <v>PoulesCanada - ITA/NIR/WAL/BHI21hMi-temps 2</v>
      </c>
      <c r="B26" s="26" t="str">
        <f>Calendrier!B14</f>
        <v>Poules</v>
      </c>
      <c r="C26" s="26" t="str">
        <f>Calendrier!G14</f>
        <v>Canada - ITA/NIR/WAL/BHI</v>
      </c>
      <c r="D26" s="27">
        <f>Calendrier!C14</f>
        <v>46185</v>
      </c>
      <c r="E26" s="28" t="str">
        <f>Calendrier!I14</f>
        <v>21h</v>
      </c>
      <c r="F26" s="28" t="str">
        <f>Calendrier!H14</f>
        <v>Mi-temps 2</v>
      </c>
      <c r="G26" s="36"/>
      <c r="H26" s="100">
        <f>Calendrier!K14</f>
        <v>105000</v>
      </c>
      <c r="I26" s="42">
        <v>0.5</v>
      </c>
      <c r="J26" s="35">
        <v>20</v>
      </c>
      <c r="K26" s="35">
        <v>1</v>
      </c>
      <c r="L26" s="30"/>
      <c r="M26" s="42"/>
      <c r="N26" s="101" t="str">
        <f>IF(G26=TRUE,H26*K26*(VLOOKUP(J26,'Table de correspondance'!D:E,2,FALSE)),"")</f>
        <v/>
      </c>
      <c r="O26" s="101" t="str">
        <f t="shared" si="3"/>
        <v/>
      </c>
      <c r="P26" s="101" t="str">
        <f t="shared" si="0"/>
        <v/>
      </c>
      <c r="Q26" s="29">
        <f>Calendrier!L14</f>
        <v>7.5</v>
      </c>
      <c r="R26" s="164" t="str">
        <f>IFERROR(INDEX(Calendrier!$M:$V,MATCH($U26,Calendrier!$W:$W,0),MATCH($L26,Calendrier!$M$1:$V$1,0)),"")</f>
        <v/>
      </c>
      <c r="S26" s="164" t="str">
        <f t="shared" si="4"/>
        <v/>
      </c>
      <c r="T26" s="164" t="str">
        <f>IFERROR(VLOOKUP(S26,'Table de correspondance'!$R:$S,2,FALSE),R26)</f>
        <v/>
      </c>
      <c r="U26" s="155" t="str">
        <f t="shared" si="1"/>
        <v>Canada - ITA/NIR/WAL/BHI4618521hMi-temps 2</v>
      </c>
      <c r="Z26" s="19"/>
      <c r="AA26" s="23"/>
      <c r="AB26" s="23"/>
      <c r="AC26" s="23"/>
      <c r="AD26" s="19"/>
      <c r="AE26" s="19"/>
      <c r="AF26" s="31"/>
      <c r="AAF26">
        <f t="shared" si="2"/>
        <v>0</v>
      </c>
    </row>
    <row r="27" spans="1:708" ht="19.5" customHeight="1" x14ac:dyDescent="0.25">
      <c r="A27" t="str">
        <f t="shared" si="5"/>
        <v>PoulesCanada - ITA/NIR/WAL/BHI21hMi-temps 3</v>
      </c>
      <c r="B27" s="26" t="str">
        <f>Calendrier!B15</f>
        <v>Poules</v>
      </c>
      <c r="C27" s="26" t="str">
        <f>Calendrier!G15</f>
        <v>Canada - ITA/NIR/WAL/BHI</v>
      </c>
      <c r="D27" s="27">
        <f>Calendrier!C15</f>
        <v>46185</v>
      </c>
      <c r="E27" s="28" t="str">
        <f>Calendrier!I15</f>
        <v>21h</v>
      </c>
      <c r="F27" s="28" t="str">
        <f>Calendrier!H15</f>
        <v>Mi-temps 3</v>
      </c>
      <c r="G27" s="36"/>
      <c r="H27" s="100">
        <f>Calendrier!K15</f>
        <v>115000</v>
      </c>
      <c r="I27" s="42">
        <v>0.5</v>
      </c>
      <c r="J27" s="35">
        <v>20</v>
      </c>
      <c r="K27" s="35">
        <v>1</v>
      </c>
      <c r="L27" s="30"/>
      <c r="M27" s="42"/>
      <c r="N27" s="101" t="str">
        <f>IF(G27=TRUE,H27*K27*(VLOOKUP(J27,'Table de correspondance'!D:E,2,FALSE)),"")</f>
        <v/>
      </c>
      <c r="O27" s="101" t="str">
        <f t="shared" si="3"/>
        <v/>
      </c>
      <c r="P27" s="101" t="str">
        <f t="shared" si="0"/>
        <v/>
      </c>
      <c r="Q27" s="29">
        <f>Calendrier!L15</f>
        <v>8.1999999999999993</v>
      </c>
      <c r="R27" s="164" t="str">
        <f>IFERROR(INDEX(Calendrier!$M:$V,MATCH($U27,Calendrier!$W:$W,0),MATCH($L27,Calendrier!$M$1:$V$1,0)),"")</f>
        <v/>
      </c>
      <c r="S27" s="164" t="str">
        <f t="shared" si="4"/>
        <v/>
      </c>
      <c r="T27" s="164" t="str">
        <f>IFERROR(VLOOKUP(S27,'Table de correspondance'!$R:$S,2,FALSE),R27)</f>
        <v/>
      </c>
      <c r="U27" s="155" t="str">
        <f t="shared" si="1"/>
        <v>Canada - ITA/NIR/WAL/BHI4618521hMi-temps 3</v>
      </c>
      <c r="Z27" s="19"/>
      <c r="AA27" s="23"/>
      <c r="AB27" s="23"/>
      <c r="AC27" s="23"/>
      <c r="AD27" s="19"/>
      <c r="AE27" s="19"/>
      <c r="AF27" s="31"/>
      <c r="AG27" s="44"/>
      <c r="AAF27">
        <f t="shared" si="2"/>
        <v>0</v>
      </c>
    </row>
    <row r="28" spans="1:708" ht="19.5" customHeight="1" x14ac:dyDescent="0.25">
      <c r="A28" t="str">
        <f t="shared" si="5"/>
        <v>PoulesCanada - ITA/NIR/WAL/BHI21hPower break 2</v>
      </c>
      <c r="B28" s="26" t="str">
        <f>Calendrier!B16</f>
        <v>Poules</v>
      </c>
      <c r="C28" s="26" t="str">
        <f>Calendrier!G16</f>
        <v>Canada - ITA/NIR/WAL/BHI</v>
      </c>
      <c r="D28" s="27">
        <f>Calendrier!C16</f>
        <v>46185</v>
      </c>
      <c r="E28" s="28" t="str">
        <f>Calendrier!I16</f>
        <v>21h</v>
      </c>
      <c r="F28" s="28" t="str">
        <f>Calendrier!H16</f>
        <v>Power break 2</v>
      </c>
      <c r="G28" s="36"/>
      <c r="H28" s="100">
        <f>Calendrier!K16</f>
        <v>135000</v>
      </c>
      <c r="I28" s="42">
        <v>0.5</v>
      </c>
      <c r="J28" s="35">
        <v>20</v>
      </c>
      <c r="K28" s="35">
        <v>1</v>
      </c>
      <c r="L28" s="30"/>
      <c r="M28" s="42"/>
      <c r="N28" s="101" t="str">
        <f>IF(G28=TRUE,H28*K28*(VLOOKUP(J28,'Table de correspondance'!D:E,2,FALSE)),"")</f>
        <v/>
      </c>
      <c r="O28" s="101" t="str">
        <f t="shared" si="3"/>
        <v/>
      </c>
      <c r="P28" s="101" t="str">
        <f t="shared" si="0"/>
        <v/>
      </c>
      <c r="Q28" s="29">
        <f>Calendrier!L16</f>
        <v>9.1675000000000004</v>
      </c>
      <c r="R28" s="164" t="str">
        <f>IFERROR(INDEX(Calendrier!$M:$V,MATCH($U28,Calendrier!$W:$W,0),MATCH($L28,Calendrier!$M$1:$V$1,0)),"")</f>
        <v/>
      </c>
      <c r="S28" s="164" t="str">
        <f t="shared" si="4"/>
        <v/>
      </c>
      <c r="T28" s="164" t="str">
        <f>IFERROR(VLOOKUP(S28,'Table de correspondance'!$R:$S,2,FALSE),R28)</f>
        <v/>
      </c>
      <c r="U28" s="155" t="str">
        <f t="shared" si="1"/>
        <v>Canada - ITA/NIR/WAL/BHI4618521hPower break 2</v>
      </c>
      <c r="Z28" s="19"/>
      <c r="AA28" s="23"/>
      <c r="AB28" s="23"/>
      <c r="AC28" s="23"/>
      <c r="AD28" s="19"/>
      <c r="AE28" s="19"/>
      <c r="AF28" s="31"/>
      <c r="AAF28">
        <f t="shared" si="2"/>
        <v>0</v>
      </c>
    </row>
    <row r="29" spans="1:708" ht="19.5" customHeight="1" x14ac:dyDescent="0.25">
      <c r="A29" t="str">
        <f t="shared" si="5"/>
        <v>PoulesCanada - ITA/NIR/WAL/BHI21hFin match</v>
      </c>
      <c r="B29" s="26" t="str">
        <f>Calendrier!B17</f>
        <v>Poules</v>
      </c>
      <c r="C29" s="26" t="str">
        <f>Calendrier!G17</f>
        <v>Canada - ITA/NIR/WAL/BHI</v>
      </c>
      <c r="D29" s="27">
        <f>Calendrier!C17</f>
        <v>46185</v>
      </c>
      <c r="E29" s="28" t="str">
        <f>Calendrier!I17</f>
        <v>21h</v>
      </c>
      <c r="F29" s="28" t="str">
        <f>Calendrier!H17</f>
        <v>Fin match</v>
      </c>
      <c r="G29" s="36"/>
      <c r="H29" s="100">
        <f>Calendrier!K17</f>
        <v>50000</v>
      </c>
      <c r="I29" s="42">
        <v>0.5</v>
      </c>
      <c r="J29" s="35">
        <v>20</v>
      </c>
      <c r="K29" s="35">
        <v>1</v>
      </c>
      <c r="L29" s="30"/>
      <c r="M29" s="42"/>
      <c r="N29" s="101" t="str">
        <f>IF(G29=TRUE,H29*K29*(VLOOKUP(J29,'Table de correspondance'!D:E,2,FALSE)),"")</f>
        <v/>
      </c>
      <c r="O29" s="101" t="str">
        <f t="shared" si="3"/>
        <v/>
      </c>
      <c r="P29" s="101" t="str">
        <f t="shared" si="0"/>
        <v/>
      </c>
      <c r="Q29" s="29">
        <f>Calendrier!L17</f>
        <v>4.1500000000000004</v>
      </c>
      <c r="R29" s="164" t="str">
        <f>IFERROR(INDEX(Calendrier!$M:$V,MATCH($U29,Calendrier!$W:$W,0),MATCH($L29,Calendrier!$M$1:$V$1,0)),"")</f>
        <v/>
      </c>
      <c r="S29" s="164" t="str">
        <f t="shared" si="4"/>
        <v/>
      </c>
      <c r="T29" s="164" t="str">
        <f>IFERROR(VLOOKUP(S29,'Table de correspondance'!$R:$S,2,FALSE),R29)</f>
        <v/>
      </c>
      <c r="U29" s="155" t="str">
        <f t="shared" si="1"/>
        <v>Canada - ITA/NIR/WAL/BHI4618521hFin match</v>
      </c>
      <c r="Z29" s="19"/>
      <c r="AA29" s="23"/>
      <c r="AB29" s="23"/>
      <c r="AC29" s="23"/>
      <c r="AD29" s="19"/>
      <c r="AE29" s="19"/>
      <c r="AF29" s="31"/>
      <c r="AAF29">
        <f t="shared" si="2"/>
        <v>0</v>
      </c>
    </row>
    <row r="30" spans="1:708" ht="19.5" customHeight="1" x14ac:dyDescent="0.25">
      <c r="A30" t="str">
        <f t="shared" si="5"/>
        <v>PoulesBrésil - Maroc24hAvant Match</v>
      </c>
      <c r="B30" s="26" t="str">
        <f>Calendrier!B18</f>
        <v>Poules</v>
      </c>
      <c r="C30" s="26" t="str">
        <f>Calendrier!G18</f>
        <v>Brésil - Maroc</v>
      </c>
      <c r="D30" s="27">
        <f>Calendrier!C18</f>
        <v>46186</v>
      </c>
      <c r="E30" s="28" t="str">
        <f>Calendrier!I18</f>
        <v>24h</v>
      </c>
      <c r="F30" s="28" t="str">
        <f>Calendrier!H18</f>
        <v>Avant Match</v>
      </c>
      <c r="G30" s="36"/>
      <c r="H30" s="100">
        <f>Calendrier!K18</f>
        <v>20000</v>
      </c>
      <c r="I30" s="42">
        <v>0.5</v>
      </c>
      <c r="J30" s="35">
        <v>20</v>
      </c>
      <c r="K30" s="35">
        <v>1</v>
      </c>
      <c r="L30" s="30"/>
      <c r="M30" s="42"/>
      <c r="N30" s="101" t="str">
        <f>IF(G30=TRUE,H30*K30*(VLOOKUP(J30,'Table de correspondance'!D:E,2,FALSE)),"")</f>
        <v/>
      </c>
      <c r="O30" s="101" t="str">
        <f t="shared" si="3"/>
        <v/>
      </c>
      <c r="P30" s="101" t="str">
        <f t="shared" si="0"/>
        <v/>
      </c>
      <c r="Q30" s="29">
        <f>Calendrier!L18</f>
        <v>2.2000000000000002</v>
      </c>
      <c r="R30" s="164" t="str">
        <f>IFERROR(INDEX(Calendrier!$M:$V,MATCH($U30,Calendrier!$W:$W,0),MATCH($L30,Calendrier!$M$1:$V$1,0)),"")</f>
        <v/>
      </c>
      <c r="S30" s="164" t="str">
        <f t="shared" si="4"/>
        <v/>
      </c>
      <c r="T30" s="164" t="str">
        <f>IFERROR(VLOOKUP(S30,'Table de correspondance'!$R:$S,2,FALSE),R30)</f>
        <v/>
      </c>
      <c r="U30" s="155" t="str">
        <f t="shared" si="1"/>
        <v>Brésil - Maroc4618624hAvant Match</v>
      </c>
      <c r="AB30" s="32"/>
      <c r="AC30" s="32"/>
      <c r="AD30" s="25"/>
      <c r="AE30" s="25"/>
      <c r="AF30" s="31"/>
      <c r="AAF30">
        <f t="shared" si="2"/>
        <v>0</v>
      </c>
    </row>
    <row r="31" spans="1:708" ht="19.5" customHeight="1" x14ac:dyDescent="0.25">
      <c r="A31" t="str">
        <f t="shared" si="5"/>
        <v>PoulesBrésil - Maroc24hPower break 1</v>
      </c>
      <c r="B31" s="26" t="str">
        <f>Calendrier!B19</f>
        <v>Poules</v>
      </c>
      <c r="C31" s="26" t="str">
        <f>Calendrier!G19</f>
        <v>Brésil - Maroc</v>
      </c>
      <c r="D31" s="27">
        <f>Calendrier!C19</f>
        <v>46186</v>
      </c>
      <c r="E31" s="28" t="str">
        <f>Calendrier!I19</f>
        <v>24h</v>
      </c>
      <c r="F31" s="28" t="str">
        <f>Calendrier!H19</f>
        <v>Power break 1</v>
      </c>
      <c r="G31" s="36"/>
      <c r="H31" s="100">
        <f>Calendrier!K19</f>
        <v>42000</v>
      </c>
      <c r="I31" s="42">
        <v>0.5</v>
      </c>
      <c r="J31" s="35">
        <v>20</v>
      </c>
      <c r="K31" s="35">
        <v>1</v>
      </c>
      <c r="L31" s="30"/>
      <c r="M31" s="42"/>
      <c r="N31" s="101" t="str">
        <f>IF(G31=TRUE,H31*K31*(VLOOKUP(J31,'Table de correspondance'!D:E,2,FALSE)),"")</f>
        <v/>
      </c>
      <c r="O31" s="101" t="str">
        <f t="shared" si="3"/>
        <v/>
      </c>
      <c r="P31" s="101" t="str">
        <f t="shared" si="0"/>
        <v/>
      </c>
      <c r="Q31" s="29">
        <f>Calendrier!L19</f>
        <v>4.4649999999999999</v>
      </c>
      <c r="R31" s="164" t="str">
        <f>IFERROR(INDEX(Calendrier!$M:$V,MATCH($U31,Calendrier!$W:$W,0),MATCH($L31,Calendrier!$M$1:$V$1,0)),"")</f>
        <v/>
      </c>
      <c r="S31" s="164" t="str">
        <f t="shared" si="4"/>
        <v/>
      </c>
      <c r="T31" s="164" t="str">
        <f>IFERROR(VLOOKUP(S31,'Table de correspondance'!$R:$S,2,FALSE),R31)</f>
        <v/>
      </c>
      <c r="U31" s="155" t="str">
        <f t="shared" si="1"/>
        <v>Brésil - Maroc4618624hPower break 1</v>
      </c>
      <c r="Z31"/>
      <c r="AB31" s="32"/>
      <c r="AC31" s="32"/>
      <c r="AD31" s="25"/>
      <c r="AE31" s="25"/>
      <c r="AF31" s="31"/>
      <c r="AAF31">
        <f t="shared" si="2"/>
        <v>0</v>
      </c>
    </row>
    <row r="32" spans="1:708" ht="19.5" customHeight="1" x14ac:dyDescent="0.25">
      <c r="A32" t="str">
        <f t="shared" si="5"/>
        <v>PoulesBrésil - Maroc24hMi-temps 1</v>
      </c>
      <c r="B32" s="26" t="str">
        <f>Calendrier!B20</f>
        <v>Poules</v>
      </c>
      <c r="C32" s="26" t="str">
        <f>Calendrier!G20</f>
        <v>Brésil - Maroc</v>
      </c>
      <c r="D32" s="27">
        <f>Calendrier!C20</f>
        <v>46186</v>
      </c>
      <c r="E32" s="28" t="str">
        <f>Calendrier!I20</f>
        <v>24h</v>
      </c>
      <c r="F32" s="28" t="str">
        <f>Calendrier!H20</f>
        <v>Mi-temps 1</v>
      </c>
      <c r="G32" s="36"/>
      <c r="H32" s="100">
        <f>Calendrier!K20</f>
        <v>35000</v>
      </c>
      <c r="I32" s="42">
        <v>0.5</v>
      </c>
      <c r="J32" s="35">
        <v>20</v>
      </c>
      <c r="K32" s="35">
        <v>1</v>
      </c>
      <c r="L32" s="30"/>
      <c r="M32" s="42"/>
      <c r="N32" s="101" t="str">
        <f>IF(G32=TRUE,H32*K32*(VLOOKUP(J32,'Table de correspondance'!D:E,2,FALSE)),"")</f>
        <v/>
      </c>
      <c r="O32" s="101" t="str">
        <f t="shared" si="3"/>
        <v/>
      </c>
      <c r="P32" s="101" t="str">
        <f t="shared" si="0"/>
        <v/>
      </c>
      <c r="Q32" s="29">
        <f>Calendrier!L20</f>
        <v>3.85</v>
      </c>
      <c r="R32" s="164" t="str">
        <f>IFERROR(INDEX(Calendrier!$M:$V,MATCH($U32,Calendrier!$W:$W,0),MATCH($L32,Calendrier!$M$1:$V$1,0)),"")</f>
        <v/>
      </c>
      <c r="S32" s="164" t="str">
        <f t="shared" si="4"/>
        <v/>
      </c>
      <c r="T32" s="164" t="str">
        <f>IFERROR(VLOOKUP(S32,'Table de correspondance'!$R:$S,2,FALSE),R32)</f>
        <v/>
      </c>
      <c r="U32" s="155" t="str">
        <f t="shared" si="1"/>
        <v>Brésil - Maroc4618624hMi-temps 1</v>
      </c>
      <c r="AB32" s="32"/>
      <c r="AC32" s="32"/>
      <c r="AD32" s="25"/>
      <c r="AE32" s="25"/>
      <c r="AF32" s="31"/>
      <c r="AAF32">
        <f t="shared" si="2"/>
        <v>0</v>
      </c>
    </row>
    <row r="33" spans="1:708" ht="19.5" customHeight="1" x14ac:dyDescent="0.25">
      <c r="A33" t="str">
        <f t="shared" si="5"/>
        <v>PoulesBrésil - Maroc24hMi-temps 2</v>
      </c>
      <c r="B33" s="26" t="str">
        <f>Calendrier!B21</f>
        <v>Poules</v>
      </c>
      <c r="C33" s="26" t="str">
        <f>Calendrier!G21</f>
        <v>Brésil - Maroc</v>
      </c>
      <c r="D33" s="27">
        <f>Calendrier!C21</f>
        <v>46186</v>
      </c>
      <c r="E33" s="28" t="str">
        <f>Calendrier!I21</f>
        <v>24h</v>
      </c>
      <c r="F33" s="28" t="str">
        <f>Calendrier!H21</f>
        <v>Mi-temps 2</v>
      </c>
      <c r="G33" s="36"/>
      <c r="H33" s="100">
        <f>Calendrier!K21</f>
        <v>30000</v>
      </c>
      <c r="I33" s="42">
        <v>0.5</v>
      </c>
      <c r="J33" s="35">
        <v>20</v>
      </c>
      <c r="K33" s="35">
        <v>1</v>
      </c>
      <c r="L33" s="30"/>
      <c r="M33" s="42"/>
      <c r="N33" s="101" t="str">
        <f>IF(G33=TRUE,H33*K33*(VLOOKUP(J33,'Table de correspondance'!D:E,2,FALSE)),"")</f>
        <v/>
      </c>
      <c r="O33" s="101" t="str">
        <f t="shared" si="3"/>
        <v/>
      </c>
      <c r="P33" s="101" t="str">
        <f t="shared" si="0"/>
        <v/>
      </c>
      <c r="Q33" s="29">
        <f>Calendrier!L21</f>
        <v>3.35</v>
      </c>
      <c r="R33" s="164" t="str">
        <f>IFERROR(INDEX(Calendrier!$M:$V,MATCH($U33,Calendrier!$W:$W,0),MATCH($L33,Calendrier!$M$1:$V$1,0)),"")</f>
        <v/>
      </c>
      <c r="S33" s="164" t="str">
        <f t="shared" si="4"/>
        <v/>
      </c>
      <c r="T33" s="164" t="str">
        <f>IFERROR(VLOOKUP(S33,'Table de correspondance'!$R:$S,2,FALSE),R33)</f>
        <v/>
      </c>
      <c r="U33" s="155" t="str">
        <f t="shared" si="1"/>
        <v>Brésil - Maroc4618624hMi-temps 2</v>
      </c>
      <c r="AB33" s="9"/>
      <c r="AC33" s="9"/>
      <c r="AD33" s="25"/>
      <c r="AE33" s="25"/>
      <c r="AF33" s="31"/>
      <c r="AAF33">
        <f t="shared" si="2"/>
        <v>0</v>
      </c>
    </row>
    <row r="34" spans="1:708" ht="19.5" customHeight="1" x14ac:dyDescent="0.25">
      <c r="A34" t="str">
        <f t="shared" si="5"/>
        <v>PoulesBrésil - Maroc24hMi-temps 3</v>
      </c>
      <c r="B34" s="26" t="str">
        <f>Calendrier!B22</f>
        <v>Poules</v>
      </c>
      <c r="C34" s="26" t="str">
        <f>Calendrier!G22</f>
        <v>Brésil - Maroc</v>
      </c>
      <c r="D34" s="27">
        <f>Calendrier!C22</f>
        <v>46186</v>
      </c>
      <c r="E34" s="28" t="str">
        <f>Calendrier!I22</f>
        <v>24h</v>
      </c>
      <c r="F34" s="28" t="str">
        <f>Calendrier!H22</f>
        <v>Mi-temps 3</v>
      </c>
      <c r="G34" s="36"/>
      <c r="H34" s="100">
        <f>Calendrier!K22</f>
        <v>35000</v>
      </c>
      <c r="I34" s="42">
        <v>0.5</v>
      </c>
      <c r="J34" s="35">
        <v>20</v>
      </c>
      <c r="K34" s="35">
        <v>1</v>
      </c>
      <c r="L34" s="30"/>
      <c r="M34" s="42"/>
      <c r="N34" s="101" t="str">
        <f>IF(G34=TRUE,H34*K34*(VLOOKUP(J34,'Table de correspondance'!D:E,2,FALSE)),"")</f>
        <v/>
      </c>
      <c r="O34" s="101" t="str">
        <f t="shared" si="3"/>
        <v/>
      </c>
      <c r="P34" s="101" t="str">
        <f t="shared" si="0"/>
        <v/>
      </c>
      <c r="Q34" s="29">
        <f>Calendrier!L22</f>
        <v>3.85</v>
      </c>
      <c r="R34" s="164" t="str">
        <f>IFERROR(INDEX(Calendrier!$M:$V,MATCH($U34,Calendrier!$W:$W,0),MATCH($L34,Calendrier!$M$1:$V$1,0)),"")</f>
        <v/>
      </c>
      <c r="S34" s="164" t="str">
        <f t="shared" si="4"/>
        <v/>
      </c>
      <c r="T34" s="164" t="str">
        <f>IFERROR(VLOOKUP(S34,'Table de correspondance'!$R:$S,2,FALSE),R34)</f>
        <v/>
      </c>
      <c r="U34" s="155" t="str">
        <f t="shared" si="1"/>
        <v>Brésil - Maroc4618624hMi-temps 3</v>
      </c>
      <c r="AB34" s="9"/>
      <c r="AC34" s="9"/>
      <c r="AD34" s="25"/>
      <c r="AE34" s="25"/>
      <c r="AF34" s="31"/>
      <c r="AI34" s="46"/>
      <c r="AJ34" s="46"/>
      <c r="AK34" s="46"/>
      <c r="AL34" s="46"/>
      <c r="AAF34">
        <f t="shared" si="2"/>
        <v>0</v>
      </c>
    </row>
    <row r="35" spans="1:708" ht="19.5" customHeight="1" x14ac:dyDescent="0.25">
      <c r="A35" t="str">
        <f t="shared" si="5"/>
        <v>PoulesBrésil - Maroc24hPower break 2</v>
      </c>
      <c r="B35" s="26" t="str">
        <f>Calendrier!B23</f>
        <v>Poules</v>
      </c>
      <c r="C35" s="26" t="str">
        <f>Calendrier!G23</f>
        <v>Brésil - Maroc</v>
      </c>
      <c r="D35" s="27">
        <f>Calendrier!C23</f>
        <v>46186</v>
      </c>
      <c r="E35" s="28" t="str">
        <f>Calendrier!I23</f>
        <v>24h</v>
      </c>
      <c r="F35" s="28" t="str">
        <f>Calendrier!H23</f>
        <v>Power break 2</v>
      </c>
      <c r="G35" s="36"/>
      <c r="H35" s="100">
        <f>Calendrier!K23</f>
        <v>38000</v>
      </c>
      <c r="I35" s="42">
        <v>0.5</v>
      </c>
      <c r="J35" s="35">
        <v>20</v>
      </c>
      <c r="K35" s="35">
        <v>1</v>
      </c>
      <c r="L35" s="30"/>
      <c r="M35" s="42"/>
      <c r="N35" s="101" t="str">
        <f>IF(G35=TRUE,H35*K35*(VLOOKUP(J35,'Table de correspondance'!D:E,2,FALSE)),"")</f>
        <v/>
      </c>
      <c r="O35" s="101" t="str">
        <f t="shared" si="3"/>
        <v/>
      </c>
      <c r="P35" s="101" t="str">
        <f t="shared" si="0"/>
        <v/>
      </c>
      <c r="Q35" s="29">
        <f>Calendrier!L23</f>
        <v>3.9899999999999998</v>
      </c>
      <c r="R35" s="164" t="str">
        <f>IFERROR(INDEX(Calendrier!$M:$V,MATCH($U35,Calendrier!$W:$W,0),MATCH($L35,Calendrier!$M$1:$V$1,0)),"")</f>
        <v/>
      </c>
      <c r="S35" s="164" t="str">
        <f t="shared" si="4"/>
        <v/>
      </c>
      <c r="T35" s="164" t="str">
        <f>IFERROR(VLOOKUP(S35,'Table de correspondance'!$R:$S,2,FALSE),R35)</f>
        <v/>
      </c>
      <c r="U35" s="155" t="str">
        <f t="shared" si="1"/>
        <v>Brésil - Maroc4618624hPower break 2</v>
      </c>
      <c r="Z35" s="19"/>
      <c r="AA35" s="23"/>
      <c r="AB35" s="23"/>
      <c r="AC35" s="23"/>
      <c r="AD35" s="19"/>
      <c r="AE35" s="19"/>
      <c r="AF35" s="31"/>
      <c r="AAF35">
        <f t="shared" si="2"/>
        <v>0</v>
      </c>
    </row>
    <row r="36" spans="1:708" ht="19.5" customHeight="1" x14ac:dyDescent="0.25">
      <c r="A36" t="str">
        <f t="shared" si="5"/>
        <v>PoulesBrésil - Maroc24hFin match</v>
      </c>
      <c r="B36" s="26" t="str">
        <f>Calendrier!B24</f>
        <v>Poules</v>
      </c>
      <c r="C36" s="26" t="str">
        <f>Calendrier!G24</f>
        <v>Brésil - Maroc</v>
      </c>
      <c r="D36" s="27">
        <f>Calendrier!C24</f>
        <v>46186</v>
      </c>
      <c r="E36" s="28" t="str">
        <f>Calendrier!I24</f>
        <v>24h</v>
      </c>
      <c r="F36" s="28" t="str">
        <f>Calendrier!H24</f>
        <v>Fin match</v>
      </c>
      <c r="G36" s="36"/>
      <c r="H36" s="100">
        <f>Calendrier!K24</f>
        <v>10000</v>
      </c>
      <c r="I36" s="42">
        <v>0.5</v>
      </c>
      <c r="J36" s="35">
        <v>20</v>
      </c>
      <c r="K36" s="35">
        <v>1</v>
      </c>
      <c r="L36" s="30"/>
      <c r="M36" s="42"/>
      <c r="N36" s="101" t="str">
        <f>IF(G36=TRUE,H36*K36*(VLOOKUP(J36,'Table de correspondance'!D:E,2,FALSE)),"")</f>
        <v/>
      </c>
      <c r="O36" s="101" t="str">
        <f t="shared" si="3"/>
        <v/>
      </c>
      <c r="P36" s="101" t="str">
        <f t="shared" si="0"/>
        <v/>
      </c>
      <c r="Q36" s="29">
        <f>Calendrier!L24</f>
        <v>1.1000000000000001</v>
      </c>
      <c r="R36" s="164" t="str">
        <f>IFERROR(INDEX(Calendrier!$M:$V,MATCH($U36,Calendrier!$W:$W,0),MATCH($L36,Calendrier!$M$1:$V$1,0)),"")</f>
        <v/>
      </c>
      <c r="S36" s="164" t="str">
        <f t="shared" si="4"/>
        <v/>
      </c>
      <c r="T36" s="164" t="str">
        <f>IFERROR(VLOOKUP(S36,'Table de correspondance'!$R:$S,2,FALSE),R36)</f>
        <v/>
      </c>
      <c r="U36" s="155" t="str">
        <f t="shared" si="1"/>
        <v>Brésil - Maroc4618624hFin match</v>
      </c>
      <c r="AB36" s="23"/>
      <c r="AC36" s="23"/>
      <c r="AD36" s="19"/>
      <c r="AE36" s="19"/>
      <c r="AF36" s="31"/>
      <c r="AAF36">
        <f t="shared" si="2"/>
        <v>0</v>
      </c>
    </row>
    <row r="37" spans="1:708" ht="19.5" customHeight="1" x14ac:dyDescent="0.25">
      <c r="A37" t="str">
        <f t="shared" si="5"/>
        <v>PoulesQatar - Suisse21hAvant Match</v>
      </c>
      <c r="B37" s="26" t="str">
        <f>Calendrier!B25</f>
        <v>Poules</v>
      </c>
      <c r="C37" s="26" t="str">
        <f>Calendrier!G25</f>
        <v>Qatar - Suisse</v>
      </c>
      <c r="D37" s="27">
        <f>Calendrier!C25</f>
        <v>46186</v>
      </c>
      <c r="E37" s="28" t="str">
        <f>Calendrier!I25</f>
        <v>21h</v>
      </c>
      <c r="F37" s="28" t="str">
        <f>Calendrier!H25</f>
        <v>Avant Match</v>
      </c>
      <c r="G37" s="36"/>
      <c r="H37" s="100">
        <f>Calendrier!K25</f>
        <v>28000</v>
      </c>
      <c r="I37" s="42">
        <v>0.5</v>
      </c>
      <c r="J37" s="35">
        <v>20</v>
      </c>
      <c r="K37" s="35">
        <v>1</v>
      </c>
      <c r="L37" s="30"/>
      <c r="M37" s="42"/>
      <c r="N37" s="101" t="str">
        <f>IF(G37=TRUE,H37*K37*(VLOOKUP(J37,'Table de correspondance'!D:E,2,FALSE)),"")</f>
        <v/>
      </c>
      <c r="O37" s="101" t="str">
        <f t="shared" si="3"/>
        <v/>
      </c>
      <c r="P37" s="101" t="str">
        <f t="shared" si="0"/>
        <v/>
      </c>
      <c r="Q37" s="29">
        <f>Calendrier!L25</f>
        <v>2</v>
      </c>
      <c r="R37" s="164" t="str">
        <f>IFERROR(INDEX(Calendrier!$M:$V,MATCH($U37,Calendrier!$W:$W,0),MATCH($L37,Calendrier!$M$1:$V$1,0)),"")</f>
        <v/>
      </c>
      <c r="S37" s="164" t="str">
        <f t="shared" si="4"/>
        <v/>
      </c>
      <c r="T37" s="164" t="str">
        <f>IFERROR(VLOOKUP(S37,'Table de correspondance'!$R:$S,2,FALSE),R37)</f>
        <v/>
      </c>
      <c r="U37" s="155" t="str">
        <f t="shared" si="1"/>
        <v>Qatar - Suisse4618621hAvant Match</v>
      </c>
      <c r="AB37" s="23"/>
      <c r="AC37" s="23"/>
      <c r="AD37" s="19"/>
      <c r="AE37" s="19"/>
      <c r="AF37" s="31"/>
      <c r="AAF37">
        <f t="shared" si="2"/>
        <v>0</v>
      </c>
    </row>
    <row r="38" spans="1:708" ht="19.5" customHeight="1" x14ac:dyDescent="0.25">
      <c r="A38" t="str">
        <f t="shared" si="5"/>
        <v>PoulesQatar - Suisse21hPower break 1</v>
      </c>
      <c r="B38" s="26" t="str">
        <f>Calendrier!B26</f>
        <v>Poules</v>
      </c>
      <c r="C38" s="26" t="str">
        <f>Calendrier!G26</f>
        <v>Qatar - Suisse</v>
      </c>
      <c r="D38" s="27">
        <f>Calendrier!C26</f>
        <v>46186</v>
      </c>
      <c r="E38" s="28" t="str">
        <f>Calendrier!I26</f>
        <v>21h</v>
      </c>
      <c r="F38" s="28" t="str">
        <f>Calendrier!H26</f>
        <v>Power break 1</v>
      </c>
      <c r="G38" s="36"/>
      <c r="H38" s="100">
        <f>Calendrier!K26</f>
        <v>75000</v>
      </c>
      <c r="I38" s="42">
        <v>0.5</v>
      </c>
      <c r="J38" s="35">
        <v>20</v>
      </c>
      <c r="K38" s="35">
        <v>1</v>
      </c>
      <c r="L38" s="30"/>
      <c r="M38" s="42"/>
      <c r="N38" s="101" t="str">
        <f>IF(G38=TRUE,H38*K38*(VLOOKUP(J38,'Table de correspondance'!D:E,2,FALSE)),"")</f>
        <v/>
      </c>
      <c r="O38" s="101" t="str">
        <f t="shared" si="3"/>
        <v/>
      </c>
      <c r="P38" s="101" t="str">
        <f t="shared" si="0"/>
        <v/>
      </c>
      <c r="Q38" s="29">
        <f>Calendrier!L26</f>
        <v>5.0824999999999996</v>
      </c>
      <c r="R38" s="164" t="str">
        <f>IFERROR(INDEX(Calendrier!$M:$V,MATCH($U38,Calendrier!$W:$W,0),MATCH($L38,Calendrier!$M$1:$V$1,0)),"")</f>
        <v/>
      </c>
      <c r="S38" s="164" t="str">
        <f t="shared" si="4"/>
        <v/>
      </c>
      <c r="T38" s="164" t="str">
        <f>IFERROR(VLOOKUP(S38,'Table de correspondance'!$R:$S,2,FALSE),R38)</f>
        <v/>
      </c>
      <c r="U38" s="155" t="str">
        <f t="shared" si="1"/>
        <v>Qatar - Suisse4618621hPower break 1</v>
      </c>
      <c r="AB38" s="23"/>
      <c r="AC38" s="23"/>
      <c r="AD38" s="19"/>
      <c r="AE38" s="19"/>
      <c r="AF38" s="31"/>
      <c r="AAF38">
        <f t="shared" si="2"/>
        <v>0</v>
      </c>
    </row>
    <row r="39" spans="1:708" ht="19.5" customHeight="1" x14ac:dyDescent="0.25">
      <c r="A39" t="str">
        <f t="shared" si="5"/>
        <v>PoulesQatar - Suisse21hMi-temps 1</v>
      </c>
      <c r="B39" s="26" t="str">
        <f>Calendrier!B27</f>
        <v>Poules</v>
      </c>
      <c r="C39" s="26" t="str">
        <f>Calendrier!G27</f>
        <v>Qatar - Suisse</v>
      </c>
      <c r="D39" s="27">
        <f>Calendrier!C27</f>
        <v>46186</v>
      </c>
      <c r="E39" s="28" t="str">
        <f>Calendrier!I27</f>
        <v>21h</v>
      </c>
      <c r="F39" s="28" t="str">
        <f>Calendrier!H27</f>
        <v>Mi-temps 1</v>
      </c>
      <c r="G39" s="36"/>
      <c r="H39" s="100">
        <f>Calendrier!K27</f>
        <v>65000</v>
      </c>
      <c r="I39" s="42">
        <v>0.5</v>
      </c>
      <c r="J39" s="35">
        <v>20</v>
      </c>
      <c r="K39" s="35">
        <v>1</v>
      </c>
      <c r="L39" s="30"/>
      <c r="M39" s="42"/>
      <c r="N39" s="101" t="str">
        <f>IF(G39=TRUE,H39*K39*(VLOOKUP(J39,'Table de correspondance'!D:E,2,FALSE)),"")</f>
        <v/>
      </c>
      <c r="O39" s="101" t="str">
        <f t="shared" si="3"/>
        <v/>
      </c>
      <c r="P39" s="101" t="str">
        <f t="shared" si="0"/>
        <v/>
      </c>
      <c r="Q39" s="29">
        <f>Calendrier!L27</f>
        <v>4.6500000000000004</v>
      </c>
      <c r="R39" s="164" t="str">
        <f>IFERROR(INDEX(Calendrier!$M:$V,MATCH($U39,Calendrier!$W:$W,0),MATCH($L39,Calendrier!$M$1:$V$1,0)),"")</f>
        <v/>
      </c>
      <c r="S39" s="164" t="str">
        <f t="shared" si="4"/>
        <v/>
      </c>
      <c r="T39" s="164" t="str">
        <f>IFERROR(VLOOKUP(S39,'Table de correspondance'!$R:$S,2,FALSE),R39)</f>
        <v/>
      </c>
      <c r="U39" s="155" t="str">
        <f t="shared" si="1"/>
        <v>Qatar - Suisse4618621hMi-temps 1</v>
      </c>
      <c r="AB39" s="23"/>
      <c r="AC39" s="23"/>
      <c r="AD39" s="19"/>
      <c r="AE39" s="19"/>
      <c r="AF39" s="31"/>
      <c r="AG39" s="63"/>
      <c r="AH39" s="64"/>
      <c r="AAF39">
        <f t="shared" si="2"/>
        <v>0</v>
      </c>
    </row>
    <row r="40" spans="1:708" ht="19.5" customHeight="1" x14ac:dyDescent="0.25">
      <c r="A40" t="str">
        <f t="shared" si="5"/>
        <v>PoulesQatar - Suisse21hMi-temps 2</v>
      </c>
      <c r="B40" s="26" t="str">
        <f>Calendrier!B28</f>
        <v>Poules</v>
      </c>
      <c r="C40" s="26" t="str">
        <f>Calendrier!G28</f>
        <v>Qatar - Suisse</v>
      </c>
      <c r="D40" s="27">
        <f>Calendrier!C28</f>
        <v>46186</v>
      </c>
      <c r="E40" s="28" t="str">
        <f>Calendrier!I28</f>
        <v>21h</v>
      </c>
      <c r="F40" s="28" t="str">
        <f>Calendrier!H28</f>
        <v>Mi-temps 2</v>
      </c>
      <c r="G40" s="36"/>
      <c r="H40" s="100">
        <f>Calendrier!K28</f>
        <v>60000</v>
      </c>
      <c r="I40" s="42">
        <v>0.5</v>
      </c>
      <c r="J40" s="35">
        <v>20</v>
      </c>
      <c r="K40" s="35">
        <v>1</v>
      </c>
      <c r="L40" s="30"/>
      <c r="M40" s="42"/>
      <c r="N40" s="101" t="str">
        <f>IF(G40=TRUE,H40*K40*(VLOOKUP(J40,'Table de correspondance'!D:E,2,FALSE)),"")</f>
        <v/>
      </c>
      <c r="O40" s="101" t="str">
        <f t="shared" si="3"/>
        <v/>
      </c>
      <c r="P40" s="101" t="str">
        <f t="shared" si="0"/>
        <v/>
      </c>
      <c r="Q40" s="29">
        <f>Calendrier!L28</f>
        <v>4.25</v>
      </c>
      <c r="R40" s="164" t="str">
        <f>IFERROR(INDEX(Calendrier!$M:$V,MATCH($U40,Calendrier!$W:$W,0),MATCH($L40,Calendrier!$M$1:$V$1,0)),"")</f>
        <v/>
      </c>
      <c r="S40" s="164" t="str">
        <f t="shared" si="4"/>
        <v/>
      </c>
      <c r="T40" s="164" t="str">
        <f>IFERROR(VLOOKUP(S40,'Table de correspondance'!$R:$S,2,FALSE),R40)</f>
        <v/>
      </c>
      <c r="U40" s="155" t="str">
        <f t="shared" si="1"/>
        <v>Qatar - Suisse4618621hMi-temps 2</v>
      </c>
      <c r="AB40" s="23"/>
      <c r="AC40" s="23"/>
      <c r="AD40" s="19"/>
      <c r="AE40" s="19"/>
      <c r="AF40" s="31"/>
      <c r="AG40" s="63"/>
      <c r="AH40" s="64"/>
      <c r="AAF40">
        <f t="shared" si="2"/>
        <v>0</v>
      </c>
    </row>
    <row r="41" spans="1:708" ht="19.5" customHeight="1" x14ac:dyDescent="0.25">
      <c r="A41" t="str">
        <f t="shared" si="5"/>
        <v>PoulesQatar - Suisse21hMi-temps 3</v>
      </c>
      <c r="B41" s="26" t="str">
        <f>Calendrier!B29</f>
        <v>Poules</v>
      </c>
      <c r="C41" s="26" t="str">
        <f>Calendrier!G29</f>
        <v>Qatar - Suisse</v>
      </c>
      <c r="D41" s="27">
        <f>Calendrier!C29</f>
        <v>46186</v>
      </c>
      <c r="E41" s="28" t="str">
        <f>Calendrier!I29</f>
        <v>21h</v>
      </c>
      <c r="F41" s="28" t="str">
        <f>Calendrier!H29</f>
        <v>Mi-temps 3</v>
      </c>
      <c r="G41" s="36"/>
      <c r="H41" s="100">
        <f>Calendrier!K29</f>
        <v>65000</v>
      </c>
      <c r="I41" s="42">
        <v>0.5</v>
      </c>
      <c r="J41" s="35">
        <v>20</v>
      </c>
      <c r="K41" s="35">
        <v>1</v>
      </c>
      <c r="L41" s="30"/>
      <c r="M41" s="42"/>
      <c r="N41" s="101" t="str">
        <f>IF(G41=TRUE,H41*K41*(VLOOKUP(J41,'Table de correspondance'!D:E,2,FALSE)),"")</f>
        <v/>
      </c>
      <c r="O41" s="101" t="str">
        <f t="shared" si="3"/>
        <v/>
      </c>
      <c r="P41" s="101" t="str">
        <f t="shared" si="0"/>
        <v/>
      </c>
      <c r="Q41" s="29">
        <f>Calendrier!L29</f>
        <v>4.6500000000000004</v>
      </c>
      <c r="R41" s="164" t="str">
        <f>IFERROR(INDEX(Calendrier!$M:$V,MATCH($U41,Calendrier!$W:$W,0),MATCH($L41,Calendrier!$M$1:$V$1,0)),"")</f>
        <v/>
      </c>
      <c r="S41" s="164" t="str">
        <f t="shared" si="4"/>
        <v/>
      </c>
      <c r="T41" s="164" t="str">
        <f>IFERROR(VLOOKUP(S41,'Table de correspondance'!$R:$S,2,FALSE),R41)</f>
        <v/>
      </c>
      <c r="U41" s="155" t="str">
        <f t="shared" si="1"/>
        <v>Qatar - Suisse4618621hMi-temps 3</v>
      </c>
      <c r="Z41" s="19"/>
      <c r="AA41" s="23"/>
      <c r="AB41" s="23"/>
      <c r="AC41" s="23"/>
      <c r="AD41" s="19"/>
      <c r="AE41" s="19"/>
      <c r="AF41" s="31"/>
      <c r="AG41" s="63"/>
      <c r="AH41" s="64"/>
      <c r="AAF41">
        <f t="shared" si="2"/>
        <v>0</v>
      </c>
    </row>
    <row r="42" spans="1:708" ht="19.5" customHeight="1" x14ac:dyDescent="0.25">
      <c r="A42" t="str">
        <f t="shared" si="5"/>
        <v>PoulesQatar - Suisse21hPower break 2</v>
      </c>
      <c r="B42" s="26" t="str">
        <f>Calendrier!B30</f>
        <v>Poules</v>
      </c>
      <c r="C42" s="26" t="str">
        <f>Calendrier!G30</f>
        <v>Qatar - Suisse</v>
      </c>
      <c r="D42" s="27">
        <f>Calendrier!C30</f>
        <v>46186</v>
      </c>
      <c r="E42" s="28" t="str">
        <f>Calendrier!I30</f>
        <v>21h</v>
      </c>
      <c r="F42" s="28" t="str">
        <f>Calendrier!H30</f>
        <v>Power break 2</v>
      </c>
      <c r="G42" s="36"/>
      <c r="H42" s="100">
        <f>Calendrier!K30</f>
        <v>75000</v>
      </c>
      <c r="I42" s="42">
        <v>0.5</v>
      </c>
      <c r="J42" s="35">
        <v>20</v>
      </c>
      <c r="K42" s="35">
        <v>1</v>
      </c>
      <c r="L42" s="30"/>
      <c r="M42" s="42"/>
      <c r="N42" s="101" t="str">
        <f>IF(G42=TRUE,H42*K42*(VLOOKUP(J42,'Table de correspondance'!D:E,2,FALSE)),"")</f>
        <v/>
      </c>
      <c r="O42" s="101" t="str">
        <f t="shared" si="3"/>
        <v/>
      </c>
      <c r="P42" s="101" t="str">
        <f t="shared" si="0"/>
        <v/>
      </c>
      <c r="Q42" s="29">
        <f>Calendrier!L30</f>
        <v>5.0824999999999996</v>
      </c>
      <c r="R42" s="164" t="str">
        <f>IFERROR(INDEX(Calendrier!$M:$V,MATCH($U42,Calendrier!$W:$W,0),MATCH($L42,Calendrier!$M$1:$V$1,0)),"")</f>
        <v/>
      </c>
      <c r="S42" s="164" t="str">
        <f t="shared" si="4"/>
        <v/>
      </c>
      <c r="T42" s="164" t="str">
        <f>IFERROR(VLOOKUP(S42,'Table de correspondance'!$R:$S,2,FALSE),R42)</f>
        <v/>
      </c>
      <c r="U42" s="155" t="str">
        <f t="shared" si="1"/>
        <v>Qatar - Suisse4618621hPower break 2</v>
      </c>
      <c r="Z42" s="19"/>
      <c r="AA42" s="23"/>
      <c r="AB42" s="23"/>
      <c r="AC42" s="23"/>
      <c r="AD42" s="19"/>
      <c r="AE42" s="19"/>
      <c r="AF42" s="31"/>
      <c r="AG42" s="63"/>
      <c r="AH42" s="64"/>
      <c r="AAF42">
        <f t="shared" si="2"/>
        <v>0</v>
      </c>
    </row>
    <row r="43" spans="1:708" ht="19.5" customHeight="1" x14ac:dyDescent="0.25">
      <c r="A43" t="str">
        <f t="shared" si="5"/>
        <v>PoulesQatar - Suisse21hFin match</v>
      </c>
      <c r="B43" s="26" t="str">
        <f>Calendrier!B31</f>
        <v>Poules</v>
      </c>
      <c r="C43" s="26" t="str">
        <f>Calendrier!G31</f>
        <v>Qatar - Suisse</v>
      </c>
      <c r="D43" s="27">
        <f>Calendrier!C31</f>
        <v>46186</v>
      </c>
      <c r="E43" s="28" t="str">
        <f>Calendrier!I31</f>
        <v>21h</v>
      </c>
      <c r="F43" s="28" t="str">
        <f>Calendrier!H31</f>
        <v>Fin match</v>
      </c>
      <c r="G43" s="36"/>
      <c r="H43" s="100">
        <f>Calendrier!K31</f>
        <v>30000</v>
      </c>
      <c r="I43" s="42">
        <v>0.5</v>
      </c>
      <c r="J43" s="35">
        <v>20</v>
      </c>
      <c r="K43" s="35">
        <v>1</v>
      </c>
      <c r="L43" s="30"/>
      <c r="M43" s="42"/>
      <c r="N43" s="101" t="str">
        <f>IF(G43=TRUE,H43*K43*(VLOOKUP(J43,'Table de correspondance'!D:E,2,FALSE)),"")</f>
        <v/>
      </c>
      <c r="O43" s="101" t="str">
        <f t="shared" si="3"/>
        <v/>
      </c>
      <c r="P43" s="101" t="str">
        <f t="shared" si="0"/>
        <v/>
      </c>
      <c r="Q43" s="29">
        <f>Calendrier!L31</f>
        <v>2.5</v>
      </c>
      <c r="R43" s="164" t="str">
        <f>IFERROR(INDEX(Calendrier!$M:$V,MATCH($U43,Calendrier!$W:$W,0),MATCH($L43,Calendrier!$M$1:$V$1,0)),"")</f>
        <v/>
      </c>
      <c r="S43" s="164" t="str">
        <f t="shared" si="4"/>
        <v/>
      </c>
      <c r="T43" s="164" t="str">
        <f>IFERROR(VLOOKUP(S43,'Table de correspondance'!$R:$S,2,FALSE),R43)</f>
        <v/>
      </c>
      <c r="U43" s="155" t="str">
        <f t="shared" si="1"/>
        <v>Qatar - Suisse4618621hFin match</v>
      </c>
      <c r="AB43" s="23"/>
      <c r="AC43" s="23"/>
      <c r="AD43" s="19"/>
      <c r="AE43" s="19"/>
      <c r="AF43" s="31"/>
      <c r="AG43" s="63"/>
      <c r="AH43" s="64"/>
      <c r="AAF43">
        <f t="shared" si="2"/>
        <v>0</v>
      </c>
    </row>
    <row r="44" spans="1:708" ht="19.5" customHeight="1" x14ac:dyDescent="0.25">
      <c r="A44" t="str">
        <f t="shared" si="5"/>
        <v>PoulesAllemagne - Curaçao19hAvant Match</v>
      </c>
      <c r="B44" s="26" t="str">
        <f>Calendrier!B32</f>
        <v>Poules</v>
      </c>
      <c r="C44" s="26" t="str">
        <f>Calendrier!G32</f>
        <v>Allemagne - Curaçao</v>
      </c>
      <c r="D44" s="27">
        <f>Calendrier!C32</f>
        <v>46187</v>
      </c>
      <c r="E44" s="28" t="str">
        <f>Calendrier!I32</f>
        <v>19h</v>
      </c>
      <c r="F44" s="28" t="str">
        <f>Calendrier!H32</f>
        <v>Avant Match</v>
      </c>
      <c r="G44" s="36"/>
      <c r="H44" s="100">
        <f>Calendrier!K32</f>
        <v>22000</v>
      </c>
      <c r="I44" s="42">
        <v>0.5</v>
      </c>
      <c r="J44" s="35">
        <v>20</v>
      </c>
      <c r="K44" s="35">
        <v>1</v>
      </c>
      <c r="L44" s="30"/>
      <c r="M44" s="42"/>
      <c r="N44" s="101" t="str">
        <f>IF(G44=TRUE,H44*K44*(VLOOKUP(J44,'Table de correspondance'!D:E,2,FALSE)),"")</f>
        <v/>
      </c>
      <c r="O44" s="101" t="str">
        <f t="shared" si="3"/>
        <v/>
      </c>
      <c r="P44" s="101" t="str">
        <f t="shared" si="0"/>
        <v/>
      </c>
      <c r="Q44" s="29">
        <f>Calendrier!L32</f>
        <v>1.9</v>
      </c>
      <c r="R44" s="164" t="str">
        <f>IFERROR(INDEX(Calendrier!$M:$V,MATCH($U44,Calendrier!$W:$W,0),MATCH($L44,Calendrier!$M$1:$V$1,0)),"")</f>
        <v/>
      </c>
      <c r="S44" s="164" t="str">
        <f t="shared" si="4"/>
        <v/>
      </c>
      <c r="T44" s="164" t="str">
        <f>IFERROR(VLOOKUP(S44,'Table de correspondance'!$R:$S,2,FALSE),R44)</f>
        <v/>
      </c>
      <c r="U44" s="155" t="str">
        <f t="shared" si="1"/>
        <v>Allemagne - Curaçao4618719hAvant Match</v>
      </c>
      <c r="AB44" s="23"/>
      <c r="AC44" s="23"/>
      <c r="AD44" s="19"/>
      <c r="AE44" s="19"/>
      <c r="AF44" s="31"/>
      <c r="AG44" s="63"/>
      <c r="AH44" s="64"/>
      <c r="AAF44">
        <f t="shared" si="2"/>
        <v>0</v>
      </c>
    </row>
    <row r="45" spans="1:708" ht="19.5" customHeight="1" x14ac:dyDescent="0.25">
      <c r="A45" t="str">
        <f t="shared" si="5"/>
        <v>PoulesAllemagne - Curaçao19hPower break 1</v>
      </c>
      <c r="B45" s="26" t="str">
        <f>Calendrier!B33</f>
        <v>Poules</v>
      </c>
      <c r="C45" s="26" t="str">
        <f>Calendrier!G33</f>
        <v>Allemagne - Curaçao</v>
      </c>
      <c r="D45" s="27">
        <f>Calendrier!C33</f>
        <v>46187</v>
      </c>
      <c r="E45" s="28" t="str">
        <f>Calendrier!I33</f>
        <v>19h</v>
      </c>
      <c r="F45" s="28" t="str">
        <f>Calendrier!H33</f>
        <v>Power break 1</v>
      </c>
      <c r="G45" s="36"/>
      <c r="H45" s="100">
        <f>Calendrier!K33</f>
        <v>70000</v>
      </c>
      <c r="I45" s="42">
        <v>0.5</v>
      </c>
      <c r="J45" s="35">
        <v>20</v>
      </c>
      <c r="K45" s="35">
        <v>1</v>
      </c>
      <c r="L45" s="30"/>
      <c r="M45" s="42"/>
      <c r="N45" s="101" t="str">
        <f>IF(G45=TRUE,H45*K45*(VLOOKUP(J45,'Table de correspondance'!D:E,2,FALSE)),"")</f>
        <v/>
      </c>
      <c r="O45" s="101" t="str">
        <f t="shared" si="3"/>
        <v/>
      </c>
      <c r="P45" s="101" t="str">
        <f t="shared" si="0"/>
        <v/>
      </c>
      <c r="Q45" s="29">
        <f>Calendrier!L33</f>
        <v>5.794999999999999</v>
      </c>
      <c r="R45" s="164" t="str">
        <f>IFERROR(INDEX(Calendrier!$M:$V,MATCH($U45,Calendrier!$W:$W,0),MATCH($L45,Calendrier!$M$1:$V$1,0)),"")</f>
        <v/>
      </c>
      <c r="S45" s="164" t="str">
        <f t="shared" si="4"/>
        <v/>
      </c>
      <c r="T45" s="164" t="str">
        <f>IFERROR(VLOOKUP(S45,'Table de correspondance'!$R:$S,2,FALSE),R45)</f>
        <v/>
      </c>
      <c r="U45" s="155" t="str">
        <f t="shared" si="1"/>
        <v>Allemagne - Curaçao4618719hPower break 1</v>
      </c>
      <c r="AB45" s="23"/>
      <c r="AC45" s="23"/>
      <c r="AD45" s="19"/>
      <c r="AE45" s="19"/>
      <c r="AF45" s="31"/>
      <c r="AG45" s="63"/>
      <c r="AH45" s="64"/>
      <c r="AAF45">
        <f t="shared" si="2"/>
        <v>0</v>
      </c>
    </row>
    <row r="46" spans="1:708" ht="19.5" customHeight="1" x14ac:dyDescent="0.25">
      <c r="A46" t="str">
        <f t="shared" si="5"/>
        <v>PoulesAllemagne - Curaçao19hMi-temps 1</v>
      </c>
      <c r="B46" s="26" t="str">
        <f>Calendrier!B34</f>
        <v>Poules</v>
      </c>
      <c r="C46" s="26" t="str">
        <f>Calendrier!G34</f>
        <v>Allemagne - Curaçao</v>
      </c>
      <c r="D46" s="27">
        <f>Calendrier!C34</f>
        <v>46187</v>
      </c>
      <c r="E46" s="28" t="str">
        <f>Calendrier!I34</f>
        <v>19h</v>
      </c>
      <c r="F46" s="28" t="str">
        <f>Calendrier!H34</f>
        <v>Mi-temps 1</v>
      </c>
      <c r="G46" s="36"/>
      <c r="H46" s="100">
        <f>Calendrier!K34</f>
        <v>60000</v>
      </c>
      <c r="I46" s="42">
        <v>0.5</v>
      </c>
      <c r="J46" s="35">
        <v>20</v>
      </c>
      <c r="K46" s="35">
        <v>1</v>
      </c>
      <c r="L46" s="30"/>
      <c r="M46" s="42"/>
      <c r="N46" s="101" t="str">
        <f>IF(G46=TRUE,H46*K46*(VLOOKUP(J46,'Table de correspondance'!D:E,2,FALSE)),"")</f>
        <v/>
      </c>
      <c r="O46" s="101" t="str">
        <f t="shared" si="3"/>
        <v/>
      </c>
      <c r="P46" s="101" t="str">
        <f t="shared" si="0"/>
        <v/>
      </c>
      <c r="Q46" s="29">
        <f>Calendrier!L34</f>
        <v>5.2</v>
      </c>
      <c r="R46" s="164" t="str">
        <f>IFERROR(INDEX(Calendrier!$M:$V,MATCH($U46,Calendrier!$W:$W,0),MATCH($L46,Calendrier!$M$1:$V$1,0)),"")</f>
        <v/>
      </c>
      <c r="S46" s="164" t="str">
        <f t="shared" si="4"/>
        <v/>
      </c>
      <c r="T46" s="164" t="str">
        <f>IFERROR(VLOOKUP(S46,'Table de correspondance'!$R:$S,2,FALSE),R46)</f>
        <v/>
      </c>
      <c r="U46" s="155" t="str">
        <f t="shared" si="1"/>
        <v>Allemagne - Curaçao4618719hMi-temps 1</v>
      </c>
      <c r="AB46" s="23"/>
      <c r="AC46" s="23"/>
      <c r="AD46" s="19"/>
      <c r="AE46" s="19"/>
      <c r="AF46" s="31"/>
      <c r="AG46" s="63"/>
      <c r="AH46" s="64"/>
      <c r="AAF46">
        <f t="shared" si="2"/>
        <v>0</v>
      </c>
    </row>
    <row r="47" spans="1:708" ht="19.5" customHeight="1" x14ac:dyDescent="0.25">
      <c r="A47" t="str">
        <f t="shared" si="5"/>
        <v>PoulesAllemagne - Curaçao19hMi-temps 2</v>
      </c>
      <c r="B47" s="26" t="str">
        <f>Calendrier!B35</f>
        <v>Poules</v>
      </c>
      <c r="C47" s="26" t="str">
        <f>Calendrier!G35</f>
        <v>Allemagne - Curaçao</v>
      </c>
      <c r="D47" s="27">
        <f>Calendrier!C35</f>
        <v>46187</v>
      </c>
      <c r="E47" s="28" t="str">
        <f>Calendrier!I35</f>
        <v>19h</v>
      </c>
      <c r="F47" s="28" t="str">
        <f>Calendrier!H35</f>
        <v>Mi-temps 2</v>
      </c>
      <c r="G47" s="36"/>
      <c r="H47" s="100">
        <f>Calendrier!K35</f>
        <v>55000</v>
      </c>
      <c r="I47" s="42">
        <v>0.5</v>
      </c>
      <c r="J47" s="35">
        <v>20</v>
      </c>
      <c r="K47" s="35">
        <v>1</v>
      </c>
      <c r="L47" s="30"/>
      <c r="M47" s="42"/>
      <c r="N47" s="101" t="str">
        <f>IF(G47=TRUE,H47*K47*(VLOOKUP(J47,'Table de correspondance'!D:E,2,FALSE)),"")</f>
        <v/>
      </c>
      <c r="O47" s="101" t="str">
        <f t="shared" si="3"/>
        <v/>
      </c>
      <c r="P47" s="101" t="str">
        <f t="shared" si="0"/>
        <v/>
      </c>
      <c r="Q47" s="29">
        <f>Calendrier!L35</f>
        <v>4.75</v>
      </c>
      <c r="R47" s="164" t="str">
        <f>IFERROR(INDEX(Calendrier!$M:$V,MATCH($U47,Calendrier!$W:$W,0),MATCH($L47,Calendrier!$M$1:$V$1,0)),"")</f>
        <v/>
      </c>
      <c r="S47" s="164" t="str">
        <f t="shared" si="4"/>
        <v/>
      </c>
      <c r="T47" s="164" t="str">
        <f>IFERROR(VLOOKUP(S47,'Table de correspondance'!$R:$S,2,FALSE),R47)</f>
        <v/>
      </c>
      <c r="U47" s="155" t="str">
        <f t="shared" si="1"/>
        <v>Allemagne - Curaçao4618719hMi-temps 2</v>
      </c>
      <c r="AB47" s="23"/>
      <c r="AC47" s="23"/>
      <c r="AD47" s="19"/>
      <c r="AE47" s="19"/>
      <c r="AF47" s="31"/>
      <c r="AG47" s="63"/>
      <c r="AH47" s="64"/>
      <c r="AAF47">
        <f t="shared" si="2"/>
        <v>0</v>
      </c>
    </row>
    <row r="48" spans="1:708" ht="19.5" customHeight="1" x14ac:dyDescent="0.25">
      <c r="A48" t="str">
        <f t="shared" si="5"/>
        <v>PoulesAllemagne - Curaçao19hMi-temps 3</v>
      </c>
      <c r="B48" s="26" t="str">
        <f>Calendrier!B36</f>
        <v>Poules</v>
      </c>
      <c r="C48" s="26" t="str">
        <f>Calendrier!G36</f>
        <v>Allemagne - Curaçao</v>
      </c>
      <c r="D48" s="27">
        <f>Calendrier!C36</f>
        <v>46187</v>
      </c>
      <c r="E48" s="28" t="str">
        <f>Calendrier!I36</f>
        <v>19h</v>
      </c>
      <c r="F48" s="28" t="str">
        <f>Calendrier!H36</f>
        <v>Mi-temps 3</v>
      </c>
      <c r="G48" s="36"/>
      <c r="H48" s="100">
        <f>Calendrier!K36</f>
        <v>60000</v>
      </c>
      <c r="I48" s="42">
        <v>0.5</v>
      </c>
      <c r="J48" s="35">
        <v>20</v>
      </c>
      <c r="K48" s="35">
        <v>1</v>
      </c>
      <c r="L48" s="30"/>
      <c r="M48" s="42"/>
      <c r="N48" s="101" t="str">
        <f>IF(G48=TRUE,H48*K48*(VLOOKUP(J48,'Table de correspondance'!D:E,2,FALSE)),"")</f>
        <v/>
      </c>
      <c r="O48" s="101" t="str">
        <f t="shared" si="3"/>
        <v/>
      </c>
      <c r="P48" s="101" t="str">
        <f t="shared" si="0"/>
        <v/>
      </c>
      <c r="Q48" s="29">
        <f>Calendrier!L36</f>
        <v>5.2</v>
      </c>
      <c r="R48" s="164" t="str">
        <f>IFERROR(INDEX(Calendrier!$M:$V,MATCH($U48,Calendrier!$W:$W,0),MATCH($L48,Calendrier!$M$1:$V$1,0)),"")</f>
        <v/>
      </c>
      <c r="S48" s="164" t="str">
        <f t="shared" si="4"/>
        <v/>
      </c>
      <c r="T48" s="164" t="str">
        <f>IFERROR(VLOOKUP(S48,'Table de correspondance'!$R:$S,2,FALSE),R48)</f>
        <v/>
      </c>
      <c r="U48" s="155" t="str">
        <f t="shared" si="1"/>
        <v>Allemagne - Curaçao4618719hMi-temps 3</v>
      </c>
      <c r="Z48" s="19"/>
      <c r="AA48" s="23"/>
      <c r="AB48" s="23"/>
      <c r="AC48" s="23"/>
      <c r="AD48" s="19"/>
      <c r="AE48" s="19"/>
      <c r="AF48" s="31"/>
      <c r="AG48" s="63"/>
      <c r="AH48" s="64"/>
      <c r="AAF48">
        <f t="shared" si="2"/>
        <v>0</v>
      </c>
    </row>
    <row r="49" spans="1:708" ht="19.5" customHeight="1" x14ac:dyDescent="0.25">
      <c r="A49" t="str">
        <f t="shared" si="5"/>
        <v>PoulesAllemagne - Curaçao19hPower break 2</v>
      </c>
      <c r="B49" s="26" t="str">
        <f>Calendrier!B37</f>
        <v>Poules</v>
      </c>
      <c r="C49" s="26" t="str">
        <f>Calendrier!G37</f>
        <v>Allemagne - Curaçao</v>
      </c>
      <c r="D49" s="27">
        <f>Calendrier!C37</f>
        <v>46187</v>
      </c>
      <c r="E49" s="28" t="str">
        <f>Calendrier!I37</f>
        <v>19h</v>
      </c>
      <c r="F49" s="28" t="str">
        <f>Calendrier!H37</f>
        <v>Power break 2</v>
      </c>
      <c r="G49" s="36"/>
      <c r="H49" s="100">
        <f>Calendrier!K37</f>
        <v>70000</v>
      </c>
      <c r="I49" s="42">
        <v>0.5</v>
      </c>
      <c r="J49" s="35">
        <v>20</v>
      </c>
      <c r="K49" s="35">
        <v>1</v>
      </c>
      <c r="L49" s="30"/>
      <c r="M49" s="42"/>
      <c r="N49" s="101" t="str">
        <f>IF(G49=TRUE,H49*K49*(VLOOKUP(J49,'Table de correspondance'!D:E,2,FALSE)),"")</f>
        <v/>
      </c>
      <c r="O49" s="101" t="str">
        <f t="shared" si="3"/>
        <v/>
      </c>
      <c r="P49" s="101" t="str">
        <f t="shared" si="0"/>
        <v/>
      </c>
      <c r="Q49" s="29">
        <f>Calendrier!L37</f>
        <v>5.794999999999999</v>
      </c>
      <c r="R49" s="164" t="str">
        <f>IFERROR(INDEX(Calendrier!$M:$V,MATCH($U49,Calendrier!$W:$W,0),MATCH($L49,Calendrier!$M$1:$V$1,0)),"")</f>
        <v/>
      </c>
      <c r="S49" s="164" t="str">
        <f t="shared" si="4"/>
        <v/>
      </c>
      <c r="T49" s="164" t="str">
        <f>IFERROR(VLOOKUP(S49,'Table de correspondance'!$R:$S,2,FALSE),R49)</f>
        <v/>
      </c>
      <c r="U49" s="155" t="str">
        <f t="shared" si="1"/>
        <v>Allemagne - Curaçao4618719hPower break 2</v>
      </c>
      <c r="Z49" s="19"/>
      <c r="AA49" s="23"/>
      <c r="AB49" s="23"/>
      <c r="AC49" s="23"/>
      <c r="AD49" s="19"/>
      <c r="AE49" s="19"/>
      <c r="AF49" s="31"/>
      <c r="AG49" s="63"/>
      <c r="AH49" s="64"/>
      <c r="AAF49">
        <f t="shared" si="2"/>
        <v>0</v>
      </c>
    </row>
    <row r="50" spans="1:708" ht="19.5" customHeight="1" x14ac:dyDescent="0.25">
      <c r="A50" t="str">
        <f t="shared" si="5"/>
        <v>PoulesAllemagne - Curaçao19hFin match</v>
      </c>
      <c r="B50" s="26" t="str">
        <f>Calendrier!B38</f>
        <v>Poules</v>
      </c>
      <c r="C50" s="26" t="str">
        <f>Calendrier!G38</f>
        <v>Allemagne - Curaçao</v>
      </c>
      <c r="D50" s="27">
        <f>Calendrier!C38</f>
        <v>46187</v>
      </c>
      <c r="E50" s="28" t="str">
        <f>Calendrier!I38</f>
        <v>19h</v>
      </c>
      <c r="F50" s="28" t="str">
        <f>Calendrier!H38</f>
        <v>Fin match</v>
      </c>
      <c r="G50" s="36"/>
      <c r="H50" s="100">
        <f>Calendrier!K38</f>
        <v>50000</v>
      </c>
      <c r="I50" s="42">
        <v>0.5</v>
      </c>
      <c r="J50" s="35">
        <v>20</v>
      </c>
      <c r="K50" s="35">
        <v>1</v>
      </c>
      <c r="L50" s="30"/>
      <c r="M50" s="42"/>
      <c r="N50" s="101" t="str">
        <f>IF(G50=TRUE,H50*K50*(VLOOKUP(J50,'Table de correspondance'!D:E,2,FALSE)),"")</f>
        <v/>
      </c>
      <c r="O50" s="101" t="str">
        <f t="shared" si="3"/>
        <v/>
      </c>
      <c r="P50" s="101" t="str">
        <f t="shared" si="0"/>
        <v/>
      </c>
      <c r="Q50" s="29">
        <f>Calendrier!L38</f>
        <v>4.3499999999999996</v>
      </c>
      <c r="R50" s="164" t="str">
        <f>IFERROR(INDEX(Calendrier!$M:$V,MATCH($U50,Calendrier!$W:$W,0),MATCH($L50,Calendrier!$M$1:$V$1,0)),"")</f>
        <v/>
      </c>
      <c r="S50" s="164" t="str">
        <f t="shared" si="4"/>
        <v/>
      </c>
      <c r="T50" s="164" t="str">
        <f>IFERROR(VLOOKUP(S50,'Table de correspondance'!$R:$S,2,FALSE),R50)</f>
        <v/>
      </c>
      <c r="U50" s="155" t="str">
        <f t="shared" si="1"/>
        <v>Allemagne - Curaçao4618719hFin match</v>
      </c>
      <c r="Z50" s="19"/>
      <c r="AA50" s="23"/>
      <c r="AB50" s="23"/>
      <c r="AC50" s="23"/>
      <c r="AD50" s="19"/>
      <c r="AE50" s="19"/>
      <c r="AF50" s="31"/>
      <c r="AG50" s="63"/>
      <c r="AH50" s="64"/>
      <c r="AAF50">
        <f t="shared" si="2"/>
        <v>0</v>
      </c>
    </row>
    <row r="51" spans="1:708" ht="19.5" customHeight="1" x14ac:dyDescent="0.25">
      <c r="A51" t="str">
        <f t="shared" si="5"/>
        <v>PoulesPays-Bas - Japon22hAvant Match</v>
      </c>
      <c r="B51" s="26" t="str">
        <f>Calendrier!B39</f>
        <v>Poules</v>
      </c>
      <c r="C51" s="26" t="str">
        <f>Calendrier!G39</f>
        <v>Pays-Bas - Japon</v>
      </c>
      <c r="D51" s="27">
        <f>Calendrier!C39</f>
        <v>46187</v>
      </c>
      <c r="E51" s="28" t="str">
        <f>Calendrier!I39</f>
        <v>22h</v>
      </c>
      <c r="F51" s="28" t="str">
        <f>Calendrier!H39</f>
        <v>Avant Match</v>
      </c>
      <c r="G51" s="36"/>
      <c r="H51" s="100">
        <f>Calendrier!K39</f>
        <v>45000</v>
      </c>
      <c r="I51" s="42">
        <v>0.5</v>
      </c>
      <c r="J51" s="35">
        <v>20</v>
      </c>
      <c r="K51" s="35">
        <v>1</v>
      </c>
      <c r="L51" s="30"/>
      <c r="M51" s="42"/>
      <c r="N51" s="101" t="str">
        <f>IF(G51=TRUE,H51*K51*(VLOOKUP(J51,'Table de correspondance'!D:E,2,FALSE)),"")</f>
        <v/>
      </c>
      <c r="O51" s="101" t="str">
        <f t="shared" si="3"/>
        <v/>
      </c>
      <c r="P51" s="101" t="str">
        <f t="shared" si="0"/>
        <v/>
      </c>
      <c r="Q51" s="29">
        <f>Calendrier!L39</f>
        <v>3.2</v>
      </c>
      <c r="R51" s="164" t="str">
        <f>IFERROR(INDEX(Calendrier!$M:$V,MATCH($U51,Calendrier!$W:$W,0),MATCH($L51,Calendrier!$M$1:$V$1,0)),"")</f>
        <v/>
      </c>
      <c r="S51" s="164" t="str">
        <f t="shared" si="4"/>
        <v/>
      </c>
      <c r="T51" s="164" t="str">
        <f>IFERROR(VLOOKUP(S51,'Table de correspondance'!$R:$S,2,FALSE),R51)</f>
        <v/>
      </c>
      <c r="U51" s="155" t="str">
        <f t="shared" si="1"/>
        <v>Pays-Bas - Japon4618722hAvant Match</v>
      </c>
      <c r="Z51" s="19"/>
      <c r="AA51" s="23"/>
      <c r="AB51" s="23"/>
      <c r="AC51" s="23"/>
      <c r="AD51" s="19"/>
      <c r="AE51" s="19"/>
      <c r="AF51" s="31"/>
      <c r="AG51" s="63"/>
      <c r="AH51" s="64"/>
      <c r="AAF51">
        <f t="shared" si="2"/>
        <v>0</v>
      </c>
    </row>
    <row r="52" spans="1:708" ht="19.5" customHeight="1" x14ac:dyDescent="0.25">
      <c r="A52" t="str">
        <f t="shared" si="5"/>
        <v>PoulesPays-Bas - Japon22hPower break 1</v>
      </c>
      <c r="B52" s="26" t="str">
        <f>Calendrier!B40</f>
        <v>Poules</v>
      </c>
      <c r="C52" s="26" t="str">
        <f>Calendrier!G40</f>
        <v>Pays-Bas - Japon</v>
      </c>
      <c r="D52" s="27">
        <f>Calendrier!C40</f>
        <v>46187</v>
      </c>
      <c r="E52" s="28" t="str">
        <f>Calendrier!I40</f>
        <v>22h</v>
      </c>
      <c r="F52" s="28" t="str">
        <f>Calendrier!H40</f>
        <v>Power break 1</v>
      </c>
      <c r="G52" s="36"/>
      <c r="H52" s="100">
        <f>Calendrier!K40</f>
        <v>75000</v>
      </c>
      <c r="I52" s="42">
        <v>0.5</v>
      </c>
      <c r="J52" s="35">
        <v>20</v>
      </c>
      <c r="K52" s="35">
        <v>1</v>
      </c>
      <c r="L52" s="30"/>
      <c r="M52" s="42"/>
      <c r="N52" s="101" t="str">
        <f>IF(G52=TRUE,H52*K52*(VLOOKUP(J52,'Table de correspondance'!D:E,2,FALSE)),"")</f>
        <v/>
      </c>
      <c r="O52" s="101" t="str">
        <f t="shared" si="3"/>
        <v/>
      </c>
      <c r="P52" s="101" t="str">
        <f t="shared" si="0"/>
        <v/>
      </c>
      <c r="Q52" s="29">
        <f>Calendrier!L40</f>
        <v>5.6999999999999993</v>
      </c>
      <c r="R52" s="164" t="str">
        <f>IFERROR(INDEX(Calendrier!$M:$V,MATCH($U52,Calendrier!$W:$W,0),MATCH($L52,Calendrier!$M$1:$V$1,0)),"")</f>
        <v/>
      </c>
      <c r="S52" s="164" t="str">
        <f t="shared" si="4"/>
        <v/>
      </c>
      <c r="T52" s="164" t="str">
        <f>IFERROR(VLOOKUP(S52,'Table de correspondance'!$R:$S,2,FALSE),R52)</f>
        <v/>
      </c>
      <c r="U52" s="155" t="str">
        <f t="shared" si="1"/>
        <v>Pays-Bas - Japon4618722hPower break 1</v>
      </c>
      <c r="Z52" s="19"/>
      <c r="AA52" s="23"/>
      <c r="AB52" s="23"/>
      <c r="AC52" s="23"/>
      <c r="AD52" s="19"/>
      <c r="AE52" s="19"/>
      <c r="AF52" s="31"/>
      <c r="AG52" s="63"/>
      <c r="AH52" s="64"/>
      <c r="AAF52">
        <f t="shared" si="2"/>
        <v>0</v>
      </c>
    </row>
    <row r="53" spans="1:708" ht="19.5" customHeight="1" x14ac:dyDescent="0.25">
      <c r="A53" t="str">
        <f t="shared" si="5"/>
        <v>PoulesPays-Bas - Japon22hMi-temps 1</v>
      </c>
      <c r="B53" s="26" t="str">
        <f>Calendrier!B41</f>
        <v>Poules</v>
      </c>
      <c r="C53" s="26" t="str">
        <f>Calendrier!G41</f>
        <v>Pays-Bas - Japon</v>
      </c>
      <c r="D53" s="27">
        <f>Calendrier!C41</f>
        <v>46187</v>
      </c>
      <c r="E53" s="28" t="str">
        <f>Calendrier!I41</f>
        <v>22h</v>
      </c>
      <c r="F53" s="28" t="str">
        <f>Calendrier!H41</f>
        <v>Mi-temps 1</v>
      </c>
      <c r="G53" s="36"/>
      <c r="H53" s="100">
        <f>Calendrier!K41</f>
        <v>65000</v>
      </c>
      <c r="I53" s="42">
        <v>0.5</v>
      </c>
      <c r="J53" s="35">
        <v>20</v>
      </c>
      <c r="K53" s="35">
        <v>1</v>
      </c>
      <c r="L53" s="30"/>
      <c r="M53" s="42"/>
      <c r="N53" s="101" t="str">
        <f>IF(G53=TRUE,H53*K53*(VLOOKUP(J53,'Table de correspondance'!D:E,2,FALSE)),"")</f>
        <v/>
      </c>
      <c r="O53" s="101" t="str">
        <f t="shared" si="3"/>
        <v/>
      </c>
      <c r="P53" s="101" t="str">
        <f t="shared" si="0"/>
        <v/>
      </c>
      <c r="Q53" s="29">
        <f>Calendrier!L41</f>
        <v>5.2</v>
      </c>
      <c r="R53" s="164" t="str">
        <f>IFERROR(INDEX(Calendrier!$M:$V,MATCH($U53,Calendrier!$W:$W,0),MATCH($L53,Calendrier!$M$1:$V$1,0)),"")</f>
        <v/>
      </c>
      <c r="S53" s="164" t="str">
        <f t="shared" si="4"/>
        <v/>
      </c>
      <c r="T53" s="164" t="str">
        <f>IFERROR(VLOOKUP(S53,'Table de correspondance'!$R:$S,2,FALSE),R53)</f>
        <v/>
      </c>
      <c r="U53" s="155" t="str">
        <f t="shared" si="1"/>
        <v>Pays-Bas - Japon4618722hMi-temps 1</v>
      </c>
      <c r="Z53" s="19"/>
      <c r="AA53" s="23"/>
      <c r="AB53" s="23"/>
      <c r="AC53" s="23"/>
      <c r="AD53" s="19"/>
      <c r="AE53" s="19"/>
      <c r="AF53" s="31"/>
      <c r="AG53" s="63"/>
      <c r="AH53" s="64"/>
      <c r="AAF53">
        <f t="shared" si="2"/>
        <v>0</v>
      </c>
    </row>
    <row r="54" spans="1:708" ht="19.5" customHeight="1" x14ac:dyDescent="0.25">
      <c r="A54" t="str">
        <f t="shared" si="5"/>
        <v>PoulesPays-Bas - Japon22hMi-temps 2</v>
      </c>
      <c r="B54" s="26" t="str">
        <f>Calendrier!B42</f>
        <v>Poules</v>
      </c>
      <c r="C54" s="26" t="str">
        <f>Calendrier!G42</f>
        <v>Pays-Bas - Japon</v>
      </c>
      <c r="D54" s="27">
        <f>Calendrier!C42</f>
        <v>46187</v>
      </c>
      <c r="E54" s="28" t="str">
        <f>Calendrier!I42</f>
        <v>22h</v>
      </c>
      <c r="F54" s="28" t="str">
        <f>Calendrier!H42</f>
        <v>Mi-temps 2</v>
      </c>
      <c r="G54" s="36"/>
      <c r="H54" s="100">
        <f>Calendrier!K42</f>
        <v>60000</v>
      </c>
      <c r="I54" s="42">
        <v>0.5</v>
      </c>
      <c r="J54" s="35">
        <v>20</v>
      </c>
      <c r="K54" s="35">
        <v>1</v>
      </c>
      <c r="L54" s="30"/>
      <c r="M54" s="42"/>
      <c r="N54" s="101" t="str">
        <f>IF(G54=TRUE,H54*K54*(VLOOKUP(J54,'Table de correspondance'!D:E,2,FALSE)),"")</f>
        <v/>
      </c>
      <c r="O54" s="101" t="str">
        <f t="shared" si="3"/>
        <v/>
      </c>
      <c r="P54" s="101" t="str">
        <f t="shared" si="0"/>
        <v/>
      </c>
      <c r="Q54" s="29">
        <f>Calendrier!L42</f>
        <v>4.8</v>
      </c>
      <c r="R54" s="164" t="str">
        <f>IFERROR(INDEX(Calendrier!$M:$V,MATCH($U54,Calendrier!$W:$W,0),MATCH($L54,Calendrier!$M$1:$V$1,0)),"")</f>
        <v/>
      </c>
      <c r="S54" s="164" t="str">
        <f t="shared" si="4"/>
        <v/>
      </c>
      <c r="T54" s="164" t="str">
        <f>IFERROR(VLOOKUP(S54,'Table de correspondance'!$R:$S,2,FALSE),R54)</f>
        <v/>
      </c>
      <c r="U54" s="155" t="str">
        <f t="shared" si="1"/>
        <v>Pays-Bas - Japon4618722hMi-temps 2</v>
      </c>
      <c r="Z54" s="19"/>
      <c r="AA54" s="23"/>
      <c r="AB54" s="23"/>
      <c r="AC54" s="23"/>
      <c r="AD54" s="19"/>
      <c r="AE54" s="19"/>
      <c r="AF54" s="31"/>
      <c r="AG54" s="63"/>
      <c r="AH54" s="64"/>
      <c r="AAF54">
        <f t="shared" si="2"/>
        <v>0</v>
      </c>
    </row>
    <row r="55" spans="1:708" ht="19.5" customHeight="1" x14ac:dyDescent="0.25">
      <c r="A55" t="str">
        <f t="shared" si="5"/>
        <v>PoulesPays-Bas - Japon22hMi-temps 3</v>
      </c>
      <c r="B55" s="26" t="str">
        <f>Calendrier!B43</f>
        <v>Poules</v>
      </c>
      <c r="C55" s="26" t="str">
        <f>Calendrier!G43</f>
        <v>Pays-Bas - Japon</v>
      </c>
      <c r="D55" s="27">
        <f>Calendrier!C43</f>
        <v>46187</v>
      </c>
      <c r="E55" s="28" t="str">
        <f>Calendrier!I43</f>
        <v>22h</v>
      </c>
      <c r="F55" s="28" t="str">
        <f>Calendrier!H43</f>
        <v>Mi-temps 3</v>
      </c>
      <c r="G55" s="36"/>
      <c r="H55" s="100">
        <f>Calendrier!K43</f>
        <v>65000</v>
      </c>
      <c r="I55" s="42">
        <v>0.5</v>
      </c>
      <c r="J55" s="35">
        <v>20</v>
      </c>
      <c r="K55" s="35">
        <v>1</v>
      </c>
      <c r="L55" s="30"/>
      <c r="M55" s="42"/>
      <c r="N55" s="101" t="str">
        <f>IF(G55=TRUE,H55*K55*(VLOOKUP(J55,'Table de correspondance'!D:E,2,FALSE)),"")</f>
        <v/>
      </c>
      <c r="O55" s="101" t="str">
        <f t="shared" si="3"/>
        <v/>
      </c>
      <c r="P55" s="101" t="str">
        <f t="shared" si="0"/>
        <v/>
      </c>
      <c r="Q55" s="29">
        <f>Calendrier!L43</f>
        <v>5.2</v>
      </c>
      <c r="R55" s="164" t="str">
        <f>IFERROR(INDEX(Calendrier!$M:$V,MATCH($U55,Calendrier!$W:$W,0),MATCH($L55,Calendrier!$M$1:$V$1,0)),"")</f>
        <v/>
      </c>
      <c r="S55" s="164" t="str">
        <f t="shared" si="4"/>
        <v/>
      </c>
      <c r="T55" s="164" t="str">
        <f>IFERROR(VLOOKUP(S55,'Table de correspondance'!$R:$S,2,FALSE),R55)</f>
        <v/>
      </c>
      <c r="U55" s="155" t="str">
        <f t="shared" si="1"/>
        <v>Pays-Bas - Japon4618722hMi-temps 3</v>
      </c>
      <c r="Z55" s="19"/>
      <c r="AA55" s="23"/>
      <c r="AB55" s="23"/>
      <c r="AC55" s="23"/>
      <c r="AD55" s="19"/>
      <c r="AE55" s="19"/>
      <c r="AF55" s="31"/>
      <c r="AG55" s="63"/>
      <c r="AH55" s="64"/>
      <c r="AAF55">
        <f t="shared" si="2"/>
        <v>0</v>
      </c>
    </row>
    <row r="56" spans="1:708" ht="19.5" customHeight="1" x14ac:dyDescent="0.25">
      <c r="A56" t="str">
        <f t="shared" si="5"/>
        <v>PoulesPays-Bas - Japon22hPower break 2</v>
      </c>
      <c r="B56" s="26" t="str">
        <f>Calendrier!B44</f>
        <v>Poules</v>
      </c>
      <c r="C56" s="26" t="str">
        <f>Calendrier!G44</f>
        <v>Pays-Bas - Japon</v>
      </c>
      <c r="D56" s="27">
        <f>Calendrier!C44</f>
        <v>46187</v>
      </c>
      <c r="E56" s="28" t="str">
        <f>Calendrier!I44</f>
        <v>22h</v>
      </c>
      <c r="F56" s="28" t="str">
        <f>Calendrier!H44</f>
        <v>Power break 2</v>
      </c>
      <c r="G56" s="36"/>
      <c r="H56" s="100">
        <f>Calendrier!K44</f>
        <v>70000</v>
      </c>
      <c r="I56" s="42">
        <v>0.5</v>
      </c>
      <c r="J56" s="35">
        <v>20</v>
      </c>
      <c r="K56" s="35">
        <v>1</v>
      </c>
      <c r="L56" s="30"/>
      <c r="M56" s="42"/>
      <c r="N56" s="101" t="str">
        <f>IF(G56=TRUE,H56*K56*(VLOOKUP(J56,'Table de correspondance'!D:E,2,FALSE)),"")</f>
        <v/>
      </c>
      <c r="O56" s="101" t="str">
        <f t="shared" si="3"/>
        <v/>
      </c>
      <c r="P56" s="101" t="str">
        <f t="shared" si="0"/>
        <v/>
      </c>
      <c r="Q56" s="29">
        <f>Calendrier!L44</f>
        <v>5.3199999999999994</v>
      </c>
      <c r="R56" s="164" t="str">
        <f>IFERROR(INDEX(Calendrier!$M:$V,MATCH($U56,Calendrier!$W:$W,0),MATCH($L56,Calendrier!$M$1:$V$1,0)),"")</f>
        <v/>
      </c>
      <c r="S56" s="164" t="str">
        <f t="shared" si="4"/>
        <v/>
      </c>
      <c r="T56" s="164" t="str">
        <f>IFERROR(VLOOKUP(S56,'Table de correspondance'!$R:$S,2,FALSE),R56)</f>
        <v/>
      </c>
      <c r="U56" s="155" t="str">
        <f t="shared" si="1"/>
        <v>Pays-Bas - Japon4618722hPower break 2</v>
      </c>
      <c r="Z56" s="19"/>
      <c r="AA56" s="23"/>
      <c r="AB56" s="23"/>
      <c r="AC56" s="23"/>
      <c r="AD56" s="19"/>
      <c r="AE56" s="19"/>
      <c r="AF56" s="31"/>
      <c r="AG56" s="63"/>
      <c r="AH56" s="64"/>
      <c r="AAF56">
        <f t="shared" si="2"/>
        <v>0</v>
      </c>
    </row>
    <row r="57" spans="1:708" ht="19.5" customHeight="1" x14ac:dyDescent="0.25">
      <c r="A57" t="str">
        <f t="shared" si="5"/>
        <v>PoulesPays-Bas - Japon22hFin match</v>
      </c>
      <c r="B57" s="26" t="str">
        <f>Calendrier!B45</f>
        <v>Poules</v>
      </c>
      <c r="C57" s="26" t="str">
        <f>Calendrier!G45</f>
        <v>Pays-Bas - Japon</v>
      </c>
      <c r="D57" s="27">
        <f>Calendrier!C45</f>
        <v>46187</v>
      </c>
      <c r="E57" s="28" t="str">
        <f>Calendrier!I45</f>
        <v>22h</v>
      </c>
      <c r="F57" s="28" t="str">
        <f>Calendrier!H45</f>
        <v>Fin match</v>
      </c>
      <c r="G57" s="36"/>
      <c r="H57" s="100">
        <f>Calendrier!K45</f>
        <v>15000</v>
      </c>
      <c r="I57" s="42">
        <v>0.5</v>
      </c>
      <c r="J57" s="35">
        <v>20</v>
      </c>
      <c r="K57" s="35">
        <v>1</v>
      </c>
      <c r="L57" s="30"/>
      <c r="M57" s="42"/>
      <c r="N57" s="101" t="str">
        <f>IF(G57=TRUE,H57*K57*(VLOOKUP(J57,'Table de correspondance'!D:E,2,FALSE)),"")</f>
        <v/>
      </c>
      <c r="O57" s="101" t="str">
        <f t="shared" si="3"/>
        <v/>
      </c>
      <c r="P57" s="101" t="str">
        <f t="shared" si="0"/>
        <v/>
      </c>
      <c r="Q57" s="29">
        <f>Calendrier!L45</f>
        <v>1.65</v>
      </c>
      <c r="R57" s="164" t="str">
        <f>IFERROR(INDEX(Calendrier!$M:$V,MATCH($U57,Calendrier!$W:$W,0),MATCH($L57,Calendrier!$M$1:$V$1,0)),"")</f>
        <v/>
      </c>
      <c r="S57" s="164" t="str">
        <f t="shared" si="4"/>
        <v/>
      </c>
      <c r="T57" s="164" t="str">
        <f>IFERROR(VLOOKUP(S57,'Table de correspondance'!$R:$S,2,FALSE),R57)</f>
        <v/>
      </c>
      <c r="U57" s="155" t="str">
        <f t="shared" si="1"/>
        <v>Pays-Bas - Japon4618722hFin match</v>
      </c>
      <c r="Z57" s="19"/>
      <c r="AA57" s="23"/>
      <c r="AB57" s="23"/>
      <c r="AC57" s="23"/>
      <c r="AD57" s="19"/>
      <c r="AE57" s="19"/>
      <c r="AF57" s="31"/>
      <c r="AG57" s="63"/>
      <c r="AH57" s="64"/>
      <c r="AAF57">
        <f t="shared" si="2"/>
        <v>0</v>
      </c>
    </row>
    <row r="58" spans="1:708" ht="19.5" customHeight="1" x14ac:dyDescent="0.25">
      <c r="A58" t="str">
        <f t="shared" si="5"/>
        <v>PoulesEspagne - Cap Vert18hAvant Match</v>
      </c>
      <c r="B58" s="26" t="str">
        <f>Calendrier!B46</f>
        <v>Poules</v>
      </c>
      <c r="C58" s="26" t="str">
        <f>Calendrier!G46</f>
        <v>Espagne - Cap Vert</v>
      </c>
      <c r="D58" s="27">
        <f>Calendrier!C46</f>
        <v>46188</v>
      </c>
      <c r="E58" s="28" t="str">
        <f>Calendrier!I46</f>
        <v>18h</v>
      </c>
      <c r="F58" s="28" t="str">
        <f>Calendrier!H46</f>
        <v>Avant Match</v>
      </c>
      <c r="G58" s="36"/>
      <c r="H58" s="100">
        <f>Calendrier!K46</f>
        <v>11000</v>
      </c>
      <c r="I58" s="42">
        <v>0.5</v>
      </c>
      <c r="J58" s="35">
        <v>20</v>
      </c>
      <c r="K58" s="35">
        <v>1</v>
      </c>
      <c r="L58" s="30"/>
      <c r="M58" s="42"/>
      <c r="N58" s="101" t="str">
        <f>IF(G58=TRUE,H58*K58*(VLOOKUP(J58,'Table de correspondance'!D:E,2,FALSE)),"")</f>
        <v/>
      </c>
      <c r="O58" s="101" t="str">
        <f t="shared" si="3"/>
        <v/>
      </c>
      <c r="P58" s="101" t="str">
        <f t="shared" si="0"/>
        <v/>
      </c>
      <c r="Q58" s="29">
        <f>Calendrier!L46</f>
        <v>1.2</v>
      </c>
      <c r="R58" s="164" t="str">
        <f>IFERROR(INDEX(Calendrier!$M:$V,MATCH($U58,Calendrier!$W:$W,0),MATCH($L58,Calendrier!$M$1:$V$1,0)),"")</f>
        <v/>
      </c>
      <c r="S58" s="164" t="str">
        <f t="shared" si="4"/>
        <v/>
      </c>
      <c r="T58" s="164" t="str">
        <f>IFERROR(VLOOKUP(S58,'Table de correspondance'!$R:$S,2,FALSE),R58)</f>
        <v/>
      </c>
      <c r="U58" s="155" t="str">
        <f t="shared" si="1"/>
        <v>Espagne - Cap Vert4618818hAvant Match</v>
      </c>
      <c r="Z58" s="19"/>
      <c r="AA58" s="23"/>
      <c r="AB58" s="23"/>
      <c r="AC58" s="23"/>
      <c r="AD58" s="19"/>
      <c r="AE58" s="19"/>
      <c r="AF58" s="31"/>
      <c r="AG58" s="63"/>
      <c r="AH58" s="64"/>
      <c r="AAF58">
        <f t="shared" si="2"/>
        <v>0</v>
      </c>
    </row>
    <row r="59" spans="1:708" ht="19.5" customHeight="1" x14ac:dyDescent="0.25">
      <c r="A59" t="str">
        <f t="shared" si="5"/>
        <v>PoulesEspagne - Cap Vert18hPower break 1</v>
      </c>
      <c r="B59" s="26" t="str">
        <f>Calendrier!B47</f>
        <v>Poules</v>
      </c>
      <c r="C59" s="26" t="str">
        <f>Calendrier!G47</f>
        <v>Espagne - Cap Vert</v>
      </c>
      <c r="D59" s="27">
        <f>Calendrier!C47</f>
        <v>46188</v>
      </c>
      <c r="E59" s="28" t="str">
        <f>Calendrier!I47</f>
        <v>18h</v>
      </c>
      <c r="F59" s="28" t="str">
        <f>Calendrier!H47</f>
        <v>Power break 1</v>
      </c>
      <c r="G59" s="36"/>
      <c r="H59" s="100">
        <f>Calendrier!K47</f>
        <v>52000</v>
      </c>
      <c r="I59" s="42">
        <v>0.5</v>
      </c>
      <c r="J59" s="35">
        <v>20</v>
      </c>
      <c r="K59" s="35">
        <v>1</v>
      </c>
      <c r="L59" s="30"/>
      <c r="M59" s="42"/>
      <c r="N59" s="101" t="str">
        <f>IF(G59=TRUE,H59*K59*(VLOOKUP(J59,'Table de correspondance'!D:E,2,FALSE)),"")</f>
        <v/>
      </c>
      <c r="O59" s="101" t="str">
        <f t="shared" si="3"/>
        <v/>
      </c>
      <c r="P59" s="101" t="str">
        <f t="shared" si="0"/>
        <v/>
      </c>
      <c r="Q59" s="29">
        <f>Calendrier!L47</f>
        <v>4.3224999999999998</v>
      </c>
      <c r="R59" s="164" t="str">
        <f>IFERROR(INDEX(Calendrier!$M:$V,MATCH($U59,Calendrier!$W:$W,0),MATCH($L59,Calendrier!$M$1:$V$1,0)),"")</f>
        <v/>
      </c>
      <c r="S59" s="164" t="str">
        <f t="shared" si="4"/>
        <v/>
      </c>
      <c r="T59" s="164" t="str">
        <f>IFERROR(VLOOKUP(S59,'Table de correspondance'!$R:$S,2,FALSE),R59)</f>
        <v/>
      </c>
      <c r="U59" s="155" t="str">
        <f t="shared" si="1"/>
        <v>Espagne - Cap Vert4618818hPower break 1</v>
      </c>
      <c r="Z59" s="19"/>
      <c r="AA59" s="23"/>
      <c r="AB59" s="23"/>
      <c r="AC59" s="23"/>
      <c r="AD59" s="19"/>
      <c r="AE59" s="19"/>
      <c r="AF59" s="31"/>
      <c r="AG59" s="63"/>
      <c r="AH59" s="64"/>
      <c r="AAF59">
        <f t="shared" si="2"/>
        <v>0</v>
      </c>
    </row>
    <row r="60" spans="1:708" ht="19.5" customHeight="1" x14ac:dyDescent="0.25">
      <c r="A60" t="str">
        <f t="shared" si="5"/>
        <v>PoulesEspagne - Cap Vert18hMi-temps 1</v>
      </c>
      <c r="B60" s="26" t="str">
        <f>Calendrier!B48</f>
        <v>Poules</v>
      </c>
      <c r="C60" s="26" t="str">
        <f>Calendrier!G48</f>
        <v>Espagne - Cap Vert</v>
      </c>
      <c r="D60" s="27">
        <f>Calendrier!C48</f>
        <v>46188</v>
      </c>
      <c r="E60" s="28" t="str">
        <f>Calendrier!I48</f>
        <v>18h</v>
      </c>
      <c r="F60" s="28" t="str">
        <f>Calendrier!H48</f>
        <v>Mi-temps 1</v>
      </c>
      <c r="G60" s="36"/>
      <c r="H60" s="100">
        <f>Calendrier!K48</f>
        <v>45000</v>
      </c>
      <c r="I60" s="42">
        <v>0.5</v>
      </c>
      <c r="J60" s="35">
        <v>20</v>
      </c>
      <c r="K60" s="35">
        <v>1</v>
      </c>
      <c r="L60" s="30"/>
      <c r="M60" s="42"/>
      <c r="N60" s="101" t="str">
        <f>IF(G60=TRUE,H60*K60*(VLOOKUP(J60,'Table de correspondance'!D:E,2,FALSE)),"")</f>
        <v/>
      </c>
      <c r="O60" s="101" t="str">
        <f t="shared" si="3"/>
        <v/>
      </c>
      <c r="P60" s="101" t="str">
        <f t="shared" si="0"/>
        <v/>
      </c>
      <c r="Q60" s="29">
        <f>Calendrier!L48</f>
        <v>3.95</v>
      </c>
      <c r="R60" s="164" t="str">
        <f>IFERROR(INDEX(Calendrier!$M:$V,MATCH($U60,Calendrier!$W:$W,0),MATCH($L60,Calendrier!$M$1:$V$1,0)),"")</f>
        <v/>
      </c>
      <c r="S60" s="164" t="str">
        <f t="shared" si="4"/>
        <v/>
      </c>
      <c r="T60" s="164" t="str">
        <f>IFERROR(VLOOKUP(S60,'Table de correspondance'!$R:$S,2,FALSE),R60)</f>
        <v/>
      </c>
      <c r="U60" s="155" t="str">
        <f t="shared" si="1"/>
        <v>Espagne - Cap Vert4618818hMi-temps 1</v>
      </c>
      <c r="Z60" s="19"/>
      <c r="AA60" s="23"/>
      <c r="AB60" s="23"/>
      <c r="AC60" s="23"/>
      <c r="AD60" s="19"/>
      <c r="AE60" s="19"/>
      <c r="AF60" s="31"/>
      <c r="AG60" s="63"/>
      <c r="AH60" s="64"/>
      <c r="AAF60">
        <f t="shared" si="2"/>
        <v>0</v>
      </c>
    </row>
    <row r="61" spans="1:708" ht="19.5" customHeight="1" x14ac:dyDescent="0.25">
      <c r="A61" t="str">
        <f t="shared" si="5"/>
        <v>PoulesEspagne - Cap Vert18hMi-temps 2</v>
      </c>
      <c r="B61" s="26" t="str">
        <f>Calendrier!B49</f>
        <v>Poules</v>
      </c>
      <c r="C61" s="26" t="str">
        <f>Calendrier!G49</f>
        <v>Espagne - Cap Vert</v>
      </c>
      <c r="D61" s="27">
        <f>Calendrier!C49</f>
        <v>46188</v>
      </c>
      <c r="E61" s="28" t="str">
        <f>Calendrier!I49</f>
        <v>18h</v>
      </c>
      <c r="F61" s="28" t="str">
        <f>Calendrier!H49</f>
        <v>Mi-temps 2</v>
      </c>
      <c r="G61" s="36"/>
      <c r="H61" s="100">
        <f>Calendrier!K49</f>
        <v>40000</v>
      </c>
      <c r="I61" s="42">
        <v>0.5</v>
      </c>
      <c r="J61" s="35">
        <v>20</v>
      </c>
      <c r="K61" s="35">
        <v>1</v>
      </c>
      <c r="L61" s="30"/>
      <c r="M61" s="42"/>
      <c r="N61" s="101" t="str">
        <f>IF(G61=TRUE,H61*K61*(VLOOKUP(J61,'Table de correspondance'!D:E,2,FALSE)),"")</f>
        <v/>
      </c>
      <c r="O61" s="101" t="str">
        <f t="shared" si="3"/>
        <v/>
      </c>
      <c r="P61" s="101" t="str">
        <f t="shared" si="0"/>
        <v/>
      </c>
      <c r="Q61" s="29">
        <f>Calendrier!L49</f>
        <v>3.5</v>
      </c>
      <c r="R61" s="164" t="str">
        <f>IFERROR(INDEX(Calendrier!$M:$V,MATCH($U61,Calendrier!$W:$W,0),MATCH($L61,Calendrier!$M$1:$V$1,0)),"")</f>
        <v/>
      </c>
      <c r="S61" s="164" t="str">
        <f t="shared" si="4"/>
        <v/>
      </c>
      <c r="T61" s="164" t="str">
        <f>IFERROR(VLOOKUP(S61,'Table de correspondance'!$R:$S,2,FALSE),R61)</f>
        <v/>
      </c>
      <c r="U61" s="155" t="str">
        <f t="shared" si="1"/>
        <v>Espagne - Cap Vert4618818hMi-temps 2</v>
      </c>
      <c r="Z61" s="19"/>
      <c r="AA61" s="23"/>
      <c r="AB61" s="23"/>
      <c r="AC61" s="23"/>
      <c r="AD61" s="19"/>
      <c r="AE61" s="19"/>
      <c r="AF61" s="31"/>
      <c r="AG61" s="63"/>
      <c r="AH61" s="64"/>
      <c r="AAF61">
        <f t="shared" si="2"/>
        <v>0</v>
      </c>
    </row>
    <row r="62" spans="1:708" ht="19.5" customHeight="1" x14ac:dyDescent="0.25">
      <c r="A62" t="str">
        <f t="shared" si="5"/>
        <v>PoulesEspagne - Cap Vert18hMi-temps 3</v>
      </c>
      <c r="B62" s="26" t="str">
        <f>Calendrier!B50</f>
        <v>Poules</v>
      </c>
      <c r="C62" s="26" t="str">
        <f>Calendrier!G50</f>
        <v>Espagne - Cap Vert</v>
      </c>
      <c r="D62" s="27">
        <f>Calendrier!C50</f>
        <v>46188</v>
      </c>
      <c r="E62" s="28" t="str">
        <f>Calendrier!I50</f>
        <v>18h</v>
      </c>
      <c r="F62" s="28" t="str">
        <f>Calendrier!H50</f>
        <v>Mi-temps 3</v>
      </c>
      <c r="G62" s="36"/>
      <c r="H62" s="100">
        <f>Calendrier!K50</f>
        <v>45000</v>
      </c>
      <c r="I62" s="42">
        <v>0.5</v>
      </c>
      <c r="J62" s="35">
        <v>20</v>
      </c>
      <c r="K62" s="35">
        <v>1</v>
      </c>
      <c r="L62" s="30"/>
      <c r="M62" s="42"/>
      <c r="N62" s="101" t="str">
        <f>IF(G62=TRUE,H62*K62*(VLOOKUP(J62,'Table de correspondance'!D:E,2,FALSE)),"")</f>
        <v/>
      </c>
      <c r="O62" s="101" t="str">
        <f t="shared" si="3"/>
        <v/>
      </c>
      <c r="P62" s="101" t="str">
        <f t="shared" si="0"/>
        <v/>
      </c>
      <c r="Q62" s="29">
        <f>Calendrier!L50</f>
        <v>3.95</v>
      </c>
      <c r="R62" s="164" t="str">
        <f>IFERROR(INDEX(Calendrier!$M:$V,MATCH($U62,Calendrier!$W:$W,0),MATCH($L62,Calendrier!$M$1:$V$1,0)),"")</f>
        <v/>
      </c>
      <c r="S62" s="164" t="str">
        <f t="shared" si="4"/>
        <v/>
      </c>
      <c r="T62" s="164" t="str">
        <f>IFERROR(VLOOKUP(S62,'Table de correspondance'!$R:$S,2,FALSE),R62)</f>
        <v/>
      </c>
      <c r="U62" s="155" t="str">
        <f t="shared" si="1"/>
        <v>Espagne - Cap Vert4618818hMi-temps 3</v>
      </c>
      <c r="Z62" s="19"/>
      <c r="AA62" s="23"/>
      <c r="AB62" s="23"/>
      <c r="AC62" s="23"/>
      <c r="AD62" s="19"/>
      <c r="AE62" s="19"/>
      <c r="AF62" s="31"/>
      <c r="AG62" s="63"/>
      <c r="AH62" s="64"/>
      <c r="AAF62">
        <f t="shared" si="2"/>
        <v>0</v>
      </c>
    </row>
    <row r="63" spans="1:708" ht="19.5" customHeight="1" x14ac:dyDescent="0.25">
      <c r="A63" t="str">
        <f t="shared" si="5"/>
        <v>PoulesEspagne - Cap Vert18hPower break 2</v>
      </c>
      <c r="B63" s="26" t="str">
        <f>Calendrier!B51</f>
        <v>Poules</v>
      </c>
      <c r="C63" s="26" t="str">
        <f>Calendrier!G51</f>
        <v>Espagne - Cap Vert</v>
      </c>
      <c r="D63" s="27">
        <f>Calendrier!C51</f>
        <v>46188</v>
      </c>
      <c r="E63" s="28" t="str">
        <f>Calendrier!I51</f>
        <v>18h</v>
      </c>
      <c r="F63" s="28" t="str">
        <f>Calendrier!H51</f>
        <v>Power break 2</v>
      </c>
      <c r="G63" s="36"/>
      <c r="H63" s="100">
        <f>Calendrier!K51</f>
        <v>52000</v>
      </c>
      <c r="I63" s="42">
        <v>0.5</v>
      </c>
      <c r="J63" s="35">
        <v>20</v>
      </c>
      <c r="K63" s="35">
        <v>1</v>
      </c>
      <c r="L63" s="30"/>
      <c r="M63" s="42"/>
      <c r="N63" s="101" t="str">
        <f>IF(G63=TRUE,H63*K63*(VLOOKUP(J63,'Table de correspondance'!D:E,2,FALSE)),"")</f>
        <v/>
      </c>
      <c r="O63" s="101" t="str">
        <f t="shared" si="3"/>
        <v/>
      </c>
      <c r="P63" s="101" t="str">
        <f t="shared" si="0"/>
        <v/>
      </c>
      <c r="Q63" s="29">
        <f>Calendrier!L51</f>
        <v>4.3224999999999998</v>
      </c>
      <c r="R63" s="164" t="str">
        <f>IFERROR(INDEX(Calendrier!$M:$V,MATCH($U63,Calendrier!$W:$W,0),MATCH($L63,Calendrier!$M$1:$V$1,0)),"")</f>
        <v/>
      </c>
      <c r="S63" s="164" t="str">
        <f t="shared" si="4"/>
        <v/>
      </c>
      <c r="T63" s="164" t="str">
        <f>IFERROR(VLOOKUP(S63,'Table de correspondance'!$R:$S,2,FALSE),R63)</f>
        <v/>
      </c>
      <c r="U63" s="155" t="str">
        <f t="shared" si="1"/>
        <v>Espagne - Cap Vert4618818hPower break 2</v>
      </c>
      <c r="Z63" s="19"/>
      <c r="AA63" s="23"/>
      <c r="AB63" s="23"/>
      <c r="AC63" s="23"/>
      <c r="AD63" s="19"/>
      <c r="AE63" s="19"/>
      <c r="AF63" s="31"/>
      <c r="AG63" s="63"/>
      <c r="AH63" s="64"/>
      <c r="AAF63">
        <f t="shared" si="2"/>
        <v>0</v>
      </c>
    </row>
    <row r="64" spans="1:708" ht="19.5" customHeight="1" x14ac:dyDescent="0.25">
      <c r="A64" t="str">
        <f t="shared" si="5"/>
        <v>PoulesEspagne - Cap Vert18hFin match</v>
      </c>
      <c r="B64" s="26" t="str">
        <f>Calendrier!B52</f>
        <v>Poules</v>
      </c>
      <c r="C64" s="26" t="str">
        <f>Calendrier!G52</f>
        <v>Espagne - Cap Vert</v>
      </c>
      <c r="D64" s="27">
        <f>Calendrier!C52</f>
        <v>46188</v>
      </c>
      <c r="E64" s="28" t="str">
        <f>Calendrier!I52</f>
        <v>18h</v>
      </c>
      <c r="F64" s="28" t="str">
        <f>Calendrier!H52</f>
        <v>Fin match</v>
      </c>
      <c r="G64" s="36"/>
      <c r="H64" s="100">
        <f>Calendrier!K52</f>
        <v>40000</v>
      </c>
      <c r="I64" s="42">
        <v>0.5</v>
      </c>
      <c r="J64" s="35">
        <v>20</v>
      </c>
      <c r="K64" s="35">
        <v>1</v>
      </c>
      <c r="L64" s="30"/>
      <c r="M64" s="42"/>
      <c r="N64" s="101" t="str">
        <f>IF(G64=TRUE,H64*K64*(VLOOKUP(J64,'Table de correspondance'!D:E,2,FALSE)),"")</f>
        <v/>
      </c>
      <c r="O64" s="101" t="str">
        <f t="shared" si="3"/>
        <v/>
      </c>
      <c r="P64" s="101" t="str">
        <f t="shared" si="0"/>
        <v/>
      </c>
      <c r="Q64" s="29">
        <f>Calendrier!L52</f>
        <v>3.5</v>
      </c>
      <c r="R64" s="164" t="str">
        <f>IFERROR(INDEX(Calendrier!$M:$V,MATCH($U64,Calendrier!$W:$W,0),MATCH($L64,Calendrier!$M$1:$V$1,0)),"")</f>
        <v/>
      </c>
      <c r="S64" s="164" t="str">
        <f t="shared" si="4"/>
        <v/>
      </c>
      <c r="T64" s="164" t="str">
        <f>IFERROR(VLOOKUP(S64,'Table de correspondance'!$R:$S,2,FALSE),R64)</f>
        <v/>
      </c>
      <c r="U64" s="155" t="str">
        <f t="shared" si="1"/>
        <v>Espagne - Cap Vert4618818hFin match</v>
      </c>
      <c r="Z64" s="19"/>
      <c r="AA64" s="23"/>
      <c r="AB64" s="23"/>
      <c r="AC64" s="23"/>
      <c r="AD64" s="19"/>
      <c r="AE64" s="19"/>
      <c r="AF64" s="31"/>
      <c r="AG64" s="63"/>
      <c r="AH64" s="64"/>
      <c r="AAF64">
        <f t="shared" si="2"/>
        <v>0</v>
      </c>
    </row>
    <row r="65" spans="1:708" ht="19.5" customHeight="1" x14ac:dyDescent="0.25">
      <c r="A65" t="str">
        <f t="shared" si="5"/>
        <v>PoulesArabie Saoudite - Uruguay24hAvant Match</v>
      </c>
      <c r="B65" s="26" t="str">
        <f>Calendrier!B53</f>
        <v>Poules</v>
      </c>
      <c r="C65" s="26" t="str">
        <f>Calendrier!G53</f>
        <v>Arabie Saoudite - Uruguay</v>
      </c>
      <c r="D65" s="27">
        <f>Calendrier!C53</f>
        <v>46188</v>
      </c>
      <c r="E65" s="28" t="str">
        <f>Calendrier!I53</f>
        <v>24h</v>
      </c>
      <c r="F65" s="28" t="str">
        <f>Calendrier!H53</f>
        <v>Avant Match</v>
      </c>
      <c r="G65" s="36"/>
      <c r="H65" s="100">
        <f>Calendrier!K53</f>
        <v>11000</v>
      </c>
      <c r="I65" s="42">
        <v>0.5</v>
      </c>
      <c r="J65" s="35">
        <v>20</v>
      </c>
      <c r="K65" s="35">
        <v>1</v>
      </c>
      <c r="L65" s="30"/>
      <c r="M65" s="42"/>
      <c r="N65" s="101" t="str">
        <f>IF(G65=TRUE,H65*K65*(VLOOKUP(J65,'Table de correspondance'!D:E,2,FALSE)),"")</f>
        <v/>
      </c>
      <c r="O65" s="101" t="str">
        <f t="shared" si="3"/>
        <v/>
      </c>
      <c r="P65" s="101" t="str">
        <f t="shared" si="0"/>
        <v/>
      </c>
      <c r="Q65" s="29">
        <f>Calendrier!L53</f>
        <v>1.2</v>
      </c>
      <c r="R65" s="164" t="str">
        <f>IFERROR(INDEX(Calendrier!$M:$V,MATCH($U65,Calendrier!$W:$W,0),MATCH($L65,Calendrier!$M$1:$V$1,0)),"")</f>
        <v/>
      </c>
      <c r="S65" s="164" t="str">
        <f t="shared" si="4"/>
        <v/>
      </c>
      <c r="T65" s="164" t="str">
        <f>IFERROR(VLOOKUP(S65,'Table de correspondance'!$R:$S,2,FALSE),R65)</f>
        <v/>
      </c>
      <c r="U65" s="155" t="str">
        <f t="shared" si="1"/>
        <v>Arabie Saoudite - Uruguay4618824hAvant Match</v>
      </c>
      <c r="Z65" s="19"/>
      <c r="AA65" s="23"/>
      <c r="AB65" s="23"/>
      <c r="AC65" s="23"/>
      <c r="AD65" s="19"/>
      <c r="AE65" s="19"/>
      <c r="AF65" s="31"/>
      <c r="AG65" s="63"/>
      <c r="AH65" s="64"/>
      <c r="AAF65">
        <f t="shared" si="2"/>
        <v>0</v>
      </c>
    </row>
    <row r="66" spans="1:708" ht="19.5" customHeight="1" x14ac:dyDescent="0.25">
      <c r="A66" t="str">
        <f t="shared" si="5"/>
        <v>PoulesArabie Saoudite - Uruguay24hPower break 1</v>
      </c>
      <c r="B66" s="26" t="str">
        <f>Calendrier!B54</f>
        <v>Poules</v>
      </c>
      <c r="C66" s="26" t="str">
        <f>Calendrier!G54</f>
        <v>Arabie Saoudite - Uruguay</v>
      </c>
      <c r="D66" s="27">
        <f>Calendrier!C54</f>
        <v>46188</v>
      </c>
      <c r="E66" s="28" t="str">
        <f>Calendrier!I54</f>
        <v>24h</v>
      </c>
      <c r="F66" s="28" t="str">
        <f>Calendrier!H54</f>
        <v>Power break 1</v>
      </c>
      <c r="G66" s="36"/>
      <c r="H66" s="100">
        <f>Calendrier!K54</f>
        <v>15000</v>
      </c>
      <c r="I66" s="42">
        <v>0.5</v>
      </c>
      <c r="J66" s="35">
        <v>20</v>
      </c>
      <c r="K66" s="35">
        <v>1</v>
      </c>
      <c r="L66" s="30"/>
      <c r="M66" s="42"/>
      <c r="N66" s="101" t="str">
        <f>IF(G66=TRUE,H66*K66*(VLOOKUP(J66,'Table de correspondance'!D:E,2,FALSE)),"")</f>
        <v/>
      </c>
      <c r="O66" s="101" t="str">
        <f t="shared" si="3"/>
        <v/>
      </c>
      <c r="P66" s="101" t="str">
        <f t="shared" si="0"/>
        <v/>
      </c>
      <c r="Q66" s="29">
        <f>Calendrier!L54</f>
        <v>1.615</v>
      </c>
      <c r="R66" s="164" t="str">
        <f>IFERROR(INDEX(Calendrier!$M:$V,MATCH($U66,Calendrier!$W:$W,0),MATCH($L66,Calendrier!$M$1:$V$1,0)),"")</f>
        <v/>
      </c>
      <c r="S66" s="164" t="str">
        <f t="shared" si="4"/>
        <v/>
      </c>
      <c r="T66" s="164" t="str">
        <f>IFERROR(VLOOKUP(S66,'Table de correspondance'!$R:$S,2,FALSE),R66)</f>
        <v/>
      </c>
      <c r="U66" s="155" t="str">
        <f t="shared" si="1"/>
        <v>Arabie Saoudite - Uruguay4618824hPower break 1</v>
      </c>
      <c r="Z66" s="19"/>
      <c r="AA66" s="23"/>
      <c r="AB66" s="23"/>
      <c r="AC66" s="23"/>
      <c r="AD66" s="19"/>
      <c r="AE66" s="19"/>
      <c r="AF66" s="31"/>
      <c r="AG66" s="63"/>
      <c r="AH66" s="64"/>
      <c r="AAF66">
        <f t="shared" si="2"/>
        <v>0</v>
      </c>
    </row>
    <row r="67" spans="1:708" ht="19.5" customHeight="1" x14ac:dyDescent="0.25">
      <c r="A67" t="str">
        <f t="shared" si="5"/>
        <v>PoulesArabie Saoudite - Uruguay24hMi-temps 1</v>
      </c>
      <c r="B67" s="26" t="str">
        <f>Calendrier!B55</f>
        <v>Poules</v>
      </c>
      <c r="C67" s="26" t="str">
        <f>Calendrier!G55</f>
        <v>Arabie Saoudite - Uruguay</v>
      </c>
      <c r="D67" s="27">
        <f>Calendrier!C55</f>
        <v>46188</v>
      </c>
      <c r="E67" s="28" t="str">
        <f>Calendrier!I55</f>
        <v>24h</v>
      </c>
      <c r="F67" s="28" t="str">
        <f>Calendrier!H55</f>
        <v>Mi-temps 1</v>
      </c>
      <c r="G67" s="36"/>
      <c r="H67" s="100">
        <f>Calendrier!K55</f>
        <v>13000</v>
      </c>
      <c r="I67" s="42">
        <v>0.5</v>
      </c>
      <c r="J67" s="35">
        <v>20</v>
      </c>
      <c r="K67" s="35">
        <v>1</v>
      </c>
      <c r="L67" s="30"/>
      <c r="M67" s="42"/>
      <c r="N67" s="101" t="str">
        <f>IF(G67=TRUE,H67*K67*(VLOOKUP(J67,'Table de correspondance'!D:E,2,FALSE)),"")</f>
        <v/>
      </c>
      <c r="O67" s="101" t="str">
        <f t="shared" si="3"/>
        <v/>
      </c>
      <c r="P67" s="101" t="str">
        <f t="shared" si="0"/>
        <v/>
      </c>
      <c r="Q67" s="29">
        <f>Calendrier!L55</f>
        <v>1.4</v>
      </c>
      <c r="R67" s="164" t="str">
        <f>IFERROR(INDEX(Calendrier!$M:$V,MATCH($U67,Calendrier!$W:$W,0),MATCH($L67,Calendrier!$M$1:$V$1,0)),"")</f>
        <v/>
      </c>
      <c r="S67" s="164" t="str">
        <f t="shared" si="4"/>
        <v/>
      </c>
      <c r="T67" s="164" t="str">
        <f>IFERROR(VLOOKUP(S67,'Table de correspondance'!$R:$S,2,FALSE),R67)</f>
        <v/>
      </c>
      <c r="U67" s="155" t="str">
        <f t="shared" si="1"/>
        <v>Arabie Saoudite - Uruguay4618824hMi-temps 1</v>
      </c>
      <c r="Z67" s="19"/>
      <c r="AA67" s="23"/>
      <c r="AB67" s="23"/>
      <c r="AC67" s="23"/>
      <c r="AD67" s="19"/>
      <c r="AE67" s="19"/>
      <c r="AF67" s="31"/>
      <c r="AG67" s="63"/>
      <c r="AH67" s="64"/>
      <c r="AAF67">
        <f t="shared" si="2"/>
        <v>0</v>
      </c>
    </row>
    <row r="68" spans="1:708" ht="19.5" customHeight="1" x14ac:dyDescent="0.25">
      <c r="A68" t="str">
        <f t="shared" si="5"/>
        <v>PoulesArabie Saoudite - Uruguay24hMi-temps 2</v>
      </c>
      <c r="B68" s="26" t="str">
        <f>Calendrier!B56</f>
        <v>Poules</v>
      </c>
      <c r="C68" s="26" t="str">
        <f>Calendrier!G56</f>
        <v>Arabie Saoudite - Uruguay</v>
      </c>
      <c r="D68" s="27">
        <f>Calendrier!C56</f>
        <v>46188</v>
      </c>
      <c r="E68" s="28" t="str">
        <f>Calendrier!I56</f>
        <v>24h</v>
      </c>
      <c r="F68" s="28" t="str">
        <f>Calendrier!H56</f>
        <v>Mi-temps 2</v>
      </c>
      <c r="G68" s="36"/>
      <c r="H68" s="100">
        <f>Calendrier!K56</f>
        <v>10000</v>
      </c>
      <c r="I68" s="42">
        <v>0.5</v>
      </c>
      <c r="J68" s="35">
        <v>20</v>
      </c>
      <c r="K68" s="35">
        <v>1</v>
      </c>
      <c r="L68" s="30"/>
      <c r="M68" s="42"/>
      <c r="N68" s="101" t="str">
        <f>IF(G68=TRUE,H68*K68*(VLOOKUP(J68,'Table de correspondance'!D:E,2,FALSE)),"")</f>
        <v/>
      </c>
      <c r="O68" s="101" t="str">
        <f t="shared" si="3"/>
        <v/>
      </c>
      <c r="P68" s="101" t="str">
        <f t="shared" si="0"/>
        <v/>
      </c>
      <c r="Q68" s="29">
        <f>Calendrier!L56</f>
        <v>1.1000000000000001</v>
      </c>
      <c r="R68" s="164" t="str">
        <f>IFERROR(INDEX(Calendrier!$M:$V,MATCH($U68,Calendrier!$W:$W,0),MATCH($L68,Calendrier!$M$1:$V$1,0)),"")</f>
        <v/>
      </c>
      <c r="S68" s="164" t="str">
        <f t="shared" si="4"/>
        <v/>
      </c>
      <c r="T68" s="164" t="str">
        <f>IFERROR(VLOOKUP(S68,'Table de correspondance'!$R:$S,2,FALSE),R68)</f>
        <v/>
      </c>
      <c r="U68" s="155" t="str">
        <f t="shared" si="1"/>
        <v>Arabie Saoudite - Uruguay4618824hMi-temps 2</v>
      </c>
      <c r="Z68" s="19"/>
      <c r="AA68" s="23"/>
      <c r="AB68" s="23"/>
      <c r="AC68" s="23"/>
      <c r="AD68" s="19"/>
      <c r="AE68" s="19"/>
      <c r="AF68" s="31"/>
      <c r="AG68" s="63"/>
      <c r="AH68" s="64"/>
      <c r="AAF68">
        <f t="shared" si="2"/>
        <v>0</v>
      </c>
    </row>
    <row r="69" spans="1:708" ht="19.5" customHeight="1" x14ac:dyDescent="0.25">
      <c r="A69" t="str">
        <f t="shared" si="5"/>
        <v>PoulesArabie Saoudite - Uruguay24hMi-temps 3</v>
      </c>
      <c r="B69" s="26" t="str">
        <f>Calendrier!B57</f>
        <v>Poules</v>
      </c>
      <c r="C69" s="26" t="str">
        <f>Calendrier!G57</f>
        <v>Arabie Saoudite - Uruguay</v>
      </c>
      <c r="D69" s="27">
        <f>Calendrier!C57</f>
        <v>46188</v>
      </c>
      <c r="E69" s="28" t="str">
        <f>Calendrier!I57</f>
        <v>24h</v>
      </c>
      <c r="F69" s="28" t="str">
        <f>Calendrier!H57</f>
        <v>Mi-temps 3</v>
      </c>
      <c r="G69" s="36"/>
      <c r="H69" s="100">
        <f>Calendrier!K57</f>
        <v>13000</v>
      </c>
      <c r="I69" s="42">
        <v>0.5</v>
      </c>
      <c r="J69" s="35">
        <v>20</v>
      </c>
      <c r="K69" s="35">
        <v>1</v>
      </c>
      <c r="L69" s="30"/>
      <c r="M69" s="42"/>
      <c r="N69" s="101" t="str">
        <f>IF(G69=TRUE,H69*K69*(VLOOKUP(J69,'Table de correspondance'!D:E,2,FALSE)),"")</f>
        <v/>
      </c>
      <c r="O69" s="101" t="str">
        <f t="shared" si="3"/>
        <v/>
      </c>
      <c r="P69" s="101" t="str">
        <f t="shared" si="0"/>
        <v/>
      </c>
      <c r="Q69" s="29">
        <f>Calendrier!L57</f>
        <v>1.4</v>
      </c>
      <c r="R69" s="164" t="str">
        <f>IFERROR(INDEX(Calendrier!$M:$V,MATCH($U69,Calendrier!$W:$W,0),MATCH($L69,Calendrier!$M$1:$V$1,0)),"")</f>
        <v/>
      </c>
      <c r="S69" s="164" t="str">
        <f t="shared" si="4"/>
        <v/>
      </c>
      <c r="T69" s="164" t="str">
        <f>IFERROR(VLOOKUP(S69,'Table de correspondance'!$R:$S,2,FALSE),R69)</f>
        <v/>
      </c>
      <c r="U69" s="155" t="str">
        <f t="shared" si="1"/>
        <v>Arabie Saoudite - Uruguay4618824hMi-temps 3</v>
      </c>
      <c r="Z69" s="19"/>
      <c r="AA69" s="23"/>
      <c r="AB69" s="23"/>
      <c r="AC69" s="23"/>
      <c r="AD69" s="19"/>
      <c r="AE69" s="19"/>
      <c r="AF69" s="31"/>
      <c r="AG69" s="63"/>
      <c r="AH69" s="64"/>
      <c r="AAF69">
        <f t="shared" si="2"/>
        <v>0</v>
      </c>
    </row>
    <row r="70" spans="1:708" ht="19.5" customHeight="1" x14ac:dyDescent="0.25">
      <c r="A70" t="str">
        <f t="shared" si="5"/>
        <v>PoulesArabie Saoudite - Uruguay24hPower break 2</v>
      </c>
      <c r="B70" s="26" t="str">
        <f>Calendrier!B58</f>
        <v>Poules</v>
      </c>
      <c r="C70" s="26" t="str">
        <f>Calendrier!G58</f>
        <v>Arabie Saoudite - Uruguay</v>
      </c>
      <c r="D70" s="27">
        <f>Calendrier!C58</f>
        <v>46188</v>
      </c>
      <c r="E70" s="28" t="str">
        <f>Calendrier!I58</f>
        <v>24h</v>
      </c>
      <c r="F70" s="28" t="str">
        <f>Calendrier!H58</f>
        <v>Power break 2</v>
      </c>
      <c r="G70" s="36"/>
      <c r="H70" s="100">
        <f>Calendrier!K58</f>
        <v>14000</v>
      </c>
      <c r="I70" s="42">
        <v>0.5</v>
      </c>
      <c r="J70" s="35">
        <v>20</v>
      </c>
      <c r="K70" s="35">
        <v>1</v>
      </c>
      <c r="L70" s="30"/>
      <c r="M70" s="42"/>
      <c r="N70" s="101" t="str">
        <f>IF(G70=TRUE,H70*K70*(VLOOKUP(J70,'Table de correspondance'!D:E,2,FALSE)),"")</f>
        <v/>
      </c>
      <c r="O70" s="101" t="str">
        <f t="shared" si="3"/>
        <v/>
      </c>
      <c r="P70" s="101" t="str">
        <f t="shared" ref="P70:P120" si="6">IFERROR(O70*(1-I70),"")</f>
        <v/>
      </c>
      <c r="Q70" s="29">
        <f>Calendrier!L58</f>
        <v>1.52</v>
      </c>
      <c r="R70" s="164" t="str">
        <f>IFERROR(INDEX(Calendrier!$M:$V,MATCH($U70,Calendrier!$W:$W,0),MATCH($L70,Calendrier!$M$1:$V$1,0)),"")</f>
        <v/>
      </c>
      <c r="S70" s="164" t="str">
        <f t="shared" si="4"/>
        <v/>
      </c>
      <c r="T70" s="164" t="str">
        <f>IFERROR(VLOOKUP(S70,'Table de correspondance'!$R:$S,2,FALSE),R70)</f>
        <v/>
      </c>
      <c r="U70" s="155" t="str">
        <f t="shared" ref="U70:U120" si="7">_xlfn.CONCAT(C70,D70,E70,F70)</f>
        <v>Arabie Saoudite - Uruguay4618824hPower break 2</v>
      </c>
      <c r="Z70" s="19"/>
      <c r="AA70" s="23"/>
      <c r="AB70" s="23"/>
      <c r="AC70" s="23"/>
      <c r="AD70" s="19"/>
      <c r="AE70" s="19"/>
      <c r="AF70" s="31"/>
      <c r="AG70" s="63"/>
      <c r="AH70" s="64"/>
      <c r="AAF70">
        <f t="shared" ref="AAF70:AAF120" si="8">--((ISNUMBER(SEARCH("Mexique",$C70))+ISNUMBER(SEARCH("France",$C70)))&gt;0)</f>
        <v>0</v>
      </c>
    </row>
    <row r="71" spans="1:708" ht="19.5" customHeight="1" x14ac:dyDescent="0.25">
      <c r="A71" t="str">
        <f t="shared" si="5"/>
        <v>PoulesArabie Saoudite - Uruguay24hFin match</v>
      </c>
      <c r="B71" s="26" t="str">
        <f>Calendrier!B59</f>
        <v>Poules</v>
      </c>
      <c r="C71" s="26" t="str">
        <f>Calendrier!G59</f>
        <v>Arabie Saoudite - Uruguay</v>
      </c>
      <c r="D71" s="27">
        <f>Calendrier!C59</f>
        <v>46188</v>
      </c>
      <c r="E71" s="28" t="str">
        <f>Calendrier!I59</f>
        <v>24h</v>
      </c>
      <c r="F71" s="28" t="str">
        <f>Calendrier!H59</f>
        <v>Fin match</v>
      </c>
      <c r="G71" s="36"/>
      <c r="H71" s="100">
        <f>Calendrier!K59</f>
        <v>5000</v>
      </c>
      <c r="I71" s="42">
        <v>0.5</v>
      </c>
      <c r="J71" s="35">
        <v>20</v>
      </c>
      <c r="K71" s="35">
        <v>1</v>
      </c>
      <c r="L71" s="30"/>
      <c r="M71" s="42"/>
      <c r="N71" s="101" t="str">
        <f>IF(G71=TRUE,H71*K71*(VLOOKUP(J71,'Table de correspondance'!D:E,2,FALSE)),"")</f>
        <v/>
      </c>
      <c r="O71" s="101" t="str">
        <f t="shared" ref="O71:O120" si="9">IF(T71="",N71,N71*(1+T71))</f>
        <v/>
      </c>
      <c r="P71" s="101" t="str">
        <f t="shared" si="6"/>
        <v/>
      </c>
      <c r="Q71" s="29">
        <f>Calendrier!L59</f>
        <v>0.5</v>
      </c>
      <c r="R71" s="164" t="str">
        <f>IFERROR(INDEX(Calendrier!$M:$V,MATCH($U71,Calendrier!$W:$W,0),MATCH($L71,Calendrier!$M$1:$V$1,0)),"")</f>
        <v/>
      </c>
      <c r="S71" s="164" t="str">
        <f t="shared" ref="S71:S120" si="10">_xlfn.CONCAT(L71,M71)</f>
        <v/>
      </c>
      <c r="T71" s="164" t="str">
        <f>IFERROR(VLOOKUP(S71,'Table de correspondance'!$R:$S,2,FALSE),R71)</f>
        <v/>
      </c>
      <c r="U71" s="155" t="str">
        <f t="shared" si="7"/>
        <v>Arabie Saoudite - Uruguay4618824hFin match</v>
      </c>
      <c r="Z71" s="19"/>
      <c r="AA71" s="23"/>
      <c r="AB71" s="23"/>
      <c r="AC71" s="23"/>
      <c r="AD71" s="19"/>
      <c r="AE71" s="19"/>
      <c r="AF71" s="31"/>
      <c r="AG71" s="63"/>
      <c r="AH71" s="64"/>
      <c r="AAF71">
        <f t="shared" si="8"/>
        <v>0</v>
      </c>
    </row>
    <row r="72" spans="1:708" ht="19.5" customHeight="1" x14ac:dyDescent="0.25">
      <c r="A72" t="str">
        <f t="shared" ref="A72:A120" si="11">_xlfn.CONCAT(B72,C72,E72,F72)</f>
        <v>PoulesBelgique - Egypte21hAvant Match</v>
      </c>
      <c r="B72" s="26" t="str">
        <f>Calendrier!B60</f>
        <v>Poules</v>
      </c>
      <c r="C72" s="26" t="str">
        <f>Calendrier!G60</f>
        <v>Belgique - Egypte</v>
      </c>
      <c r="D72" s="27">
        <f>Calendrier!C60</f>
        <v>46188</v>
      </c>
      <c r="E72" s="28" t="str">
        <f>Calendrier!I60</f>
        <v>21h</v>
      </c>
      <c r="F72" s="28" t="str">
        <f>Calendrier!H60</f>
        <v>Avant Match</v>
      </c>
      <c r="G72" s="36"/>
      <c r="H72" s="100">
        <f>Calendrier!K60</f>
        <v>45000</v>
      </c>
      <c r="I72" s="42">
        <v>0.5</v>
      </c>
      <c r="J72" s="35">
        <v>20</v>
      </c>
      <c r="K72" s="35">
        <v>1</v>
      </c>
      <c r="L72" s="30"/>
      <c r="M72" s="42"/>
      <c r="N72" s="101" t="str">
        <f>IF(G72=TRUE,H72*K72*(VLOOKUP(J72,'Table de correspondance'!D:E,2,FALSE)),"")</f>
        <v/>
      </c>
      <c r="O72" s="101" t="str">
        <f t="shared" si="9"/>
        <v/>
      </c>
      <c r="P72" s="101" t="str">
        <f t="shared" si="6"/>
        <v/>
      </c>
      <c r="Q72" s="29">
        <f>Calendrier!L60</f>
        <v>3.2</v>
      </c>
      <c r="R72" s="164" t="str">
        <f>IFERROR(INDEX(Calendrier!$M:$V,MATCH($U72,Calendrier!$W:$W,0),MATCH($L72,Calendrier!$M$1:$V$1,0)),"")</f>
        <v/>
      </c>
      <c r="S72" s="164" t="str">
        <f t="shared" si="10"/>
        <v/>
      </c>
      <c r="T72" s="164" t="str">
        <f>IFERROR(VLOOKUP(S72,'Table de correspondance'!$R:$S,2,FALSE),R72)</f>
        <v/>
      </c>
      <c r="U72" s="155" t="str">
        <f t="shared" si="7"/>
        <v>Belgique - Egypte4618821hAvant Match</v>
      </c>
      <c r="Z72" s="19"/>
      <c r="AA72" s="23"/>
      <c r="AB72" s="23"/>
      <c r="AC72" s="23"/>
      <c r="AD72" s="19"/>
      <c r="AE72" s="19"/>
      <c r="AF72" s="31"/>
      <c r="AG72" s="63"/>
      <c r="AH72" s="64"/>
      <c r="AAF72">
        <f t="shared" si="8"/>
        <v>0</v>
      </c>
    </row>
    <row r="73" spans="1:708" ht="19.5" customHeight="1" x14ac:dyDescent="0.25">
      <c r="A73" t="str">
        <f t="shared" si="11"/>
        <v>PoulesBelgique - Egypte21hPower break 1</v>
      </c>
      <c r="B73" s="26" t="str">
        <f>Calendrier!B61</f>
        <v>Poules</v>
      </c>
      <c r="C73" s="26" t="str">
        <f>Calendrier!G61</f>
        <v>Belgique - Egypte</v>
      </c>
      <c r="D73" s="27">
        <f>Calendrier!C61</f>
        <v>46188</v>
      </c>
      <c r="E73" s="28" t="str">
        <f>Calendrier!I61</f>
        <v>21h</v>
      </c>
      <c r="F73" s="28" t="str">
        <f>Calendrier!H61</f>
        <v>Power break 1</v>
      </c>
      <c r="G73" s="36"/>
      <c r="H73" s="100">
        <f>Calendrier!K61</f>
        <v>165000</v>
      </c>
      <c r="I73" s="42">
        <v>0.5</v>
      </c>
      <c r="J73" s="35">
        <v>20</v>
      </c>
      <c r="K73" s="35">
        <v>1</v>
      </c>
      <c r="L73" s="30"/>
      <c r="M73" s="42"/>
      <c r="N73" s="101" t="str">
        <f>IF(G73=TRUE,H73*K73*(VLOOKUP(J73,'Table de correspondance'!D:E,2,FALSE)),"")</f>
        <v/>
      </c>
      <c r="O73" s="101" t="str">
        <f t="shared" si="9"/>
        <v/>
      </c>
      <c r="P73" s="101" t="str">
        <f t="shared" si="6"/>
        <v/>
      </c>
      <c r="Q73" s="29">
        <f>Calendrier!L61</f>
        <v>11.21</v>
      </c>
      <c r="R73" s="164" t="str">
        <f>IFERROR(INDEX(Calendrier!$M:$V,MATCH($U73,Calendrier!$W:$W,0),MATCH($L73,Calendrier!$M$1:$V$1,0)),"")</f>
        <v/>
      </c>
      <c r="S73" s="164" t="str">
        <f t="shared" si="10"/>
        <v/>
      </c>
      <c r="T73" s="164" t="str">
        <f>IFERROR(VLOOKUP(S73,'Table de correspondance'!$R:$S,2,FALSE),R73)</f>
        <v/>
      </c>
      <c r="U73" s="155" t="str">
        <f t="shared" si="7"/>
        <v>Belgique - Egypte4618821hPower break 1</v>
      </c>
      <c r="Z73" s="19"/>
      <c r="AA73" s="23"/>
      <c r="AB73" s="23"/>
      <c r="AC73" s="23"/>
      <c r="AD73" s="19"/>
      <c r="AE73" s="19"/>
      <c r="AF73" s="31"/>
      <c r="AG73" s="63"/>
      <c r="AH73" s="64"/>
      <c r="AAF73">
        <f t="shared" si="8"/>
        <v>0</v>
      </c>
    </row>
    <row r="74" spans="1:708" ht="19.5" customHeight="1" x14ac:dyDescent="0.25">
      <c r="A74" t="str">
        <f t="shared" si="11"/>
        <v>PoulesBelgique - Egypte21hMi-temps 1</v>
      </c>
      <c r="B74" s="26" t="str">
        <f>Calendrier!B62</f>
        <v>Poules</v>
      </c>
      <c r="C74" s="26" t="str">
        <f>Calendrier!G62</f>
        <v>Belgique - Egypte</v>
      </c>
      <c r="D74" s="27">
        <f>Calendrier!C62</f>
        <v>46188</v>
      </c>
      <c r="E74" s="28" t="str">
        <f>Calendrier!I62</f>
        <v>21h</v>
      </c>
      <c r="F74" s="28" t="str">
        <f>Calendrier!H62</f>
        <v>Mi-temps 1</v>
      </c>
      <c r="G74" s="36"/>
      <c r="H74" s="100">
        <f>Calendrier!K62</f>
        <v>135000</v>
      </c>
      <c r="I74" s="42">
        <v>0.5</v>
      </c>
      <c r="J74" s="35">
        <v>20</v>
      </c>
      <c r="K74" s="35">
        <v>1</v>
      </c>
      <c r="L74" s="30"/>
      <c r="M74" s="42"/>
      <c r="N74" s="101" t="str">
        <f>IF(G74=TRUE,H74*K74*(VLOOKUP(J74,'Table de correspondance'!D:E,2,FALSE)),"")</f>
        <v/>
      </c>
      <c r="O74" s="101" t="str">
        <f t="shared" si="9"/>
        <v/>
      </c>
      <c r="P74" s="101" t="str">
        <f t="shared" si="6"/>
        <v/>
      </c>
      <c r="Q74" s="29">
        <f>Calendrier!L62</f>
        <v>9.65</v>
      </c>
      <c r="R74" s="164" t="str">
        <f>IFERROR(INDEX(Calendrier!$M:$V,MATCH($U74,Calendrier!$W:$W,0),MATCH($L74,Calendrier!$M$1:$V$1,0)),"")</f>
        <v/>
      </c>
      <c r="S74" s="164" t="str">
        <f t="shared" si="10"/>
        <v/>
      </c>
      <c r="T74" s="164" t="str">
        <f>IFERROR(VLOOKUP(S74,'Table de correspondance'!$R:$S,2,FALSE),R74)</f>
        <v/>
      </c>
      <c r="U74" s="155" t="str">
        <f t="shared" si="7"/>
        <v>Belgique - Egypte4618821hMi-temps 1</v>
      </c>
      <c r="Z74" s="19"/>
      <c r="AA74" s="23"/>
      <c r="AB74" s="23"/>
      <c r="AC74" s="23"/>
      <c r="AD74" s="19"/>
      <c r="AE74" s="19"/>
      <c r="AF74" s="31"/>
      <c r="AG74" s="63"/>
      <c r="AH74" s="64"/>
      <c r="AAF74">
        <f t="shared" si="8"/>
        <v>0</v>
      </c>
    </row>
    <row r="75" spans="1:708" ht="19.5" customHeight="1" x14ac:dyDescent="0.25">
      <c r="A75" t="str">
        <f t="shared" si="11"/>
        <v>PoulesBelgique - Egypte21hMi-temps 2</v>
      </c>
      <c r="B75" s="26" t="str">
        <f>Calendrier!B63</f>
        <v>Poules</v>
      </c>
      <c r="C75" s="26" t="str">
        <f>Calendrier!G63</f>
        <v>Belgique - Egypte</v>
      </c>
      <c r="D75" s="27">
        <f>Calendrier!C63</f>
        <v>46188</v>
      </c>
      <c r="E75" s="28" t="str">
        <f>Calendrier!I63</f>
        <v>21h</v>
      </c>
      <c r="F75" s="28" t="str">
        <f>Calendrier!H63</f>
        <v>Mi-temps 2</v>
      </c>
      <c r="G75" s="36"/>
      <c r="H75" s="100">
        <f>Calendrier!K63</f>
        <v>125000</v>
      </c>
      <c r="I75" s="42">
        <v>0.5</v>
      </c>
      <c r="J75" s="35">
        <v>20</v>
      </c>
      <c r="K75" s="35">
        <v>1</v>
      </c>
      <c r="L75" s="30"/>
      <c r="M75" s="42"/>
      <c r="N75" s="101" t="str">
        <f>IF(G75=TRUE,H75*K75*(VLOOKUP(J75,'Table de correspondance'!D:E,2,FALSE)),"")</f>
        <v/>
      </c>
      <c r="O75" s="101" t="str">
        <f t="shared" si="9"/>
        <v/>
      </c>
      <c r="P75" s="101" t="str">
        <f t="shared" si="6"/>
        <v/>
      </c>
      <c r="Q75" s="29">
        <f>Calendrier!L63</f>
        <v>8.9499999999999993</v>
      </c>
      <c r="R75" s="164" t="str">
        <f>IFERROR(INDEX(Calendrier!$M:$V,MATCH($U75,Calendrier!$W:$W,0),MATCH($L75,Calendrier!$M$1:$V$1,0)),"")</f>
        <v/>
      </c>
      <c r="S75" s="164" t="str">
        <f t="shared" si="10"/>
        <v/>
      </c>
      <c r="T75" s="164" t="str">
        <f>IFERROR(VLOOKUP(S75,'Table de correspondance'!$R:$S,2,FALSE),R75)</f>
        <v/>
      </c>
      <c r="U75" s="155" t="str">
        <f t="shared" si="7"/>
        <v>Belgique - Egypte4618821hMi-temps 2</v>
      </c>
      <c r="Z75" s="19"/>
      <c r="AA75" s="23"/>
      <c r="AB75" s="23"/>
      <c r="AC75" s="23"/>
      <c r="AD75" s="19"/>
      <c r="AE75" s="19"/>
      <c r="AF75" s="31"/>
      <c r="AG75" s="63"/>
      <c r="AH75" s="64"/>
      <c r="AAF75">
        <f t="shared" si="8"/>
        <v>0</v>
      </c>
    </row>
    <row r="76" spans="1:708" ht="19.5" customHeight="1" x14ac:dyDescent="0.25">
      <c r="A76" t="str">
        <f t="shared" si="11"/>
        <v>PoulesBelgique - Egypte21hMi-temps 3</v>
      </c>
      <c r="B76" s="26" t="str">
        <f>Calendrier!B64</f>
        <v>Poules</v>
      </c>
      <c r="C76" s="26" t="str">
        <f>Calendrier!G64</f>
        <v>Belgique - Egypte</v>
      </c>
      <c r="D76" s="27">
        <f>Calendrier!C64</f>
        <v>46188</v>
      </c>
      <c r="E76" s="28" t="str">
        <f>Calendrier!I64</f>
        <v>21h</v>
      </c>
      <c r="F76" s="28" t="str">
        <f>Calendrier!H64</f>
        <v>Mi-temps 3</v>
      </c>
      <c r="G76" s="36"/>
      <c r="H76" s="100">
        <f>Calendrier!K64</f>
        <v>135000</v>
      </c>
      <c r="I76" s="42">
        <v>0.5</v>
      </c>
      <c r="J76" s="35">
        <v>20</v>
      </c>
      <c r="K76" s="35">
        <v>1</v>
      </c>
      <c r="L76" s="30"/>
      <c r="M76" s="42"/>
      <c r="N76" s="101" t="str">
        <f>IF(G76=TRUE,H76*K76*(VLOOKUP(J76,'Table de correspondance'!D:E,2,FALSE)),"")</f>
        <v/>
      </c>
      <c r="O76" s="101" t="str">
        <f t="shared" si="9"/>
        <v/>
      </c>
      <c r="P76" s="101" t="str">
        <f t="shared" si="6"/>
        <v/>
      </c>
      <c r="Q76" s="29">
        <f>Calendrier!L64</f>
        <v>9.65</v>
      </c>
      <c r="R76" s="164" t="str">
        <f>IFERROR(INDEX(Calendrier!$M:$V,MATCH($U76,Calendrier!$W:$W,0),MATCH($L76,Calendrier!$M$1:$V$1,0)),"")</f>
        <v/>
      </c>
      <c r="S76" s="164" t="str">
        <f t="shared" si="10"/>
        <v/>
      </c>
      <c r="T76" s="164" t="str">
        <f>IFERROR(VLOOKUP(S76,'Table de correspondance'!$R:$S,2,FALSE),R76)</f>
        <v/>
      </c>
      <c r="U76" s="155" t="str">
        <f t="shared" si="7"/>
        <v>Belgique - Egypte4618821hMi-temps 3</v>
      </c>
      <c r="Z76" s="19"/>
      <c r="AA76" s="23"/>
      <c r="AB76" s="23"/>
      <c r="AC76" s="23"/>
      <c r="AD76" s="19"/>
      <c r="AE76" s="19"/>
      <c r="AF76" s="31"/>
      <c r="AG76" s="63"/>
      <c r="AH76" s="64"/>
      <c r="AAF76">
        <f t="shared" si="8"/>
        <v>0</v>
      </c>
    </row>
    <row r="77" spans="1:708" ht="19.5" customHeight="1" x14ac:dyDescent="0.25">
      <c r="A77" t="str">
        <f t="shared" si="11"/>
        <v>PoulesBelgique - Egypte21hPower break 2</v>
      </c>
      <c r="B77" s="26" t="str">
        <f>Calendrier!B65</f>
        <v>Poules</v>
      </c>
      <c r="C77" s="26" t="str">
        <f>Calendrier!G65</f>
        <v>Belgique - Egypte</v>
      </c>
      <c r="D77" s="27">
        <f>Calendrier!C65</f>
        <v>46188</v>
      </c>
      <c r="E77" s="28" t="str">
        <f>Calendrier!I65</f>
        <v>21h</v>
      </c>
      <c r="F77" s="28" t="str">
        <f>Calendrier!H65</f>
        <v>Power break 2</v>
      </c>
      <c r="G77" s="36"/>
      <c r="H77" s="100">
        <f>Calendrier!K65</f>
        <v>165000</v>
      </c>
      <c r="I77" s="42">
        <v>0.5</v>
      </c>
      <c r="J77" s="35">
        <v>20</v>
      </c>
      <c r="K77" s="35">
        <v>1</v>
      </c>
      <c r="L77" s="30"/>
      <c r="M77" s="42"/>
      <c r="N77" s="101" t="str">
        <f>IF(G77=TRUE,H77*K77*(VLOOKUP(J77,'Table de correspondance'!D:E,2,FALSE)),"")</f>
        <v/>
      </c>
      <c r="O77" s="101" t="str">
        <f t="shared" si="9"/>
        <v/>
      </c>
      <c r="P77" s="101" t="str">
        <f t="shared" si="6"/>
        <v/>
      </c>
      <c r="Q77" s="29">
        <f>Calendrier!L65</f>
        <v>11.21</v>
      </c>
      <c r="R77" s="164" t="str">
        <f>IFERROR(INDEX(Calendrier!$M:$V,MATCH($U77,Calendrier!$W:$W,0),MATCH($L77,Calendrier!$M$1:$V$1,0)),"")</f>
        <v/>
      </c>
      <c r="S77" s="164" t="str">
        <f t="shared" si="10"/>
        <v/>
      </c>
      <c r="T77" s="164" t="str">
        <f>IFERROR(VLOOKUP(S77,'Table de correspondance'!$R:$S,2,FALSE),R77)</f>
        <v/>
      </c>
      <c r="U77" s="155" t="str">
        <f t="shared" si="7"/>
        <v>Belgique - Egypte4618821hPower break 2</v>
      </c>
      <c r="Z77" s="19"/>
      <c r="AA77" s="23"/>
      <c r="AB77" s="23"/>
      <c r="AC77" s="23"/>
      <c r="AD77" s="19"/>
      <c r="AE77" s="19"/>
      <c r="AF77" s="31"/>
      <c r="AG77" s="63"/>
      <c r="AH77" s="64"/>
      <c r="AAF77">
        <f t="shared" si="8"/>
        <v>0</v>
      </c>
    </row>
    <row r="78" spans="1:708" ht="19.5" customHeight="1" x14ac:dyDescent="0.25">
      <c r="A78" t="str">
        <f t="shared" si="11"/>
        <v>PoulesBelgique - Egypte21hFin match</v>
      </c>
      <c r="B78" s="26" t="str">
        <f>Calendrier!B66</f>
        <v>Poules</v>
      </c>
      <c r="C78" s="26" t="str">
        <f>Calendrier!G66</f>
        <v>Belgique - Egypte</v>
      </c>
      <c r="D78" s="27">
        <f>Calendrier!C66</f>
        <v>46188</v>
      </c>
      <c r="E78" s="28" t="str">
        <f>Calendrier!I66</f>
        <v>21h</v>
      </c>
      <c r="F78" s="28" t="str">
        <f>Calendrier!H66</f>
        <v>Fin match</v>
      </c>
      <c r="G78" s="36"/>
      <c r="H78" s="100">
        <f>Calendrier!K66</f>
        <v>60000</v>
      </c>
      <c r="I78" s="42">
        <v>0.5</v>
      </c>
      <c r="J78" s="35">
        <v>20</v>
      </c>
      <c r="K78" s="35">
        <v>1</v>
      </c>
      <c r="L78" s="30"/>
      <c r="M78" s="42"/>
      <c r="N78" s="101" t="str">
        <f>IF(G78=TRUE,H78*K78*(VLOOKUP(J78,'Table de correspondance'!D:E,2,FALSE)),"")</f>
        <v/>
      </c>
      <c r="O78" s="101" t="str">
        <f t="shared" si="9"/>
        <v/>
      </c>
      <c r="P78" s="101" t="str">
        <f t="shared" si="6"/>
        <v/>
      </c>
      <c r="Q78" s="29">
        <f>Calendrier!L66</f>
        <v>5</v>
      </c>
      <c r="R78" s="164" t="str">
        <f>IFERROR(INDEX(Calendrier!$M:$V,MATCH($U78,Calendrier!$W:$W,0),MATCH($L78,Calendrier!$M$1:$V$1,0)),"")</f>
        <v/>
      </c>
      <c r="S78" s="164" t="str">
        <f t="shared" si="10"/>
        <v/>
      </c>
      <c r="T78" s="164" t="str">
        <f>IFERROR(VLOOKUP(S78,'Table de correspondance'!$R:$S,2,FALSE),R78)</f>
        <v/>
      </c>
      <c r="U78" s="155" t="str">
        <f t="shared" si="7"/>
        <v>Belgique - Egypte4618821hFin match</v>
      </c>
      <c r="Z78" s="19"/>
      <c r="AA78" s="23"/>
      <c r="AB78" s="23"/>
      <c r="AC78" s="23"/>
      <c r="AD78" s="19"/>
      <c r="AE78" s="19"/>
      <c r="AF78" s="31"/>
      <c r="AG78" s="63"/>
      <c r="AH78" s="64"/>
      <c r="AAF78">
        <f t="shared" si="8"/>
        <v>0</v>
      </c>
    </row>
    <row r="79" spans="1:708" ht="19.5" customHeight="1" x14ac:dyDescent="0.25">
      <c r="A79" t="str">
        <f t="shared" si="11"/>
        <v>PoulesFrance - Sénégal21hAvant Match</v>
      </c>
      <c r="B79" s="26" t="str">
        <f>Calendrier!B67</f>
        <v>Poules</v>
      </c>
      <c r="C79" s="26" t="str">
        <f>Calendrier!G67</f>
        <v>France - Sénégal</v>
      </c>
      <c r="D79" s="27">
        <f>Calendrier!C67</f>
        <v>46189</v>
      </c>
      <c r="E79" s="28" t="str">
        <f>Calendrier!I67</f>
        <v>21h</v>
      </c>
      <c r="F79" s="28" t="str">
        <f>Calendrier!H67</f>
        <v>Avant Match</v>
      </c>
      <c r="G79" s="36"/>
      <c r="H79" s="100">
        <f>Calendrier!K67</f>
        <v>90000</v>
      </c>
      <c r="I79" s="42">
        <v>0.5</v>
      </c>
      <c r="J79" s="35">
        <v>20</v>
      </c>
      <c r="K79" s="35">
        <v>1</v>
      </c>
      <c r="L79" s="30"/>
      <c r="M79" s="42"/>
      <c r="N79" s="101" t="str">
        <f>IF(G79=TRUE,H79*K79*(VLOOKUP(J79,'Table de correspondance'!D:E,2,FALSE)),"")</f>
        <v/>
      </c>
      <c r="O79" s="101" t="str">
        <f t="shared" si="9"/>
        <v/>
      </c>
      <c r="P79" s="101" t="str">
        <f t="shared" si="6"/>
        <v/>
      </c>
      <c r="Q79" s="29">
        <f>Calendrier!L67</f>
        <v>6.4</v>
      </c>
      <c r="R79" s="164" t="str">
        <f>IFERROR(INDEX(Calendrier!$M:$V,MATCH($U79,Calendrier!$W:$W,0),MATCH($L79,Calendrier!$M$1:$V$1,0)),"")</f>
        <v/>
      </c>
      <c r="S79" s="164" t="str">
        <f t="shared" si="10"/>
        <v/>
      </c>
      <c r="T79" s="164" t="str">
        <f>IFERROR(VLOOKUP(S79,'Table de correspondance'!$R:$S,2,FALSE),R79)</f>
        <v/>
      </c>
      <c r="U79" s="155" t="str">
        <f t="shared" si="7"/>
        <v>France - Sénégal4618921hAvant Match</v>
      </c>
      <c r="Z79" s="19"/>
      <c r="AA79" s="23"/>
      <c r="AB79" s="23"/>
      <c r="AC79" s="23"/>
      <c r="AD79" s="19"/>
      <c r="AE79" s="19"/>
      <c r="AF79" s="31"/>
      <c r="AG79" s="63"/>
      <c r="AH79" s="64"/>
      <c r="AAF79">
        <f t="shared" si="8"/>
        <v>1</v>
      </c>
    </row>
    <row r="80" spans="1:708" ht="19.5" customHeight="1" x14ac:dyDescent="0.25">
      <c r="A80" t="str">
        <f t="shared" si="11"/>
        <v>PoulesFrance - Sénégal21hPower break 1</v>
      </c>
      <c r="B80" s="26" t="str">
        <f>Calendrier!B68</f>
        <v>Poules</v>
      </c>
      <c r="C80" s="26" t="str">
        <f>Calendrier!G68</f>
        <v>France - Sénégal</v>
      </c>
      <c r="D80" s="27">
        <f>Calendrier!C68</f>
        <v>46189</v>
      </c>
      <c r="E80" s="28" t="str">
        <f>Calendrier!I68</f>
        <v>21h</v>
      </c>
      <c r="F80" s="28" t="str">
        <f>Calendrier!H68</f>
        <v>Power break 1</v>
      </c>
      <c r="G80" s="36"/>
      <c r="H80" s="100">
        <f>Calendrier!K68</f>
        <v>315000</v>
      </c>
      <c r="I80" s="42">
        <v>0.5</v>
      </c>
      <c r="J80" s="35">
        <v>20</v>
      </c>
      <c r="K80" s="35">
        <v>1</v>
      </c>
      <c r="L80" s="30"/>
      <c r="M80" s="42"/>
      <c r="N80" s="101" t="str">
        <f>IF(G80=TRUE,H80*K80*(VLOOKUP(J80,'Table de correspondance'!D:E,2,FALSE)),"")</f>
        <v/>
      </c>
      <c r="O80" s="101" t="str">
        <f t="shared" si="9"/>
        <v/>
      </c>
      <c r="P80" s="101" t="str">
        <f t="shared" si="6"/>
        <v/>
      </c>
      <c r="Q80" s="29">
        <f>Calendrier!L68</f>
        <v>21.375</v>
      </c>
      <c r="R80" s="164" t="str">
        <f>IFERROR(INDEX(Calendrier!$M:$V,MATCH($U80,Calendrier!$W:$W,0),MATCH($L80,Calendrier!$M$1:$V$1,0)),"")</f>
        <v/>
      </c>
      <c r="S80" s="164" t="str">
        <f t="shared" si="10"/>
        <v/>
      </c>
      <c r="T80" s="164" t="str">
        <f>IFERROR(VLOOKUP(S80,'Table de correspondance'!$R:$S,2,FALSE),R80)</f>
        <v/>
      </c>
      <c r="U80" s="155" t="str">
        <f t="shared" si="7"/>
        <v>France - Sénégal4618921hPower break 1</v>
      </c>
      <c r="Z80" s="19"/>
      <c r="AA80" s="23"/>
      <c r="AB80" s="23"/>
      <c r="AC80" s="23"/>
      <c r="AD80" s="19"/>
      <c r="AE80" s="19"/>
      <c r="AF80" s="31"/>
      <c r="AG80" s="63"/>
      <c r="AH80" s="64"/>
      <c r="AAF80">
        <f t="shared" si="8"/>
        <v>1</v>
      </c>
    </row>
    <row r="81" spans="1:708" ht="19.5" customHeight="1" x14ac:dyDescent="0.25">
      <c r="A81" t="str">
        <f t="shared" si="11"/>
        <v>PoulesFrance - Sénégal21hMi-temps 1</v>
      </c>
      <c r="B81" s="26" t="str">
        <f>Calendrier!B69</f>
        <v>Poules</v>
      </c>
      <c r="C81" s="26" t="str">
        <f>Calendrier!G69</f>
        <v>France - Sénégal</v>
      </c>
      <c r="D81" s="27">
        <f>Calendrier!C69</f>
        <v>46189</v>
      </c>
      <c r="E81" s="28" t="str">
        <f>Calendrier!I69</f>
        <v>21h</v>
      </c>
      <c r="F81" s="28" t="str">
        <f>Calendrier!H69</f>
        <v>Mi-temps 1</v>
      </c>
      <c r="G81" s="36"/>
      <c r="H81" s="100">
        <f>Calendrier!K69</f>
        <v>270000</v>
      </c>
      <c r="I81" s="42">
        <v>0.5</v>
      </c>
      <c r="J81" s="35">
        <v>20</v>
      </c>
      <c r="K81" s="35">
        <v>1</v>
      </c>
      <c r="L81" s="30"/>
      <c r="M81" s="42"/>
      <c r="N81" s="101" t="str">
        <f>IF(G81=TRUE,H81*K81*(VLOOKUP(J81,'Table de correspondance'!D:E,2,FALSE)),"")</f>
        <v/>
      </c>
      <c r="O81" s="101" t="str">
        <f t="shared" si="9"/>
        <v/>
      </c>
      <c r="P81" s="101" t="str">
        <f t="shared" si="6"/>
        <v/>
      </c>
      <c r="Q81" s="29">
        <f>Calendrier!L69</f>
        <v>19.25</v>
      </c>
      <c r="R81" s="164" t="str">
        <f>IFERROR(INDEX(Calendrier!$M:$V,MATCH($U81,Calendrier!$W:$W,0),MATCH($L81,Calendrier!$M$1:$V$1,0)),"")</f>
        <v/>
      </c>
      <c r="S81" s="164" t="str">
        <f t="shared" si="10"/>
        <v/>
      </c>
      <c r="T81" s="164" t="str">
        <f>IFERROR(VLOOKUP(S81,'Table de correspondance'!$R:$S,2,FALSE),R81)</f>
        <v/>
      </c>
      <c r="U81" s="155" t="str">
        <f t="shared" si="7"/>
        <v>France - Sénégal4618921hMi-temps 1</v>
      </c>
      <c r="Z81" s="19"/>
      <c r="AA81" s="23"/>
      <c r="AB81" s="23"/>
      <c r="AC81" s="23"/>
      <c r="AD81" s="19"/>
      <c r="AE81" s="19"/>
      <c r="AF81" s="31"/>
      <c r="AG81" s="63"/>
      <c r="AH81" s="64"/>
      <c r="AAF81">
        <f t="shared" si="8"/>
        <v>1</v>
      </c>
    </row>
    <row r="82" spans="1:708" ht="19.5" customHeight="1" x14ac:dyDescent="0.25">
      <c r="A82" t="str">
        <f t="shared" si="11"/>
        <v>PoulesFrance - Sénégal21hMi-temps 2</v>
      </c>
      <c r="B82" s="26" t="str">
        <f>Calendrier!B70</f>
        <v>Poules</v>
      </c>
      <c r="C82" s="26" t="str">
        <f>Calendrier!G70</f>
        <v>France - Sénégal</v>
      </c>
      <c r="D82" s="27">
        <f>Calendrier!C70</f>
        <v>46189</v>
      </c>
      <c r="E82" s="28" t="str">
        <f>Calendrier!I70</f>
        <v>21h</v>
      </c>
      <c r="F82" s="28" t="str">
        <f>Calendrier!H70</f>
        <v>Mi-temps 2</v>
      </c>
      <c r="G82" s="36"/>
      <c r="H82" s="100">
        <f>Calendrier!K70</f>
        <v>260000</v>
      </c>
      <c r="I82" s="42">
        <v>0.5</v>
      </c>
      <c r="J82" s="35">
        <v>20</v>
      </c>
      <c r="K82" s="35">
        <v>1</v>
      </c>
      <c r="L82" s="30"/>
      <c r="M82" s="42"/>
      <c r="N82" s="101" t="str">
        <f>IF(G82=TRUE,H82*K82*(VLOOKUP(J82,'Table de correspondance'!D:E,2,FALSE)),"")</f>
        <v/>
      </c>
      <c r="O82" s="101" t="str">
        <f t="shared" si="9"/>
        <v/>
      </c>
      <c r="P82" s="101" t="str">
        <f t="shared" si="6"/>
        <v/>
      </c>
      <c r="Q82" s="29">
        <f>Calendrier!L70</f>
        <v>18.55</v>
      </c>
      <c r="R82" s="164" t="str">
        <f>IFERROR(INDEX(Calendrier!$M:$V,MATCH($U82,Calendrier!$W:$W,0),MATCH($L82,Calendrier!$M$1:$V$1,0)),"")</f>
        <v/>
      </c>
      <c r="S82" s="164" t="str">
        <f t="shared" si="10"/>
        <v/>
      </c>
      <c r="T82" s="164" t="str">
        <f>IFERROR(VLOOKUP(S82,'Table de correspondance'!$R:$S,2,FALSE),R82)</f>
        <v/>
      </c>
      <c r="U82" s="155" t="str">
        <f t="shared" si="7"/>
        <v>France - Sénégal4618921hMi-temps 2</v>
      </c>
      <c r="Z82" s="19"/>
      <c r="AA82" s="23"/>
      <c r="AB82" s="23"/>
      <c r="AC82" s="23"/>
      <c r="AD82" s="19"/>
      <c r="AE82" s="19"/>
      <c r="AF82" s="31"/>
      <c r="AG82" s="63"/>
      <c r="AH82" s="64"/>
      <c r="AAF82">
        <f t="shared" si="8"/>
        <v>1</v>
      </c>
    </row>
    <row r="83" spans="1:708" ht="19.5" customHeight="1" x14ac:dyDescent="0.25">
      <c r="A83" t="str">
        <f t="shared" si="11"/>
        <v>PoulesFrance - Sénégal21hMi-temps 3</v>
      </c>
      <c r="B83" s="26" t="str">
        <f>Calendrier!B71</f>
        <v>Poules</v>
      </c>
      <c r="C83" s="26" t="str">
        <f>Calendrier!G71</f>
        <v>France - Sénégal</v>
      </c>
      <c r="D83" s="27">
        <f>Calendrier!C71</f>
        <v>46189</v>
      </c>
      <c r="E83" s="28" t="str">
        <f>Calendrier!I71</f>
        <v>21h</v>
      </c>
      <c r="F83" s="28" t="str">
        <f>Calendrier!H71</f>
        <v>Mi-temps 3</v>
      </c>
      <c r="G83" s="36"/>
      <c r="H83" s="100">
        <f>Calendrier!K71</f>
        <v>270000</v>
      </c>
      <c r="I83" s="42">
        <v>0.5</v>
      </c>
      <c r="J83" s="35">
        <v>20</v>
      </c>
      <c r="K83" s="35">
        <v>1</v>
      </c>
      <c r="L83" s="30"/>
      <c r="M83" s="42"/>
      <c r="N83" s="101" t="str">
        <f>IF(G83=TRUE,H83*K83*(VLOOKUP(J83,'Table de correspondance'!D:E,2,FALSE)),"")</f>
        <v/>
      </c>
      <c r="O83" s="101" t="str">
        <f t="shared" si="9"/>
        <v/>
      </c>
      <c r="P83" s="101" t="str">
        <f t="shared" si="6"/>
        <v/>
      </c>
      <c r="Q83" s="29">
        <f>Calendrier!L71</f>
        <v>19.25</v>
      </c>
      <c r="R83" s="164" t="str">
        <f>IFERROR(INDEX(Calendrier!$M:$V,MATCH($U83,Calendrier!$W:$W,0),MATCH($L83,Calendrier!$M$1:$V$1,0)),"")</f>
        <v/>
      </c>
      <c r="S83" s="164" t="str">
        <f t="shared" si="10"/>
        <v/>
      </c>
      <c r="T83" s="164" t="str">
        <f>IFERROR(VLOOKUP(S83,'Table de correspondance'!$R:$S,2,FALSE),R83)</f>
        <v/>
      </c>
      <c r="U83" s="155" t="str">
        <f t="shared" si="7"/>
        <v>France - Sénégal4618921hMi-temps 3</v>
      </c>
      <c r="Z83" s="19"/>
      <c r="AA83" s="23"/>
      <c r="AB83" s="23"/>
      <c r="AC83" s="23"/>
      <c r="AD83" s="19"/>
      <c r="AE83" s="19"/>
      <c r="AF83" s="31"/>
      <c r="AG83" s="63"/>
      <c r="AH83" s="64"/>
      <c r="AAF83">
        <f t="shared" si="8"/>
        <v>1</v>
      </c>
    </row>
    <row r="84" spans="1:708" ht="19.5" customHeight="1" x14ac:dyDescent="0.25">
      <c r="A84" t="str">
        <f t="shared" si="11"/>
        <v>PoulesFrance - Sénégal21hPower break 2</v>
      </c>
      <c r="B84" s="26" t="str">
        <f>Calendrier!B72</f>
        <v>Poules</v>
      </c>
      <c r="C84" s="26" t="str">
        <f>Calendrier!G72</f>
        <v>France - Sénégal</v>
      </c>
      <c r="D84" s="27">
        <f>Calendrier!C72</f>
        <v>46189</v>
      </c>
      <c r="E84" s="28" t="str">
        <f>Calendrier!I72</f>
        <v>21h</v>
      </c>
      <c r="F84" s="28" t="str">
        <f>Calendrier!H72</f>
        <v>Power break 2</v>
      </c>
      <c r="G84" s="36"/>
      <c r="H84" s="100">
        <f>Calendrier!K72</f>
        <v>315000</v>
      </c>
      <c r="I84" s="42">
        <v>0.5</v>
      </c>
      <c r="J84" s="35">
        <v>20</v>
      </c>
      <c r="K84" s="35">
        <v>1</v>
      </c>
      <c r="L84" s="30"/>
      <c r="M84" s="42"/>
      <c r="N84" s="101" t="str">
        <f>IF(G84=TRUE,H84*K84*(VLOOKUP(J84,'Table de correspondance'!D:E,2,FALSE)),"")</f>
        <v/>
      </c>
      <c r="O84" s="101" t="str">
        <f t="shared" si="9"/>
        <v/>
      </c>
      <c r="P84" s="101" t="str">
        <f t="shared" si="6"/>
        <v/>
      </c>
      <c r="Q84" s="29">
        <f>Calendrier!L72</f>
        <v>21.375</v>
      </c>
      <c r="R84" s="164" t="str">
        <f>IFERROR(INDEX(Calendrier!$M:$V,MATCH($U84,Calendrier!$W:$W,0),MATCH($L84,Calendrier!$M$1:$V$1,0)),"")</f>
        <v/>
      </c>
      <c r="S84" s="164" t="str">
        <f t="shared" si="10"/>
        <v/>
      </c>
      <c r="T84" s="164" t="str">
        <f>IFERROR(VLOOKUP(S84,'Table de correspondance'!$R:$S,2,FALSE),R84)</f>
        <v/>
      </c>
      <c r="U84" s="155" t="str">
        <f t="shared" si="7"/>
        <v>France - Sénégal4618921hPower break 2</v>
      </c>
      <c r="Z84" s="19"/>
      <c r="AA84" s="23"/>
      <c r="AB84" s="23"/>
      <c r="AC84" s="23"/>
      <c r="AD84" s="19"/>
      <c r="AE84" s="19"/>
      <c r="AF84" s="31"/>
      <c r="AG84" s="63"/>
      <c r="AH84" s="64"/>
      <c r="AAF84">
        <f t="shared" si="8"/>
        <v>1</v>
      </c>
    </row>
    <row r="85" spans="1:708" ht="19.5" customHeight="1" x14ac:dyDescent="0.25">
      <c r="A85" t="str">
        <f t="shared" si="11"/>
        <v>PoulesFrance - Sénégal21hFin match</v>
      </c>
      <c r="B85" s="26" t="str">
        <f>Calendrier!B73</f>
        <v>Poules</v>
      </c>
      <c r="C85" s="26" t="str">
        <f>Calendrier!G73</f>
        <v>France - Sénégal</v>
      </c>
      <c r="D85" s="27">
        <f>Calendrier!C73</f>
        <v>46189</v>
      </c>
      <c r="E85" s="28" t="str">
        <f>Calendrier!I73</f>
        <v>21h</v>
      </c>
      <c r="F85" s="28" t="str">
        <f>Calendrier!H73</f>
        <v>Fin match</v>
      </c>
      <c r="G85" s="36"/>
      <c r="H85" s="100">
        <f>Calendrier!K73</f>
        <v>115000</v>
      </c>
      <c r="I85" s="42">
        <v>0.5</v>
      </c>
      <c r="J85" s="35">
        <v>20</v>
      </c>
      <c r="K85" s="35">
        <v>1</v>
      </c>
      <c r="L85" s="30"/>
      <c r="M85" s="42"/>
      <c r="N85" s="101" t="str">
        <f>IF(G85=TRUE,H85*K85*(VLOOKUP(J85,'Table de correspondance'!D:E,2,FALSE)),"")</f>
        <v/>
      </c>
      <c r="O85" s="101" t="str">
        <f t="shared" si="9"/>
        <v/>
      </c>
      <c r="P85" s="101" t="str">
        <f t="shared" si="6"/>
        <v/>
      </c>
      <c r="Q85" s="29">
        <f>Calendrier!L73</f>
        <v>9.6</v>
      </c>
      <c r="R85" s="164" t="str">
        <f>IFERROR(INDEX(Calendrier!$M:$V,MATCH($U85,Calendrier!$W:$W,0),MATCH($L85,Calendrier!$M$1:$V$1,0)),"")</f>
        <v/>
      </c>
      <c r="S85" s="164" t="str">
        <f t="shared" si="10"/>
        <v/>
      </c>
      <c r="T85" s="164" t="str">
        <f>IFERROR(VLOOKUP(S85,'Table de correspondance'!$R:$S,2,FALSE),R85)</f>
        <v/>
      </c>
      <c r="U85" s="155" t="str">
        <f t="shared" si="7"/>
        <v>France - Sénégal4618921hFin match</v>
      </c>
      <c r="Z85" s="19"/>
      <c r="AA85" s="23"/>
      <c r="AB85" s="23"/>
      <c r="AC85" s="23"/>
      <c r="AD85" s="19"/>
      <c r="AE85" s="19"/>
      <c r="AF85" s="31"/>
      <c r="AG85" s="63"/>
      <c r="AH85" s="64"/>
      <c r="AAF85">
        <f t="shared" si="8"/>
        <v>1</v>
      </c>
    </row>
    <row r="86" spans="1:708" ht="19.5" customHeight="1" x14ac:dyDescent="0.25">
      <c r="A86" t="str">
        <f t="shared" si="11"/>
        <v>PoulesBOL/SUR/IRQ - Norvège24hAvant Match</v>
      </c>
      <c r="B86" s="26" t="str">
        <f>Calendrier!B74</f>
        <v>Poules</v>
      </c>
      <c r="C86" s="26" t="str">
        <f>Calendrier!G74</f>
        <v>BOL/SUR/IRQ - Norvège</v>
      </c>
      <c r="D86" s="27">
        <f>Calendrier!C74</f>
        <v>46189</v>
      </c>
      <c r="E86" s="28" t="str">
        <f>Calendrier!I74</f>
        <v>24h</v>
      </c>
      <c r="F86" s="28" t="str">
        <f>Calendrier!H74</f>
        <v>Avant Match</v>
      </c>
      <c r="G86" s="36"/>
      <c r="H86" s="100">
        <f>Calendrier!K74</f>
        <v>15000</v>
      </c>
      <c r="I86" s="42">
        <v>0.5</v>
      </c>
      <c r="J86" s="35">
        <v>20</v>
      </c>
      <c r="K86" s="35">
        <v>1</v>
      </c>
      <c r="L86" s="30"/>
      <c r="M86" s="42"/>
      <c r="N86" s="101" t="str">
        <f>IF(G86=TRUE,H86*K86*(VLOOKUP(J86,'Table de correspondance'!D:E,2,FALSE)),"")</f>
        <v/>
      </c>
      <c r="O86" s="101" t="str">
        <f t="shared" si="9"/>
        <v/>
      </c>
      <c r="P86" s="101" t="str">
        <f t="shared" si="6"/>
        <v/>
      </c>
      <c r="Q86" s="29">
        <f>Calendrier!L74</f>
        <v>1.65</v>
      </c>
      <c r="R86" s="164" t="str">
        <f>IFERROR(INDEX(Calendrier!$M:$V,MATCH($U86,Calendrier!$W:$W,0),MATCH($L86,Calendrier!$M$1:$V$1,0)),"")</f>
        <v/>
      </c>
      <c r="S86" s="164" t="str">
        <f t="shared" si="10"/>
        <v/>
      </c>
      <c r="T86" s="164" t="str">
        <f>IFERROR(VLOOKUP(S86,'Table de correspondance'!$R:$S,2,FALSE),R86)</f>
        <v/>
      </c>
      <c r="U86" s="155" t="str">
        <f t="shared" si="7"/>
        <v>BOL/SUR/IRQ - Norvège4618924hAvant Match</v>
      </c>
      <c r="Z86" s="19"/>
      <c r="AA86" s="23"/>
      <c r="AB86" s="23"/>
      <c r="AC86" s="23"/>
      <c r="AD86" s="19"/>
      <c r="AE86" s="19"/>
      <c r="AF86" s="31"/>
      <c r="AG86" s="63"/>
      <c r="AH86" s="64"/>
      <c r="AAF86">
        <f t="shared" si="8"/>
        <v>0</v>
      </c>
    </row>
    <row r="87" spans="1:708" ht="19.5" customHeight="1" x14ac:dyDescent="0.25">
      <c r="A87" t="str">
        <f t="shared" si="11"/>
        <v>PoulesBOL/SUR/IRQ - Norvège24hPower break 1</v>
      </c>
      <c r="B87" s="26" t="str">
        <f>Calendrier!B75</f>
        <v>Poules</v>
      </c>
      <c r="C87" s="26" t="str">
        <f>Calendrier!G75</f>
        <v>BOL/SUR/IRQ - Norvège</v>
      </c>
      <c r="D87" s="27">
        <f>Calendrier!C75</f>
        <v>46189</v>
      </c>
      <c r="E87" s="28" t="str">
        <f>Calendrier!I75</f>
        <v>24h</v>
      </c>
      <c r="F87" s="28" t="str">
        <f>Calendrier!H75</f>
        <v>Power break 1</v>
      </c>
      <c r="G87" s="36"/>
      <c r="H87" s="100">
        <f>Calendrier!K75</f>
        <v>24000</v>
      </c>
      <c r="I87" s="42">
        <v>0.5</v>
      </c>
      <c r="J87" s="35">
        <v>20</v>
      </c>
      <c r="K87" s="35">
        <v>1</v>
      </c>
      <c r="L87" s="30"/>
      <c r="M87" s="42"/>
      <c r="N87" s="101" t="str">
        <f>IF(G87=TRUE,H87*K87*(VLOOKUP(J87,'Table de correspondance'!D:E,2,FALSE)),"")</f>
        <v/>
      </c>
      <c r="O87" s="101" t="str">
        <f t="shared" si="9"/>
        <v/>
      </c>
      <c r="P87" s="101" t="str">
        <f t="shared" si="6"/>
        <v/>
      </c>
      <c r="Q87" s="29">
        <f>Calendrier!L75</f>
        <v>2.5649999999999999</v>
      </c>
      <c r="R87" s="164" t="str">
        <f>IFERROR(INDEX(Calendrier!$M:$V,MATCH($U87,Calendrier!$W:$W,0),MATCH($L87,Calendrier!$M$1:$V$1,0)),"")</f>
        <v/>
      </c>
      <c r="S87" s="164" t="str">
        <f t="shared" si="10"/>
        <v/>
      </c>
      <c r="T87" s="164" t="str">
        <f>IFERROR(VLOOKUP(S87,'Table de correspondance'!$R:$S,2,FALSE),R87)</f>
        <v/>
      </c>
      <c r="U87" s="155" t="str">
        <f t="shared" si="7"/>
        <v>BOL/SUR/IRQ - Norvège4618924hPower break 1</v>
      </c>
      <c r="Z87" s="19"/>
      <c r="AA87" s="23"/>
      <c r="AB87" s="23"/>
      <c r="AC87" s="23"/>
      <c r="AD87" s="19"/>
      <c r="AE87" s="19"/>
      <c r="AF87" s="31"/>
      <c r="AG87" s="63"/>
      <c r="AH87" s="64"/>
      <c r="AAF87">
        <f t="shared" si="8"/>
        <v>0</v>
      </c>
    </row>
    <row r="88" spans="1:708" ht="19.5" customHeight="1" x14ac:dyDescent="0.25">
      <c r="A88" t="str">
        <f t="shared" si="11"/>
        <v>PoulesBOL/SUR/IRQ - Norvège24hMi-temps 1</v>
      </c>
      <c r="B88" s="26" t="str">
        <f>Calendrier!B76</f>
        <v>Poules</v>
      </c>
      <c r="C88" s="26" t="str">
        <f>Calendrier!G76</f>
        <v>BOL/SUR/IRQ - Norvège</v>
      </c>
      <c r="D88" s="27">
        <f>Calendrier!C76</f>
        <v>46189</v>
      </c>
      <c r="E88" s="28" t="str">
        <f>Calendrier!I76</f>
        <v>24h</v>
      </c>
      <c r="F88" s="28" t="str">
        <f>Calendrier!H76</f>
        <v>Mi-temps 1</v>
      </c>
      <c r="G88" s="36"/>
      <c r="H88" s="100">
        <f>Calendrier!K76</f>
        <v>20000</v>
      </c>
      <c r="I88" s="42">
        <v>0.5</v>
      </c>
      <c r="J88" s="35">
        <v>20</v>
      </c>
      <c r="K88" s="35">
        <v>1</v>
      </c>
      <c r="L88" s="30"/>
      <c r="M88" s="42"/>
      <c r="N88" s="101" t="str">
        <f>IF(G88=TRUE,H88*K88*(VLOOKUP(J88,'Table de correspondance'!D:E,2,FALSE)),"")</f>
        <v/>
      </c>
      <c r="O88" s="101" t="str">
        <f t="shared" si="9"/>
        <v/>
      </c>
      <c r="P88" s="101" t="str">
        <f t="shared" si="6"/>
        <v/>
      </c>
      <c r="Q88" s="29">
        <f>Calendrier!L76</f>
        <v>2.2000000000000002</v>
      </c>
      <c r="R88" s="164" t="str">
        <f>IFERROR(INDEX(Calendrier!$M:$V,MATCH($U88,Calendrier!$W:$W,0),MATCH($L88,Calendrier!$M$1:$V$1,0)),"")</f>
        <v/>
      </c>
      <c r="S88" s="164" t="str">
        <f t="shared" si="10"/>
        <v/>
      </c>
      <c r="T88" s="164" t="str">
        <f>IFERROR(VLOOKUP(S88,'Table de correspondance'!$R:$S,2,FALSE),R88)</f>
        <v/>
      </c>
      <c r="U88" s="155" t="str">
        <f t="shared" si="7"/>
        <v>BOL/SUR/IRQ - Norvège4618924hMi-temps 1</v>
      </c>
      <c r="Z88" s="19"/>
      <c r="AA88" s="23"/>
      <c r="AB88" s="23"/>
      <c r="AC88" s="23"/>
      <c r="AD88" s="19"/>
      <c r="AE88" s="19"/>
      <c r="AF88" s="31"/>
      <c r="AG88" s="63"/>
      <c r="AH88" s="64"/>
      <c r="AAF88">
        <f t="shared" si="8"/>
        <v>0</v>
      </c>
    </row>
    <row r="89" spans="1:708" ht="19.5" customHeight="1" x14ac:dyDescent="0.25">
      <c r="A89" t="str">
        <f t="shared" si="11"/>
        <v>PoulesBOL/SUR/IRQ - Norvège24hMi-temps 2</v>
      </c>
      <c r="B89" s="26" t="str">
        <f>Calendrier!B77</f>
        <v>Poules</v>
      </c>
      <c r="C89" s="26" t="str">
        <f>Calendrier!G77</f>
        <v>BOL/SUR/IRQ - Norvège</v>
      </c>
      <c r="D89" s="27">
        <f>Calendrier!C77</f>
        <v>46189</v>
      </c>
      <c r="E89" s="28" t="str">
        <f>Calendrier!I77</f>
        <v>24h</v>
      </c>
      <c r="F89" s="28" t="str">
        <f>Calendrier!H77</f>
        <v>Mi-temps 2</v>
      </c>
      <c r="G89" s="36"/>
      <c r="H89" s="100">
        <f>Calendrier!K77</f>
        <v>18000</v>
      </c>
      <c r="I89" s="42">
        <v>0.5</v>
      </c>
      <c r="J89" s="35">
        <v>20</v>
      </c>
      <c r="K89" s="35">
        <v>1</v>
      </c>
      <c r="L89" s="30"/>
      <c r="M89" s="42"/>
      <c r="N89" s="101" t="str">
        <f>IF(G89=TRUE,H89*K89*(VLOOKUP(J89,'Table de correspondance'!D:E,2,FALSE)),"")</f>
        <v/>
      </c>
      <c r="O89" s="101" t="str">
        <f t="shared" si="9"/>
        <v/>
      </c>
      <c r="P89" s="101" t="str">
        <f t="shared" si="6"/>
        <v/>
      </c>
      <c r="Q89" s="29">
        <f>Calendrier!L77</f>
        <v>2</v>
      </c>
      <c r="R89" s="164" t="str">
        <f>IFERROR(INDEX(Calendrier!$M:$V,MATCH($U89,Calendrier!$W:$W,0),MATCH($L89,Calendrier!$M$1:$V$1,0)),"")</f>
        <v/>
      </c>
      <c r="S89" s="164" t="str">
        <f t="shared" si="10"/>
        <v/>
      </c>
      <c r="T89" s="164" t="str">
        <f>IFERROR(VLOOKUP(S89,'Table de correspondance'!$R:$S,2,FALSE),R89)</f>
        <v/>
      </c>
      <c r="U89" s="155" t="str">
        <f t="shared" si="7"/>
        <v>BOL/SUR/IRQ - Norvège4618924hMi-temps 2</v>
      </c>
      <c r="Z89" s="19"/>
      <c r="AA89" s="23"/>
      <c r="AB89" s="23"/>
      <c r="AC89" s="23"/>
      <c r="AD89" s="19"/>
      <c r="AE89" s="19"/>
      <c r="AF89" s="31"/>
      <c r="AG89" s="63"/>
      <c r="AH89" s="64"/>
      <c r="AAF89">
        <f t="shared" si="8"/>
        <v>0</v>
      </c>
    </row>
    <row r="90" spans="1:708" ht="19.5" customHeight="1" x14ac:dyDescent="0.25">
      <c r="A90" t="str">
        <f t="shared" si="11"/>
        <v>PoulesBOL/SUR/IRQ - Norvège24hMi-temps 3</v>
      </c>
      <c r="B90" s="26" t="str">
        <f>Calendrier!B78</f>
        <v>Poules</v>
      </c>
      <c r="C90" s="26" t="str">
        <f>Calendrier!G78</f>
        <v>BOL/SUR/IRQ - Norvège</v>
      </c>
      <c r="D90" s="27">
        <f>Calendrier!C78</f>
        <v>46189</v>
      </c>
      <c r="E90" s="28" t="str">
        <f>Calendrier!I78</f>
        <v>24h</v>
      </c>
      <c r="F90" s="28" t="str">
        <f>Calendrier!H78</f>
        <v>Mi-temps 3</v>
      </c>
      <c r="G90" s="36"/>
      <c r="H90" s="100">
        <f>Calendrier!K78</f>
        <v>20000</v>
      </c>
      <c r="I90" s="42">
        <v>0.5</v>
      </c>
      <c r="J90" s="35">
        <v>20</v>
      </c>
      <c r="K90" s="35">
        <v>1</v>
      </c>
      <c r="L90" s="30"/>
      <c r="M90" s="42"/>
      <c r="N90" s="101" t="str">
        <f>IF(G90=TRUE,H90*K90*(VLOOKUP(J90,'Table de correspondance'!D:E,2,FALSE)),"")</f>
        <v/>
      </c>
      <c r="O90" s="101" t="str">
        <f t="shared" si="9"/>
        <v/>
      </c>
      <c r="P90" s="101" t="str">
        <f t="shared" si="6"/>
        <v/>
      </c>
      <c r="Q90" s="29">
        <f>Calendrier!L78</f>
        <v>2.2000000000000002</v>
      </c>
      <c r="R90" s="164" t="str">
        <f>IFERROR(INDEX(Calendrier!$M:$V,MATCH($U90,Calendrier!$W:$W,0),MATCH($L90,Calendrier!$M$1:$V$1,0)),"")</f>
        <v/>
      </c>
      <c r="S90" s="164" t="str">
        <f t="shared" si="10"/>
        <v/>
      </c>
      <c r="T90" s="164" t="str">
        <f>IFERROR(VLOOKUP(S90,'Table de correspondance'!$R:$S,2,FALSE),R90)</f>
        <v/>
      </c>
      <c r="U90" s="155" t="str">
        <f t="shared" si="7"/>
        <v>BOL/SUR/IRQ - Norvège4618924hMi-temps 3</v>
      </c>
      <c r="Z90" s="19"/>
      <c r="AA90" s="23"/>
      <c r="AB90" s="23"/>
      <c r="AC90" s="23"/>
      <c r="AD90" s="19"/>
      <c r="AE90" s="19"/>
      <c r="AF90" s="31"/>
      <c r="AG90" s="63"/>
      <c r="AH90" s="64"/>
      <c r="AAF90">
        <f t="shared" si="8"/>
        <v>0</v>
      </c>
    </row>
    <row r="91" spans="1:708" ht="19.5" customHeight="1" x14ac:dyDescent="0.25">
      <c r="A91" t="str">
        <f t="shared" si="11"/>
        <v>PoulesBOL/SUR/IRQ - Norvège24hPower break 2</v>
      </c>
      <c r="B91" s="26" t="str">
        <f>Calendrier!B79</f>
        <v>Poules</v>
      </c>
      <c r="C91" s="26" t="str">
        <f>Calendrier!G79</f>
        <v>BOL/SUR/IRQ - Norvège</v>
      </c>
      <c r="D91" s="27">
        <f>Calendrier!C79</f>
        <v>46189</v>
      </c>
      <c r="E91" s="28" t="str">
        <f>Calendrier!I79</f>
        <v>24h</v>
      </c>
      <c r="F91" s="28" t="str">
        <f>Calendrier!H79</f>
        <v>Power break 2</v>
      </c>
      <c r="G91" s="36"/>
      <c r="H91" s="100">
        <f>Calendrier!K79</f>
        <v>22000</v>
      </c>
      <c r="I91" s="42">
        <v>0.5</v>
      </c>
      <c r="J91" s="35">
        <v>20</v>
      </c>
      <c r="K91" s="35">
        <v>1</v>
      </c>
      <c r="L91" s="30"/>
      <c r="M91" s="42"/>
      <c r="N91" s="101" t="str">
        <f>IF(G91=TRUE,H91*K91*(VLOOKUP(J91,'Table de correspondance'!D:E,2,FALSE)),"")</f>
        <v/>
      </c>
      <c r="O91" s="101" t="str">
        <f t="shared" si="9"/>
        <v/>
      </c>
      <c r="P91" s="101" t="str">
        <f t="shared" si="6"/>
        <v/>
      </c>
      <c r="Q91" s="29">
        <f>Calendrier!L79</f>
        <v>2.2799999999999998</v>
      </c>
      <c r="R91" s="164" t="str">
        <f>IFERROR(INDEX(Calendrier!$M:$V,MATCH($U91,Calendrier!$W:$W,0),MATCH($L91,Calendrier!$M$1:$V$1,0)),"")</f>
        <v/>
      </c>
      <c r="S91" s="164" t="str">
        <f t="shared" si="10"/>
        <v/>
      </c>
      <c r="T91" s="164" t="str">
        <f>IFERROR(VLOOKUP(S91,'Table de correspondance'!$R:$S,2,FALSE),R91)</f>
        <v/>
      </c>
      <c r="U91" s="155" t="str">
        <f t="shared" si="7"/>
        <v>BOL/SUR/IRQ - Norvège4618924hPower break 2</v>
      </c>
      <c r="Z91" s="19"/>
      <c r="AA91" s="23"/>
      <c r="AB91" s="23"/>
      <c r="AC91" s="23"/>
      <c r="AD91" s="19"/>
      <c r="AE91" s="19"/>
      <c r="AF91" s="31"/>
      <c r="AG91" s="63"/>
      <c r="AH91" s="64"/>
      <c r="AAF91">
        <f t="shared" si="8"/>
        <v>0</v>
      </c>
    </row>
    <row r="92" spans="1:708" ht="19.5" customHeight="1" x14ac:dyDescent="0.25">
      <c r="A92" t="str">
        <f t="shared" si="11"/>
        <v>PoulesBOL/SUR/IRQ - Norvège24hFin match</v>
      </c>
      <c r="B92" s="26" t="str">
        <f>Calendrier!B80</f>
        <v>Poules</v>
      </c>
      <c r="C92" s="26" t="str">
        <f>Calendrier!G80</f>
        <v>BOL/SUR/IRQ - Norvège</v>
      </c>
      <c r="D92" s="27">
        <f>Calendrier!C80</f>
        <v>46189</v>
      </c>
      <c r="E92" s="28" t="str">
        <f>Calendrier!I80</f>
        <v>24h</v>
      </c>
      <c r="F92" s="28" t="str">
        <f>Calendrier!H80</f>
        <v>Fin match</v>
      </c>
      <c r="G92" s="36"/>
      <c r="H92" s="100">
        <f>Calendrier!K80</f>
        <v>8000</v>
      </c>
      <c r="I92" s="42">
        <v>0.5</v>
      </c>
      <c r="J92" s="35">
        <v>20</v>
      </c>
      <c r="K92" s="35">
        <v>1</v>
      </c>
      <c r="L92" s="30"/>
      <c r="M92" s="42"/>
      <c r="N92" s="101" t="str">
        <f>IF(G92=TRUE,H92*K92*(VLOOKUP(J92,'Table de correspondance'!D:E,2,FALSE)),"")</f>
        <v/>
      </c>
      <c r="O92" s="101" t="str">
        <f t="shared" si="9"/>
        <v/>
      </c>
      <c r="P92" s="101" t="str">
        <f t="shared" si="6"/>
        <v/>
      </c>
      <c r="Q92" s="29">
        <f>Calendrier!L80</f>
        <v>0.9</v>
      </c>
      <c r="R92" s="164" t="str">
        <f>IFERROR(INDEX(Calendrier!$M:$V,MATCH($U92,Calendrier!$W:$W,0),MATCH($L92,Calendrier!$M$1:$V$1,0)),"")</f>
        <v/>
      </c>
      <c r="S92" s="164" t="str">
        <f t="shared" si="10"/>
        <v/>
      </c>
      <c r="T92" s="164" t="str">
        <f>IFERROR(VLOOKUP(S92,'Table de correspondance'!$R:$S,2,FALSE),R92)</f>
        <v/>
      </c>
      <c r="U92" s="155" t="str">
        <f t="shared" si="7"/>
        <v>BOL/SUR/IRQ - Norvège4618924hFin match</v>
      </c>
      <c r="Z92" s="19"/>
      <c r="AA92" s="23"/>
      <c r="AB92" s="23"/>
      <c r="AC92" s="23"/>
      <c r="AD92" s="19"/>
      <c r="AE92" s="19"/>
      <c r="AF92" s="31"/>
      <c r="AG92" s="63"/>
      <c r="AH92" s="64"/>
      <c r="AAF92">
        <f t="shared" si="8"/>
        <v>0</v>
      </c>
    </row>
    <row r="93" spans="1:708" ht="19.5" customHeight="1" x14ac:dyDescent="0.25">
      <c r="A93" t="str">
        <f t="shared" si="11"/>
        <v>PoulesAngleterre - Croatie22hAvant Match</v>
      </c>
      <c r="B93" s="26" t="str">
        <f>Calendrier!B81</f>
        <v>Poules</v>
      </c>
      <c r="C93" s="26" t="str">
        <f>Calendrier!G81</f>
        <v>Angleterre - Croatie</v>
      </c>
      <c r="D93" s="27">
        <f>Calendrier!C81</f>
        <v>46190</v>
      </c>
      <c r="E93" s="28" t="str">
        <f>Calendrier!I81</f>
        <v>22h</v>
      </c>
      <c r="F93" s="28" t="str">
        <f>Calendrier!H81</f>
        <v>Avant Match</v>
      </c>
      <c r="G93" s="36"/>
      <c r="H93" s="100">
        <f>Calendrier!K81</f>
        <v>50000</v>
      </c>
      <c r="I93" s="42">
        <v>0.5</v>
      </c>
      <c r="J93" s="35">
        <v>20</v>
      </c>
      <c r="K93" s="35">
        <v>1</v>
      </c>
      <c r="L93" s="30"/>
      <c r="M93" s="42"/>
      <c r="N93" s="101" t="str">
        <f>IF(G93=TRUE,H93*K93*(VLOOKUP(J93,'Table de correspondance'!D:E,2,FALSE)),"")</f>
        <v/>
      </c>
      <c r="O93" s="101" t="str">
        <f t="shared" si="9"/>
        <v/>
      </c>
      <c r="P93" s="101" t="str">
        <f t="shared" si="6"/>
        <v/>
      </c>
      <c r="Q93" s="29">
        <f>Calendrier!L81</f>
        <v>3.6</v>
      </c>
      <c r="R93" s="164" t="str">
        <f>IFERROR(INDEX(Calendrier!$M:$V,MATCH($U93,Calendrier!$W:$W,0),MATCH($L93,Calendrier!$M$1:$V$1,0)),"")</f>
        <v/>
      </c>
      <c r="S93" s="164" t="str">
        <f t="shared" si="10"/>
        <v/>
      </c>
      <c r="T93" s="164" t="str">
        <f>IFERROR(VLOOKUP(S93,'Table de correspondance'!$R:$S,2,FALSE),R93)</f>
        <v/>
      </c>
      <c r="U93" s="155" t="str">
        <f t="shared" si="7"/>
        <v>Angleterre - Croatie4619022hAvant Match</v>
      </c>
      <c r="Z93" s="19"/>
      <c r="AA93" s="23"/>
      <c r="AB93" s="23"/>
      <c r="AC93" s="23"/>
      <c r="AD93" s="19"/>
      <c r="AE93" s="19"/>
      <c r="AF93" s="31"/>
      <c r="AG93" s="63"/>
      <c r="AH93" s="64"/>
      <c r="AAF93">
        <f t="shared" si="8"/>
        <v>0</v>
      </c>
    </row>
    <row r="94" spans="1:708" ht="19.5" customHeight="1" x14ac:dyDescent="0.25">
      <c r="A94" t="str">
        <f t="shared" si="11"/>
        <v>PoulesAngleterre - Croatie22hPower break 1</v>
      </c>
      <c r="B94" s="26" t="str">
        <f>Calendrier!B82</f>
        <v>Poules</v>
      </c>
      <c r="C94" s="26" t="str">
        <f>Calendrier!G82</f>
        <v>Angleterre - Croatie</v>
      </c>
      <c r="D94" s="27">
        <f>Calendrier!C82</f>
        <v>46190</v>
      </c>
      <c r="E94" s="28" t="str">
        <f>Calendrier!I82</f>
        <v>22h</v>
      </c>
      <c r="F94" s="28" t="str">
        <f>Calendrier!H82</f>
        <v>Power break 1</v>
      </c>
      <c r="G94" s="36"/>
      <c r="H94" s="100">
        <f>Calendrier!K82</f>
        <v>90000</v>
      </c>
      <c r="I94" s="42">
        <v>0.5</v>
      </c>
      <c r="J94" s="35">
        <v>20</v>
      </c>
      <c r="K94" s="35">
        <v>1</v>
      </c>
      <c r="L94" s="30"/>
      <c r="M94" s="42"/>
      <c r="N94" s="101" t="str">
        <f>IF(G94=TRUE,H94*K94*(VLOOKUP(J94,'Table de correspondance'!D:E,2,FALSE)),"")</f>
        <v/>
      </c>
      <c r="O94" s="101" t="str">
        <f t="shared" si="9"/>
        <v/>
      </c>
      <c r="P94" s="101" t="str">
        <f t="shared" si="6"/>
        <v/>
      </c>
      <c r="Q94" s="29">
        <f>Calendrier!L82</f>
        <v>6.84</v>
      </c>
      <c r="R94" s="164" t="str">
        <f>IFERROR(INDEX(Calendrier!$M:$V,MATCH($U94,Calendrier!$W:$W,0),MATCH($L94,Calendrier!$M$1:$V$1,0)),"")</f>
        <v/>
      </c>
      <c r="S94" s="164" t="str">
        <f t="shared" si="10"/>
        <v/>
      </c>
      <c r="T94" s="164" t="str">
        <f>IFERROR(VLOOKUP(S94,'Table de correspondance'!$R:$S,2,FALSE),R94)</f>
        <v/>
      </c>
      <c r="U94" s="155" t="str">
        <f t="shared" si="7"/>
        <v>Angleterre - Croatie4619022hPower break 1</v>
      </c>
      <c r="Z94" s="19"/>
      <c r="AA94" s="23"/>
      <c r="AB94" s="23"/>
      <c r="AC94" s="23"/>
      <c r="AD94" s="19"/>
      <c r="AE94" s="19"/>
      <c r="AF94" s="31"/>
      <c r="AG94" s="63"/>
      <c r="AH94" s="64"/>
      <c r="AAF94">
        <f t="shared" si="8"/>
        <v>0</v>
      </c>
    </row>
    <row r="95" spans="1:708" ht="19.5" customHeight="1" x14ac:dyDescent="0.25">
      <c r="A95" t="str">
        <f t="shared" si="11"/>
        <v>PoulesAngleterre - Croatie22hMi-temps 1</v>
      </c>
      <c r="B95" s="26" t="str">
        <f>Calendrier!B83</f>
        <v>Poules</v>
      </c>
      <c r="C95" s="26" t="str">
        <f>Calendrier!G83</f>
        <v>Angleterre - Croatie</v>
      </c>
      <c r="D95" s="27">
        <f>Calendrier!C83</f>
        <v>46190</v>
      </c>
      <c r="E95" s="28" t="str">
        <f>Calendrier!I83</f>
        <v>22h</v>
      </c>
      <c r="F95" s="28" t="str">
        <f>Calendrier!H83</f>
        <v>Mi-temps 1</v>
      </c>
      <c r="G95" s="36"/>
      <c r="H95" s="100">
        <f>Calendrier!K83</f>
        <v>75000</v>
      </c>
      <c r="I95" s="42">
        <v>0.5</v>
      </c>
      <c r="J95" s="35">
        <v>20</v>
      </c>
      <c r="K95" s="35">
        <v>1</v>
      </c>
      <c r="L95" s="30"/>
      <c r="M95" s="42"/>
      <c r="N95" s="101" t="str">
        <f>IF(G95=TRUE,H95*K95*(VLOOKUP(J95,'Table de correspondance'!D:E,2,FALSE)),"")</f>
        <v/>
      </c>
      <c r="O95" s="101" t="str">
        <f t="shared" si="9"/>
        <v/>
      </c>
      <c r="P95" s="101" t="str">
        <f t="shared" si="6"/>
        <v/>
      </c>
      <c r="Q95" s="29">
        <f>Calendrier!L83</f>
        <v>6</v>
      </c>
      <c r="R95" s="164" t="str">
        <f>IFERROR(INDEX(Calendrier!$M:$V,MATCH($U95,Calendrier!$W:$W,0),MATCH($L95,Calendrier!$M$1:$V$1,0)),"")</f>
        <v/>
      </c>
      <c r="S95" s="164" t="str">
        <f t="shared" si="10"/>
        <v/>
      </c>
      <c r="T95" s="164" t="str">
        <f>IFERROR(VLOOKUP(S95,'Table de correspondance'!$R:$S,2,FALSE),R95)</f>
        <v/>
      </c>
      <c r="U95" s="155" t="str">
        <f t="shared" si="7"/>
        <v>Angleterre - Croatie4619022hMi-temps 1</v>
      </c>
      <c r="Z95" s="19"/>
      <c r="AA95" s="23"/>
      <c r="AB95" s="23"/>
      <c r="AC95" s="23"/>
      <c r="AD95" s="19"/>
      <c r="AE95" s="19"/>
      <c r="AF95" s="31"/>
      <c r="AG95" s="63"/>
      <c r="AH95" s="64"/>
      <c r="AAF95">
        <f t="shared" si="8"/>
        <v>0</v>
      </c>
    </row>
    <row r="96" spans="1:708" ht="19.5" customHeight="1" x14ac:dyDescent="0.25">
      <c r="A96" t="str">
        <f t="shared" si="11"/>
        <v>PoulesAngleterre - Croatie22hMi-temps 2</v>
      </c>
      <c r="B96" s="26" t="str">
        <f>Calendrier!B84</f>
        <v>Poules</v>
      </c>
      <c r="C96" s="26" t="str">
        <f>Calendrier!G84</f>
        <v>Angleterre - Croatie</v>
      </c>
      <c r="D96" s="27">
        <f>Calendrier!C84</f>
        <v>46190</v>
      </c>
      <c r="E96" s="28" t="str">
        <f>Calendrier!I84</f>
        <v>22h</v>
      </c>
      <c r="F96" s="28" t="str">
        <f>Calendrier!H84</f>
        <v>Mi-temps 2</v>
      </c>
      <c r="G96" s="36"/>
      <c r="H96" s="100">
        <f>Calendrier!K84</f>
        <v>70000</v>
      </c>
      <c r="I96" s="42">
        <v>0.5</v>
      </c>
      <c r="J96" s="35">
        <v>20</v>
      </c>
      <c r="K96" s="35">
        <v>1</v>
      </c>
      <c r="L96" s="30"/>
      <c r="M96" s="42"/>
      <c r="N96" s="101" t="str">
        <f>IF(G96=TRUE,H96*K96*(VLOOKUP(J96,'Table de correspondance'!D:E,2,FALSE)),"")</f>
        <v/>
      </c>
      <c r="O96" s="101" t="str">
        <f t="shared" si="9"/>
        <v/>
      </c>
      <c r="P96" s="101" t="str">
        <f t="shared" si="6"/>
        <v/>
      </c>
      <c r="Q96" s="29">
        <f>Calendrier!L84</f>
        <v>5.6</v>
      </c>
      <c r="R96" s="164" t="str">
        <f>IFERROR(INDEX(Calendrier!$M:$V,MATCH($U96,Calendrier!$W:$W,0),MATCH($L96,Calendrier!$M$1:$V$1,0)),"")</f>
        <v/>
      </c>
      <c r="S96" s="164" t="str">
        <f t="shared" si="10"/>
        <v/>
      </c>
      <c r="T96" s="164" t="str">
        <f>IFERROR(VLOOKUP(S96,'Table de correspondance'!$R:$S,2,FALSE),R96)</f>
        <v/>
      </c>
      <c r="U96" s="155" t="str">
        <f t="shared" si="7"/>
        <v>Angleterre - Croatie4619022hMi-temps 2</v>
      </c>
      <c r="Z96" s="19"/>
      <c r="AA96" s="23"/>
      <c r="AB96" s="23"/>
      <c r="AC96" s="23"/>
      <c r="AD96" s="19"/>
      <c r="AE96" s="19"/>
      <c r="AF96" s="31"/>
      <c r="AG96" s="63"/>
      <c r="AH96" s="64"/>
      <c r="AAF96">
        <f t="shared" si="8"/>
        <v>0</v>
      </c>
    </row>
    <row r="97" spans="1:708" ht="19.5" customHeight="1" x14ac:dyDescent="0.25">
      <c r="A97" t="str">
        <f t="shared" si="11"/>
        <v>PoulesAngleterre - Croatie22hMi-temps 3</v>
      </c>
      <c r="B97" s="26" t="str">
        <f>Calendrier!B85</f>
        <v>Poules</v>
      </c>
      <c r="C97" s="26" t="str">
        <f>Calendrier!G85</f>
        <v>Angleterre - Croatie</v>
      </c>
      <c r="D97" s="27">
        <f>Calendrier!C85</f>
        <v>46190</v>
      </c>
      <c r="E97" s="28" t="str">
        <f>Calendrier!I85</f>
        <v>22h</v>
      </c>
      <c r="F97" s="28" t="str">
        <f>Calendrier!H85</f>
        <v>Mi-temps 3</v>
      </c>
      <c r="G97" s="36"/>
      <c r="H97" s="100">
        <f>Calendrier!K85</f>
        <v>75000</v>
      </c>
      <c r="I97" s="42">
        <v>0.5</v>
      </c>
      <c r="J97" s="35">
        <v>20</v>
      </c>
      <c r="K97" s="35">
        <v>1</v>
      </c>
      <c r="L97" s="30"/>
      <c r="M97" s="42"/>
      <c r="N97" s="101" t="str">
        <f>IF(G97=TRUE,H97*K97*(VLOOKUP(J97,'Table de correspondance'!D:E,2,FALSE)),"")</f>
        <v/>
      </c>
      <c r="O97" s="101" t="str">
        <f t="shared" si="9"/>
        <v/>
      </c>
      <c r="P97" s="101" t="str">
        <f t="shared" si="6"/>
        <v/>
      </c>
      <c r="Q97" s="29">
        <f>Calendrier!L85</f>
        <v>6</v>
      </c>
      <c r="R97" s="164" t="str">
        <f>IFERROR(INDEX(Calendrier!$M:$V,MATCH($U97,Calendrier!$W:$W,0),MATCH($L97,Calendrier!$M$1:$V$1,0)),"")</f>
        <v/>
      </c>
      <c r="S97" s="164" t="str">
        <f t="shared" si="10"/>
        <v/>
      </c>
      <c r="T97" s="164" t="str">
        <f>IFERROR(VLOOKUP(S97,'Table de correspondance'!$R:$S,2,FALSE),R97)</f>
        <v/>
      </c>
      <c r="U97" s="155" t="str">
        <f t="shared" si="7"/>
        <v>Angleterre - Croatie4619022hMi-temps 3</v>
      </c>
      <c r="Z97" s="19"/>
      <c r="AA97" s="23"/>
      <c r="AB97" s="23"/>
      <c r="AC97" s="23"/>
      <c r="AD97" s="19"/>
      <c r="AE97" s="19"/>
      <c r="AF97" s="31"/>
      <c r="AG97" s="63"/>
      <c r="AH97" s="64"/>
      <c r="AAF97">
        <f t="shared" si="8"/>
        <v>0</v>
      </c>
    </row>
    <row r="98" spans="1:708" ht="19.5" customHeight="1" x14ac:dyDescent="0.25">
      <c r="A98" t="str">
        <f t="shared" si="11"/>
        <v>PoulesAngleterre - Croatie22hPower break 2</v>
      </c>
      <c r="B98" s="26" t="str">
        <f>Calendrier!B86</f>
        <v>Poules</v>
      </c>
      <c r="C98" s="26" t="str">
        <f>Calendrier!G86</f>
        <v>Angleterre - Croatie</v>
      </c>
      <c r="D98" s="27">
        <f>Calendrier!C86</f>
        <v>46190</v>
      </c>
      <c r="E98" s="28" t="str">
        <f>Calendrier!I86</f>
        <v>22h</v>
      </c>
      <c r="F98" s="28" t="str">
        <f>Calendrier!H86</f>
        <v>Power break 2</v>
      </c>
      <c r="G98" s="36"/>
      <c r="H98" s="100">
        <f>Calendrier!K86</f>
        <v>90000</v>
      </c>
      <c r="I98" s="42">
        <v>0.5</v>
      </c>
      <c r="J98" s="35">
        <v>20</v>
      </c>
      <c r="K98" s="35">
        <v>1</v>
      </c>
      <c r="L98" s="30"/>
      <c r="M98" s="42"/>
      <c r="N98" s="101" t="str">
        <f>IF(G98=TRUE,H98*K98*(VLOOKUP(J98,'Table de correspondance'!D:E,2,FALSE)),"")</f>
        <v/>
      </c>
      <c r="O98" s="101" t="str">
        <f t="shared" si="9"/>
        <v/>
      </c>
      <c r="P98" s="101" t="str">
        <f t="shared" si="6"/>
        <v/>
      </c>
      <c r="Q98" s="29">
        <f>Calendrier!L86</f>
        <v>6.84</v>
      </c>
      <c r="R98" s="164" t="str">
        <f>IFERROR(INDEX(Calendrier!$M:$V,MATCH($U98,Calendrier!$W:$W,0),MATCH($L98,Calendrier!$M$1:$V$1,0)),"")</f>
        <v/>
      </c>
      <c r="S98" s="164" t="str">
        <f t="shared" si="10"/>
        <v/>
      </c>
      <c r="T98" s="164" t="str">
        <f>IFERROR(VLOOKUP(S98,'Table de correspondance'!$R:$S,2,FALSE),R98)</f>
        <v/>
      </c>
      <c r="U98" s="155" t="str">
        <f t="shared" si="7"/>
        <v>Angleterre - Croatie4619022hPower break 2</v>
      </c>
      <c r="Z98" s="19"/>
      <c r="AA98" s="23"/>
      <c r="AB98" s="23"/>
      <c r="AC98" s="23"/>
      <c r="AD98" s="19"/>
      <c r="AE98" s="19"/>
      <c r="AF98" s="31"/>
      <c r="AG98" s="63"/>
      <c r="AH98" s="64"/>
      <c r="AAF98">
        <f t="shared" si="8"/>
        <v>0</v>
      </c>
    </row>
    <row r="99" spans="1:708" ht="19.5" customHeight="1" x14ac:dyDescent="0.25">
      <c r="A99" t="str">
        <f t="shared" si="11"/>
        <v>PoulesAngleterre - Croatie22hFin match</v>
      </c>
      <c r="B99" s="26" t="str">
        <f>Calendrier!B87</f>
        <v>Poules</v>
      </c>
      <c r="C99" s="26" t="str">
        <f>Calendrier!G87</f>
        <v>Angleterre - Croatie</v>
      </c>
      <c r="D99" s="27">
        <f>Calendrier!C87</f>
        <v>46190</v>
      </c>
      <c r="E99" s="28" t="str">
        <f>Calendrier!I87</f>
        <v>22h</v>
      </c>
      <c r="F99" s="28" t="str">
        <f>Calendrier!H87</f>
        <v>Fin match</v>
      </c>
      <c r="G99" s="36"/>
      <c r="H99" s="100">
        <f>Calendrier!K87</f>
        <v>18000</v>
      </c>
      <c r="I99" s="42">
        <v>0.5</v>
      </c>
      <c r="J99" s="35">
        <v>20</v>
      </c>
      <c r="K99" s="35">
        <v>1</v>
      </c>
      <c r="L99" s="30"/>
      <c r="M99" s="42"/>
      <c r="N99" s="101" t="str">
        <f>IF(G99=TRUE,H99*K99*(VLOOKUP(J99,'Table de correspondance'!D:E,2,FALSE)),"")</f>
        <v/>
      </c>
      <c r="O99" s="101" t="str">
        <f t="shared" si="9"/>
        <v/>
      </c>
      <c r="P99" s="101" t="str">
        <f t="shared" si="6"/>
        <v/>
      </c>
      <c r="Q99" s="29">
        <f>Calendrier!L87</f>
        <v>2</v>
      </c>
      <c r="R99" s="164" t="str">
        <f>IFERROR(INDEX(Calendrier!$M:$V,MATCH($U99,Calendrier!$W:$W,0),MATCH($L99,Calendrier!$M$1:$V$1,0)),"")</f>
        <v/>
      </c>
      <c r="S99" s="164" t="str">
        <f t="shared" si="10"/>
        <v/>
      </c>
      <c r="T99" s="164" t="str">
        <f>IFERROR(VLOOKUP(S99,'Table de correspondance'!$R:$S,2,FALSE),R99)</f>
        <v/>
      </c>
      <c r="U99" s="155" t="str">
        <f t="shared" si="7"/>
        <v>Angleterre - Croatie4619022hFin match</v>
      </c>
      <c r="Z99" s="19"/>
      <c r="AA99" s="23"/>
      <c r="AB99" s="23"/>
      <c r="AC99" s="23"/>
      <c r="AD99" s="19"/>
      <c r="AE99" s="19"/>
      <c r="AF99" s="31"/>
      <c r="AG99" s="63"/>
      <c r="AH99" s="64"/>
      <c r="AAF99">
        <f t="shared" si="8"/>
        <v>0</v>
      </c>
    </row>
    <row r="100" spans="1:708" ht="19.5" customHeight="1" x14ac:dyDescent="0.25">
      <c r="A100" t="str">
        <f t="shared" si="11"/>
        <v>PoulesPortugal - NCL/JAM/COD19hAvant Match</v>
      </c>
      <c r="B100" s="26" t="str">
        <f>Calendrier!B88</f>
        <v>Poules</v>
      </c>
      <c r="C100" s="26" t="str">
        <f>Calendrier!G88</f>
        <v>Portugal - NCL/JAM/COD</v>
      </c>
      <c r="D100" s="27">
        <f>Calendrier!C88</f>
        <v>46190</v>
      </c>
      <c r="E100" s="28" t="str">
        <f>Calendrier!I88</f>
        <v>19h</v>
      </c>
      <c r="F100" s="28" t="str">
        <f>Calendrier!H88</f>
        <v>Avant Match</v>
      </c>
      <c r="G100" s="36"/>
      <c r="H100" s="100">
        <f>Calendrier!K88</f>
        <v>20000</v>
      </c>
      <c r="I100" s="42">
        <v>0.5</v>
      </c>
      <c r="J100" s="35">
        <v>20</v>
      </c>
      <c r="K100" s="35">
        <v>1</v>
      </c>
      <c r="L100" s="30"/>
      <c r="M100" s="42"/>
      <c r="N100" s="101" t="str">
        <f>IF(G100=TRUE,H100*K100*(VLOOKUP(J100,'Table de correspondance'!D:E,2,FALSE)),"")</f>
        <v/>
      </c>
      <c r="O100" s="101" t="str">
        <f t="shared" si="9"/>
        <v/>
      </c>
      <c r="P100" s="101" t="str">
        <f t="shared" si="6"/>
        <v/>
      </c>
      <c r="Q100" s="29">
        <f>Calendrier!L88</f>
        <v>1.78</v>
      </c>
      <c r="R100" s="164" t="str">
        <f>IFERROR(INDEX(Calendrier!$M:$V,MATCH($U100,Calendrier!$W:$W,0),MATCH($L100,Calendrier!$M$1:$V$1,0)),"")</f>
        <v/>
      </c>
      <c r="S100" s="164" t="str">
        <f t="shared" si="10"/>
        <v/>
      </c>
      <c r="T100" s="164" t="str">
        <f>IFERROR(VLOOKUP(S100,'Table de correspondance'!$R:$S,2,FALSE),R100)</f>
        <v/>
      </c>
      <c r="U100" s="155" t="str">
        <f t="shared" si="7"/>
        <v>Portugal - NCL/JAM/COD4619019hAvant Match</v>
      </c>
      <c r="Z100" s="19"/>
      <c r="AA100" s="23"/>
      <c r="AB100" s="23"/>
      <c r="AC100" s="23"/>
      <c r="AD100" s="19"/>
      <c r="AE100" s="19"/>
      <c r="AF100" s="31"/>
      <c r="AG100" s="63"/>
      <c r="AH100" s="64"/>
      <c r="AAF100">
        <f t="shared" si="8"/>
        <v>0</v>
      </c>
    </row>
    <row r="101" spans="1:708" ht="19.5" customHeight="1" x14ac:dyDescent="0.25">
      <c r="A101" t="str">
        <f t="shared" si="11"/>
        <v>PoulesPortugal - NCL/JAM/COD19hPower break 1</v>
      </c>
      <c r="B101" s="26" t="str">
        <f>Calendrier!B89</f>
        <v>Poules</v>
      </c>
      <c r="C101" s="26" t="str">
        <f>Calendrier!G89</f>
        <v>Portugal - NCL/JAM/COD</v>
      </c>
      <c r="D101" s="27">
        <f>Calendrier!C89</f>
        <v>46190</v>
      </c>
      <c r="E101" s="28" t="str">
        <f>Calendrier!I89</f>
        <v>19h</v>
      </c>
      <c r="F101" s="28" t="str">
        <f>Calendrier!H89</f>
        <v>Power break 1</v>
      </c>
      <c r="G101" s="36"/>
      <c r="H101" s="100">
        <f>Calendrier!K89</f>
        <v>78000</v>
      </c>
      <c r="I101" s="42">
        <v>0.5</v>
      </c>
      <c r="J101" s="35">
        <v>20</v>
      </c>
      <c r="K101" s="35">
        <v>1</v>
      </c>
      <c r="L101" s="30"/>
      <c r="M101" s="42"/>
      <c r="N101" s="101" t="str">
        <f>IF(G101=TRUE,H101*K101*(VLOOKUP(J101,'Table de correspondance'!D:E,2,FALSE)),"")</f>
        <v/>
      </c>
      <c r="O101" s="101" t="str">
        <f t="shared" si="9"/>
        <v/>
      </c>
      <c r="P101" s="101" t="str">
        <f t="shared" si="6"/>
        <v/>
      </c>
      <c r="Q101" s="29">
        <f>Calendrier!L89</f>
        <v>6.46</v>
      </c>
      <c r="R101" s="164" t="str">
        <f>IFERROR(INDEX(Calendrier!$M:$V,MATCH($U101,Calendrier!$W:$W,0),MATCH($L101,Calendrier!$M$1:$V$1,0)),"")</f>
        <v/>
      </c>
      <c r="S101" s="164" t="str">
        <f t="shared" si="10"/>
        <v/>
      </c>
      <c r="T101" s="164" t="str">
        <f>IFERROR(VLOOKUP(S101,'Table de correspondance'!$R:$S,2,FALSE),R101)</f>
        <v/>
      </c>
      <c r="U101" s="155" t="str">
        <f t="shared" si="7"/>
        <v>Portugal - NCL/JAM/COD4619019hPower break 1</v>
      </c>
      <c r="Z101" s="19"/>
      <c r="AA101" s="23"/>
      <c r="AB101" s="23"/>
      <c r="AC101" s="23"/>
      <c r="AD101" s="19"/>
      <c r="AE101" s="19"/>
      <c r="AF101" s="31"/>
      <c r="AG101" s="63"/>
      <c r="AH101" s="64"/>
      <c r="AAF101">
        <f t="shared" si="8"/>
        <v>0</v>
      </c>
    </row>
    <row r="102" spans="1:708" ht="19.5" customHeight="1" x14ac:dyDescent="0.25">
      <c r="A102" t="str">
        <f t="shared" si="11"/>
        <v>PoulesPortugal - NCL/JAM/COD19hMi-temps 1</v>
      </c>
      <c r="B102" s="26" t="str">
        <f>Calendrier!B90</f>
        <v>Poules</v>
      </c>
      <c r="C102" s="26" t="str">
        <f>Calendrier!G90</f>
        <v>Portugal - NCL/JAM/COD</v>
      </c>
      <c r="D102" s="27">
        <f>Calendrier!C90</f>
        <v>46190</v>
      </c>
      <c r="E102" s="28" t="str">
        <f>Calendrier!I90</f>
        <v>19h</v>
      </c>
      <c r="F102" s="28" t="str">
        <f>Calendrier!H90</f>
        <v>Mi-temps 1</v>
      </c>
      <c r="G102" s="36"/>
      <c r="H102" s="100">
        <f>Calendrier!K90</f>
        <v>65000</v>
      </c>
      <c r="I102" s="42">
        <v>0.5</v>
      </c>
      <c r="J102" s="35">
        <v>20</v>
      </c>
      <c r="K102" s="35">
        <v>1</v>
      </c>
      <c r="L102" s="30"/>
      <c r="M102" s="42"/>
      <c r="N102" s="101" t="str">
        <f>IF(G102=TRUE,H102*K102*(VLOOKUP(J102,'Table de correspondance'!D:E,2,FALSE)),"")</f>
        <v/>
      </c>
      <c r="O102" s="101" t="str">
        <f t="shared" si="9"/>
        <v/>
      </c>
      <c r="P102" s="101" t="str">
        <f t="shared" si="6"/>
        <v/>
      </c>
      <c r="Q102" s="29">
        <f>Calendrier!L90</f>
        <v>5.65</v>
      </c>
      <c r="R102" s="164" t="str">
        <f>IFERROR(INDEX(Calendrier!$M:$V,MATCH($U102,Calendrier!$W:$W,0),MATCH($L102,Calendrier!$M$1:$V$1,0)),"")</f>
        <v/>
      </c>
      <c r="S102" s="164" t="str">
        <f t="shared" si="10"/>
        <v/>
      </c>
      <c r="T102" s="164" t="str">
        <f>IFERROR(VLOOKUP(S102,'Table de correspondance'!$R:$S,2,FALSE),R102)</f>
        <v/>
      </c>
      <c r="U102" s="155" t="str">
        <f t="shared" si="7"/>
        <v>Portugal - NCL/JAM/COD4619019hMi-temps 1</v>
      </c>
      <c r="Z102" s="19"/>
      <c r="AA102" s="23"/>
      <c r="AB102" s="23"/>
      <c r="AC102" s="23"/>
      <c r="AD102" s="19"/>
      <c r="AE102" s="19"/>
      <c r="AF102" s="31"/>
      <c r="AG102" s="63"/>
      <c r="AH102" s="64"/>
      <c r="AAF102">
        <f t="shared" si="8"/>
        <v>0</v>
      </c>
    </row>
    <row r="103" spans="1:708" ht="19.5" customHeight="1" x14ac:dyDescent="0.25">
      <c r="A103" t="str">
        <f t="shared" si="11"/>
        <v>PoulesPortugal - NCL/JAM/COD19hMi-temps 2</v>
      </c>
      <c r="B103" s="26" t="str">
        <f>Calendrier!B91</f>
        <v>Poules</v>
      </c>
      <c r="C103" s="26" t="str">
        <f>Calendrier!G91</f>
        <v>Portugal - NCL/JAM/COD</v>
      </c>
      <c r="D103" s="27">
        <f>Calendrier!C91</f>
        <v>46190</v>
      </c>
      <c r="E103" s="28" t="str">
        <f>Calendrier!I91</f>
        <v>19h</v>
      </c>
      <c r="F103" s="28" t="str">
        <f>Calendrier!H91</f>
        <v>Mi-temps 2</v>
      </c>
      <c r="G103" s="36"/>
      <c r="H103" s="100">
        <f>Calendrier!K91</f>
        <v>60000</v>
      </c>
      <c r="I103" s="42">
        <v>0.5</v>
      </c>
      <c r="J103" s="35">
        <v>20</v>
      </c>
      <c r="K103" s="35">
        <v>1</v>
      </c>
      <c r="L103" s="30"/>
      <c r="M103" s="42"/>
      <c r="N103" s="101" t="str">
        <f>IF(G103=TRUE,H103*K103*(VLOOKUP(J103,'Table de correspondance'!D:E,2,FALSE)),"")</f>
        <v/>
      </c>
      <c r="O103" s="101" t="str">
        <f t="shared" si="9"/>
        <v/>
      </c>
      <c r="P103" s="101" t="str">
        <f t="shared" si="6"/>
        <v/>
      </c>
      <c r="Q103" s="29">
        <f>Calendrier!L91</f>
        <v>5.2</v>
      </c>
      <c r="R103" s="164" t="str">
        <f>IFERROR(INDEX(Calendrier!$M:$V,MATCH($U103,Calendrier!$W:$W,0),MATCH($L103,Calendrier!$M$1:$V$1,0)),"")</f>
        <v/>
      </c>
      <c r="S103" s="164" t="str">
        <f t="shared" si="10"/>
        <v/>
      </c>
      <c r="T103" s="164" t="str">
        <f>IFERROR(VLOOKUP(S103,'Table de correspondance'!$R:$S,2,FALSE),R103)</f>
        <v/>
      </c>
      <c r="U103" s="155" t="str">
        <f t="shared" si="7"/>
        <v>Portugal - NCL/JAM/COD4619019hMi-temps 2</v>
      </c>
      <c r="Z103" s="19"/>
      <c r="AA103" s="23"/>
      <c r="AB103" s="23"/>
      <c r="AC103" s="23"/>
      <c r="AD103" s="19"/>
      <c r="AE103" s="19"/>
      <c r="AF103" s="31"/>
      <c r="AG103" s="63"/>
      <c r="AH103" s="64"/>
      <c r="AAF103">
        <f t="shared" si="8"/>
        <v>0</v>
      </c>
    </row>
    <row r="104" spans="1:708" ht="19.5" customHeight="1" x14ac:dyDescent="0.25">
      <c r="A104" t="str">
        <f t="shared" si="11"/>
        <v>PoulesPortugal - NCL/JAM/COD19hMi-temps 3</v>
      </c>
      <c r="B104" s="26" t="str">
        <f>Calendrier!B92</f>
        <v>Poules</v>
      </c>
      <c r="C104" s="26" t="str">
        <f>Calendrier!G92</f>
        <v>Portugal - NCL/JAM/COD</v>
      </c>
      <c r="D104" s="27">
        <f>Calendrier!C92</f>
        <v>46190</v>
      </c>
      <c r="E104" s="28" t="str">
        <f>Calendrier!I92</f>
        <v>19h</v>
      </c>
      <c r="F104" s="28" t="str">
        <f>Calendrier!H92</f>
        <v>Mi-temps 3</v>
      </c>
      <c r="G104" s="36"/>
      <c r="H104" s="100">
        <f>Calendrier!K92</f>
        <v>65000</v>
      </c>
      <c r="I104" s="42">
        <v>0.5</v>
      </c>
      <c r="J104" s="35">
        <v>20</v>
      </c>
      <c r="K104" s="35">
        <v>1</v>
      </c>
      <c r="L104" s="30"/>
      <c r="M104" s="42"/>
      <c r="N104" s="101" t="str">
        <f>IF(G104=TRUE,H104*K104*(VLOOKUP(J104,'Table de correspondance'!D:E,2,FALSE)),"")</f>
        <v/>
      </c>
      <c r="O104" s="101" t="str">
        <f t="shared" si="9"/>
        <v/>
      </c>
      <c r="P104" s="101" t="str">
        <f t="shared" si="6"/>
        <v/>
      </c>
      <c r="Q104" s="29">
        <f>Calendrier!L92</f>
        <v>5.65</v>
      </c>
      <c r="R104" s="164" t="str">
        <f>IFERROR(INDEX(Calendrier!$M:$V,MATCH($U104,Calendrier!$W:$W,0),MATCH($L104,Calendrier!$M$1:$V$1,0)),"")</f>
        <v/>
      </c>
      <c r="S104" s="164" t="str">
        <f t="shared" si="10"/>
        <v/>
      </c>
      <c r="T104" s="164" t="str">
        <f>IFERROR(VLOOKUP(S104,'Table de correspondance'!$R:$S,2,FALSE),R104)</f>
        <v/>
      </c>
      <c r="U104" s="155" t="str">
        <f t="shared" si="7"/>
        <v>Portugal - NCL/JAM/COD4619019hMi-temps 3</v>
      </c>
      <c r="Z104" s="19"/>
      <c r="AA104" s="23"/>
      <c r="AB104" s="23"/>
      <c r="AC104" s="23"/>
      <c r="AD104" s="19"/>
      <c r="AE104" s="19"/>
      <c r="AF104" s="31"/>
      <c r="AG104" s="63"/>
      <c r="AH104" s="64"/>
      <c r="AAF104">
        <f t="shared" si="8"/>
        <v>0</v>
      </c>
    </row>
    <row r="105" spans="1:708" ht="19.5" customHeight="1" x14ac:dyDescent="0.25">
      <c r="A105" t="str">
        <f t="shared" si="11"/>
        <v>PoulesPortugal - NCL/JAM/COD19hPower break 2</v>
      </c>
      <c r="B105" s="26" t="str">
        <f>Calendrier!B93</f>
        <v>Poules</v>
      </c>
      <c r="C105" s="26" t="str">
        <f>Calendrier!G93</f>
        <v>Portugal - NCL/JAM/COD</v>
      </c>
      <c r="D105" s="27">
        <f>Calendrier!C93</f>
        <v>46190</v>
      </c>
      <c r="E105" s="28" t="str">
        <f>Calendrier!I93</f>
        <v>19h</v>
      </c>
      <c r="F105" s="28" t="str">
        <f>Calendrier!H93</f>
        <v>Power break 2</v>
      </c>
      <c r="G105" s="36"/>
      <c r="H105" s="100">
        <f>Calendrier!K93</f>
        <v>78000</v>
      </c>
      <c r="I105" s="42">
        <v>0.5</v>
      </c>
      <c r="J105" s="35">
        <v>20</v>
      </c>
      <c r="K105" s="35">
        <v>1</v>
      </c>
      <c r="L105" s="30"/>
      <c r="M105" s="42"/>
      <c r="N105" s="101" t="str">
        <f>IF(G105=TRUE,H105*K105*(VLOOKUP(J105,'Table de correspondance'!D:E,2,FALSE)),"")</f>
        <v/>
      </c>
      <c r="O105" s="101" t="str">
        <f t="shared" si="9"/>
        <v/>
      </c>
      <c r="P105" s="101" t="str">
        <f t="shared" si="6"/>
        <v/>
      </c>
      <c r="Q105" s="29">
        <f>Calendrier!L93</f>
        <v>6.46</v>
      </c>
      <c r="R105" s="164" t="str">
        <f>IFERROR(INDEX(Calendrier!$M:$V,MATCH($U105,Calendrier!$W:$W,0),MATCH($L105,Calendrier!$M$1:$V$1,0)),"")</f>
        <v/>
      </c>
      <c r="S105" s="164" t="str">
        <f t="shared" si="10"/>
        <v/>
      </c>
      <c r="T105" s="164" t="str">
        <f>IFERROR(VLOOKUP(S105,'Table de correspondance'!$R:$S,2,FALSE),R105)</f>
        <v/>
      </c>
      <c r="U105" s="155" t="str">
        <f t="shared" si="7"/>
        <v>Portugal - NCL/JAM/COD4619019hPower break 2</v>
      </c>
      <c r="Z105" s="19"/>
      <c r="AA105" s="23"/>
      <c r="AB105" s="23"/>
      <c r="AC105" s="23"/>
      <c r="AD105" s="19"/>
      <c r="AE105" s="19"/>
      <c r="AF105" s="31"/>
      <c r="AG105" s="63"/>
      <c r="AH105" s="64"/>
      <c r="AAF105">
        <f t="shared" si="8"/>
        <v>0</v>
      </c>
    </row>
    <row r="106" spans="1:708" ht="19.5" customHeight="1" x14ac:dyDescent="0.25">
      <c r="A106" t="str">
        <f t="shared" si="11"/>
        <v>PoulesPortugal - NCL/JAM/COD19hFin match</v>
      </c>
      <c r="B106" s="26" t="str">
        <f>Calendrier!B94</f>
        <v>Poules</v>
      </c>
      <c r="C106" s="26" t="str">
        <f>Calendrier!G94</f>
        <v>Portugal - NCL/JAM/COD</v>
      </c>
      <c r="D106" s="27">
        <f>Calendrier!C94</f>
        <v>46190</v>
      </c>
      <c r="E106" s="28" t="str">
        <f>Calendrier!I94</f>
        <v>19h</v>
      </c>
      <c r="F106" s="28" t="str">
        <f>Calendrier!H94</f>
        <v>Fin match</v>
      </c>
      <c r="G106" s="36"/>
      <c r="H106" s="100">
        <f>Calendrier!K94</f>
        <v>50000</v>
      </c>
      <c r="I106" s="42">
        <v>0.5</v>
      </c>
      <c r="J106" s="35">
        <v>20</v>
      </c>
      <c r="K106" s="35">
        <v>1</v>
      </c>
      <c r="L106" s="30"/>
      <c r="M106" s="42"/>
      <c r="N106" s="101" t="str">
        <f>IF(G106=TRUE,H106*K106*(VLOOKUP(J106,'Table de correspondance'!D:E,2,FALSE)),"")</f>
        <v/>
      </c>
      <c r="O106" s="101" t="str">
        <f t="shared" si="9"/>
        <v/>
      </c>
      <c r="P106" s="101" t="str">
        <f t="shared" si="6"/>
        <v/>
      </c>
      <c r="Q106" s="29">
        <f>Calendrier!L94</f>
        <v>4.3499999999999996</v>
      </c>
      <c r="R106" s="164" t="str">
        <f>IFERROR(INDEX(Calendrier!$M:$V,MATCH($U106,Calendrier!$W:$W,0),MATCH($L106,Calendrier!$M$1:$V$1,0)),"")</f>
        <v/>
      </c>
      <c r="S106" s="164" t="str">
        <f t="shared" si="10"/>
        <v/>
      </c>
      <c r="T106" s="164" t="str">
        <f>IFERROR(VLOOKUP(S106,'Table de correspondance'!$R:$S,2,FALSE),R106)</f>
        <v/>
      </c>
      <c r="U106" s="155" t="str">
        <f t="shared" si="7"/>
        <v>Portugal - NCL/JAM/COD4619019hFin match</v>
      </c>
      <c r="Z106" s="19"/>
      <c r="AA106" s="23"/>
      <c r="AB106" s="23"/>
      <c r="AC106" s="23"/>
      <c r="AD106" s="19"/>
      <c r="AE106" s="19"/>
      <c r="AF106" s="31"/>
      <c r="AG106" s="63"/>
      <c r="AH106" s="64"/>
      <c r="AAF106">
        <f t="shared" si="8"/>
        <v>0</v>
      </c>
    </row>
    <row r="107" spans="1:708" ht="19.5" customHeight="1" x14ac:dyDescent="0.25">
      <c r="A107" t="str">
        <f t="shared" si="11"/>
        <v>PoulesDEN/MKD/CZE/IRL - Afrique du Sud18hAvant Match</v>
      </c>
      <c r="B107" s="26" t="str">
        <f>Calendrier!B95</f>
        <v>Poules</v>
      </c>
      <c r="C107" s="26" t="str">
        <f>Calendrier!G95</f>
        <v>DEN/MKD/CZE/IRL - Afrique du Sud</v>
      </c>
      <c r="D107" s="27">
        <f>Calendrier!C95</f>
        <v>46191</v>
      </c>
      <c r="E107" s="28" t="str">
        <f>Calendrier!I95</f>
        <v>18h</v>
      </c>
      <c r="F107" s="28" t="str">
        <f>Calendrier!H95</f>
        <v>Avant Match</v>
      </c>
      <c r="G107" s="36"/>
      <c r="H107" s="100">
        <f>Calendrier!K95</f>
        <v>11000</v>
      </c>
      <c r="I107" s="42">
        <v>0.5</v>
      </c>
      <c r="J107" s="35">
        <v>20</v>
      </c>
      <c r="K107" s="35">
        <v>1</v>
      </c>
      <c r="L107" s="30"/>
      <c r="M107" s="42"/>
      <c r="N107" s="101" t="str">
        <f>IF(G107=TRUE,H107*K107*(VLOOKUP(J107,'Table de correspondance'!D:E,2,FALSE)),"")</f>
        <v/>
      </c>
      <c r="O107" s="101" t="str">
        <f t="shared" si="9"/>
        <v/>
      </c>
      <c r="P107" s="101" t="str">
        <f t="shared" si="6"/>
        <v/>
      </c>
      <c r="Q107" s="29">
        <f>Calendrier!L95</f>
        <v>1.1499999999999999</v>
      </c>
      <c r="R107" s="164" t="str">
        <f>IFERROR(INDEX(Calendrier!$M:$V,MATCH($U107,Calendrier!$W:$W,0),MATCH($L107,Calendrier!$M$1:$V$1,0)),"")</f>
        <v/>
      </c>
      <c r="S107" s="164" t="str">
        <f t="shared" si="10"/>
        <v/>
      </c>
      <c r="T107" s="164" t="str">
        <f>IFERROR(VLOOKUP(S107,'Table de correspondance'!$R:$S,2,FALSE),R107)</f>
        <v/>
      </c>
      <c r="U107" s="155" t="str">
        <f t="shared" si="7"/>
        <v>DEN/MKD/CZE/IRL - Afrique du Sud4619118hAvant Match</v>
      </c>
      <c r="Z107" s="19"/>
      <c r="AA107" s="23"/>
      <c r="AB107" s="23"/>
      <c r="AC107" s="23"/>
      <c r="AD107" s="19"/>
      <c r="AE107" s="19"/>
      <c r="AF107" s="31"/>
      <c r="AG107" s="63"/>
      <c r="AH107" s="64"/>
      <c r="AAF107">
        <f t="shared" si="8"/>
        <v>0</v>
      </c>
    </row>
    <row r="108" spans="1:708" ht="19.5" customHeight="1" x14ac:dyDescent="0.25">
      <c r="A108" t="str">
        <f t="shared" si="11"/>
        <v>PoulesDEN/MKD/CZE/IRL - Afrique du Sud18hPower break 1</v>
      </c>
      <c r="B108" s="26" t="str">
        <f>Calendrier!B96</f>
        <v>Poules</v>
      </c>
      <c r="C108" s="26" t="str">
        <f>Calendrier!G96</f>
        <v>DEN/MKD/CZE/IRL - Afrique du Sud</v>
      </c>
      <c r="D108" s="27">
        <f>Calendrier!C96</f>
        <v>46191</v>
      </c>
      <c r="E108" s="28" t="str">
        <f>Calendrier!I96</f>
        <v>18h</v>
      </c>
      <c r="F108" s="28" t="str">
        <f>Calendrier!H96</f>
        <v>Power break 1</v>
      </c>
      <c r="G108" s="36"/>
      <c r="H108" s="100">
        <f>Calendrier!K96</f>
        <v>52000</v>
      </c>
      <c r="I108" s="42">
        <v>0.5</v>
      </c>
      <c r="J108" s="35">
        <v>20</v>
      </c>
      <c r="K108" s="35">
        <v>1</v>
      </c>
      <c r="L108" s="30"/>
      <c r="M108" s="42"/>
      <c r="N108" s="101" t="str">
        <f>IF(G108=TRUE,H108*K108*(VLOOKUP(J108,'Table de correspondance'!D:E,2,FALSE)),"")</f>
        <v/>
      </c>
      <c r="O108" s="101" t="str">
        <f t="shared" si="9"/>
        <v/>
      </c>
      <c r="P108" s="101" t="str">
        <f t="shared" si="6"/>
        <v/>
      </c>
      <c r="Q108" s="29">
        <f>Calendrier!L96</f>
        <v>4.3224999999999998</v>
      </c>
      <c r="R108" s="164" t="str">
        <f>IFERROR(INDEX(Calendrier!$M:$V,MATCH($U108,Calendrier!$W:$W,0),MATCH($L108,Calendrier!$M$1:$V$1,0)),"")</f>
        <v/>
      </c>
      <c r="S108" s="164" t="str">
        <f t="shared" si="10"/>
        <v/>
      </c>
      <c r="T108" s="164" t="str">
        <f>IFERROR(VLOOKUP(S108,'Table de correspondance'!$R:$S,2,FALSE),R108)</f>
        <v/>
      </c>
      <c r="U108" s="155" t="str">
        <f t="shared" si="7"/>
        <v>DEN/MKD/CZE/IRL - Afrique du Sud4619118hPower break 1</v>
      </c>
      <c r="Z108" s="19"/>
      <c r="AA108" s="23"/>
      <c r="AB108" s="23"/>
      <c r="AC108" s="23"/>
      <c r="AD108" s="19"/>
      <c r="AE108" s="19"/>
      <c r="AF108" s="31"/>
      <c r="AG108" s="63"/>
      <c r="AH108" s="64"/>
      <c r="AAF108">
        <f t="shared" si="8"/>
        <v>0</v>
      </c>
    </row>
    <row r="109" spans="1:708" ht="19.5" customHeight="1" x14ac:dyDescent="0.25">
      <c r="A109" t="str">
        <f t="shared" si="11"/>
        <v>PoulesDEN/MKD/CZE/IRL - Afrique du Sud18hMi-temps 1</v>
      </c>
      <c r="B109" s="26" t="str">
        <f>Calendrier!B97</f>
        <v>Poules</v>
      </c>
      <c r="C109" s="26" t="str">
        <f>Calendrier!G97</f>
        <v>DEN/MKD/CZE/IRL - Afrique du Sud</v>
      </c>
      <c r="D109" s="27">
        <f>Calendrier!C97</f>
        <v>46191</v>
      </c>
      <c r="E109" s="28" t="str">
        <f>Calendrier!I97</f>
        <v>18h</v>
      </c>
      <c r="F109" s="28" t="str">
        <f>Calendrier!H97</f>
        <v>Mi-temps 1</v>
      </c>
      <c r="G109" s="36"/>
      <c r="H109" s="100">
        <f>Calendrier!K97</f>
        <v>45000</v>
      </c>
      <c r="I109" s="42">
        <v>0.5</v>
      </c>
      <c r="J109" s="35">
        <v>20</v>
      </c>
      <c r="K109" s="35">
        <v>1</v>
      </c>
      <c r="L109" s="30"/>
      <c r="M109" s="42"/>
      <c r="N109" s="101" t="str">
        <f>IF(G109=TRUE,H109*K109*(VLOOKUP(J109,'Table de correspondance'!D:E,2,FALSE)),"")</f>
        <v/>
      </c>
      <c r="O109" s="101" t="str">
        <f t="shared" si="9"/>
        <v/>
      </c>
      <c r="P109" s="101" t="str">
        <f t="shared" si="6"/>
        <v/>
      </c>
      <c r="Q109" s="29">
        <f>Calendrier!L97</f>
        <v>3.95</v>
      </c>
      <c r="R109" s="164" t="str">
        <f>IFERROR(INDEX(Calendrier!$M:$V,MATCH($U109,Calendrier!$W:$W,0),MATCH($L109,Calendrier!$M$1:$V$1,0)),"")</f>
        <v/>
      </c>
      <c r="S109" s="164" t="str">
        <f t="shared" si="10"/>
        <v/>
      </c>
      <c r="T109" s="164" t="str">
        <f>IFERROR(VLOOKUP(S109,'Table de correspondance'!$R:$S,2,FALSE),R109)</f>
        <v/>
      </c>
      <c r="U109" s="155" t="str">
        <f t="shared" si="7"/>
        <v>DEN/MKD/CZE/IRL - Afrique du Sud4619118hMi-temps 1</v>
      </c>
      <c r="Z109" s="19"/>
      <c r="AA109" s="23"/>
      <c r="AB109" s="23"/>
      <c r="AC109" s="23"/>
      <c r="AD109" s="19"/>
      <c r="AE109" s="19"/>
      <c r="AF109" s="31"/>
      <c r="AG109" s="63"/>
      <c r="AH109" s="64"/>
      <c r="AAF109">
        <f t="shared" si="8"/>
        <v>0</v>
      </c>
    </row>
    <row r="110" spans="1:708" ht="19.5" customHeight="1" x14ac:dyDescent="0.25">
      <c r="A110" t="str">
        <f t="shared" si="11"/>
        <v>PoulesDEN/MKD/CZE/IRL - Afrique du Sud18hMi-temps 2</v>
      </c>
      <c r="B110" s="26" t="str">
        <f>Calendrier!B98</f>
        <v>Poules</v>
      </c>
      <c r="C110" s="26" t="str">
        <f>Calendrier!G98</f>
        <v>DEN/MKD/CZE/IRL - Afrique du Sud</v>
      </c>
      <c r="D110" s="27">
        <f>Calendrier!C98</f>
        <v>46191</v>
      </c>
      <c r="E110" s="28" t="str">
        <f>Calendrier!I98</f>
        <v>18h</v>
      </c>
      <c r="F110" s="28" t="str">
        <f>Calendrier!H98</f>
        <v>Mi-temps 2</v>
      </c>
      <c r="G110" s="36"/>
      <c r="H110" s="100">
        <f>Calendrier!K98</f>
        <v>40000</v>
      </c>
      <c r="I110" s="42">
        <v>0.5</v>
      </c>
      <c r="J110" s="35">
        <v>20</v>
      </c>
      <c r="K110" s="35">
        <v>1</v>
      </c>
      <c r="L110" s="30"/>
      <c r="M110" s="42"/>
      <c r="N110" s="101" t="str">
        <f>IF(G110=TRUE,H110*K110*(VLOOKUP(J110,'Table de correspondance'!D:E,2,FALSE)),"")</f>
        <v/>
      </c>
      <c r="O110" s="101" t="str">
        <f t="shared" si="9"/>
        <v/>
      </c>
      <c r="P110" s="101" t="str">
        <f t="shared" si="6"/>
        <v/>
      </c>
      <c r="Q110" s="29">
        <f>Calendrier!L98</f>
        <v>3.5</v>
      </c>
      <c r="R110" s="164" t="str">
        <f>IFERROR(INDEX(Calendrier!$M:$V,MATCH($U110,Calendrier!$W:$W,0),MATCH($L110,Calendrier!$M$1:$V$1,0)),"")</f>
        <v/>
      </c>
      <c r="S110" s="164" t="str">
        <f t="shared" si="10"/>
        <v/>
      </c>
      <c r="T110" s="164" t="str">
        <f>IFERROR(VLOOKUP(S110,'Table de correspondance'!$R:$S,2,FALSE),R110)</f>
        <v/>
      </c>
      <c r="U110" s="155" t="str">
        <f t="shared" si="7"/>
        <v>DEN/MKD/CZE/IRL - Afrique du Sud4619118hMi-temps 2</v>
      </c>
      <c r="Z110" s="19"/>
      <c r="AA110" s="23"/>
      <c r="AB110" s="23"/>
      <c r="AC110" s="23"/>
      <c r="AD110" s="19"/>
      <c r="AE110" s="19"/>
      <c r="AF110" s="31"/>
      <c r="AG110" s="63"/>
      <c r="AH110" s="64"/>
      <c r="AAF110">
        <f t="shared" si="8"/>
        <v>0</v>
      </c>
    </row>
    <row r="111" spans="1:708" ht="19.5" customHeight="1" x14ac:dyDescent="0.25">
      <c r="A111" t="str">
        <f t="shared" si="11"/>
        <v>PoulesDEN/MKD/CZE/IRL - Afrique du Sud18hMi-temps 3</v>
      </c>
      <c r="B111" s="26" t="str">
        <f>Calendrier!B99</f>
        <v>Poules</v>
      </c>
      <c r="C111" s="26" t="str">
        <f>Calendrier!G99</f>
        <v>DEN/MKD/CZE/IRL - Afrique du Sud</v>
      </c>
      <c r="D111" s="27">
        <f>Calendrier!C99</f>
        <v>46191</v>
      </c>
      <c r="E111" s="28" t="str">
        <f>Calendrier!I99</f>
        <v>18h</v>
      </c>
      <c r="F111" s="28" t="str">
        <f>Calendrier!H99</f>
        <v>Mi-temps 3</v>
      </c>
      <c r="G111" s="36"/>
      <c r="H111" s="100">
        <f>Calendrier!K99</f>
        <v>45000</v>
      </c>
      <c r="I111" s="42">
        <v>0.5</v>
      </c>
      <c r="J111" s="35">
        <v>20</v>
      </c>
      <c r="K111" s="35">
        <v>1</v>
      </c>
      <c r="L111" s="30"/>
      <c r="M111" s="42"/>
      <c r="N111" s="101" t="str">
        <f>IF(G111=TRUE,H111*K111*(VLOOKUP(J111,'Table de correspondance'!D:E,2,FALSE)),"")</f>
        <v/>
      </c>
      <c r="O111" s="101" t="str">
        <f t="shared" si="9"/>
        <v/>
      </c>
      <c r="P111" s="101" t="str">
        <f t="shared" si="6"/>
        <v/>
      </c>
      <c r="Q111" s="29">
        <f>Calendrier!L99</f>
        <v>3.95</v>
      </c>
      <c r="R111" s="164" t="str">
        <f>IFERROR(INDEX(Calendrier!$M:$V,MATCH($U111,Calendrier!$W:$W,0),MATCH($L111,Calendrier!$M$1:$V$1,0)),"")</f>
        <v/>
      </c>
      <c r="S111" s="164" t="str">
        <f t="shared" si="10"/>
        <v/>
      </c>
      <c r="T111" s="164" t="str">
        <f>IFERROR(VLOOKUP(S111,'Table de correspondance'!$R:$S,2,FALSE),R111)</f>
        <v/>
      </c>
      <c r="U111" s="155" t="str">
        <f t="shared" si="7"/>
        <v>DEN/MKD/CZE/IRL - Afrique du Sud4619118hMi-temps 3</v>
      </c>
      <c r="Z111" s="19"/>
      <c r="AA111" s="23"/>
      <c r="AB111" s="23"/>
      <c r="AC111" s="23"/>
      <c r="AD111" s="19"/>
      <c r="AE111" s="19"/>
      <c r="AF111" s="31"/>
      <c r="AG111" s="63"/>
      <c r="AH111" s="64"/>
      <c r="AAF111">
        <f t="shared" si="8"/>
        <v>0</v>
      </c>
    </row>
    <row r="112" spans="1:708" ht="19.5" customHeight="1" x14ac:dyDescent="0.25">
      <c r="A112" t="str">
        <f t="shared" si="11"/>
        <v>PoulesDEN/MKD/CZE/IRL - Afrique du Sud18hPower break 2</v>
      </c>
      <c r="B112" s="26" t="str">
        <f>Calendrier!B100</f>
        <v>Poules</v>
      </c>
      <c r="C112" s="26" t="str">
        <f>Calendrier!G100</f>
        <v>DEN/MKD/CZE/IRL - Afrique du Sud</v>
      </c>
      <c r="D112" s="27">
        <f>Calendrier!C100</f>
        <v>46191</v>
      </c>
      <c r="E112" s="28" t="str">
        <f>Calendrier!I100</f>
        <v>18h</v>
      </c>
      <c r="F112" s="28" t="str">
        <f>Calendrier!H100</f>
        <v>Power break 2</v>
      </c>
      <c r="G112" s="36"/>
      <c r="H112" s="100">
        <f>Calendrier!K100</f>
        <v>52000</v>
      </c>
      <c r="I112" s="42">
        <v>0.5</v>
      </c>
      <c r="J112" s="35">
        <v>20</v>
      </c>
      <c r="K112" s="35">
        <v>1</v>
      </c>
      <c r="L112" s="30"/>
      <c r="M112" s="42"/>
      <c r="N112" s="101" t="str">
        <f>IF(G112=TRUE,H112*K112*(VLOOKUP(J112,'Table de correspondance'!D:E,2,FALSE)),"")</f>
        <v/>
      </c>
      <c r="O112" s="101" t="str">
        <f t="shared" si="9"/>
        <v/>
      </c>
      <c r="P112" s="101" t="str">
        <f t="shared" si="6"/>
        <v/>
      </c>
      <c r="Q112" s="29">
        <f>Calendrier!L100</f>
        <v>4.3224999999999998</v>
      </c>
      <c r="R112" s="164" t="str">
        <f>IFERROR(INDEX(Calendrier!$M:$V,MATCH($U112,Calendrier!$W:$W,0),MATCH($L112,Calendrier!$M$1:$V$1,0)),"")</f>
        <v/>
      </c>
      <c r="S112" s="164" t="str">
        <f t="shared" si="10"/>
        <v/>
      </c>
      <c r="T112" s="164" t="str">
        <f>IFERROR(VLOOKUP(S112,'Table de correspondance'!$R:$S,2,FALSE),R112)</f>
        <v/>
      </c>
      <c r="U112" s="155" t="str">
        <f t="shared" si="7"/>
        <v>DEN/MKD/CZE/IRL - Afrique du Sud4619118hPower break 2</v>
      </c>
      <c r="Z112" s="19"/>
      <c r="AA112" s="23"/>
      <c r="AB112" s="23"/>
      <c r="AC112" s="23"/>
      <c r="AD112" s="19"/>
      <c r="AE112" s="19"/>
      <c r="AF112" s="31"/>
      <c r="AG112" s="63"/>
      <c r="AH112" s="64"/>
      <c r="AAF112">
        <f t="shared" si="8"/>
        <v>0</v>
      </c>
    </row>
    <row r="113" spans="1:708" ht="19.5" customHeight="1" x14ac:dyDescent="0.25">
      <c r="A113" t="str">
        <f t="shared" si="11"/>
        <v>PoulesDEN/MKD/CZE/IRL - Afrique du Sud18hFin match</v>
      </c>
      <c r="B113" s="26" t="str">
        <f>Calendrier!B101</f>
        <v>Poules</v>
      </c>
      <c r="C113" s="26" t="str">
        <f>Calendrier!G101</f>
        <v>DEN/MKD/CZE/IRL - Afrique du Sud</v>
      </c>
      <c r="D113" s="27">
        <f>Calendrier!C101</f>
        <v>46191</v>
      </c>
      <c r="E113" s="28" t="str">
        <f>Calendrier!I101</f>
        <v>18h</v>
      </c>
      <c r="F113" s="28" t="str">
        <f>Calendrier!H101</f>
        <v>Fin match</v>
      </c>
      <c r="G113" s="36"/>
      <c r="H113" s="100">
        <f>Calendrier!K101</f>
        <v>36000</v>
      </c>
      <c r="I113" s="42">
        <v>0.5</v>
      </c>
      <c r="J113" s="35">
        <v>20</v>
      </c>
      <c r="K113" s="35">
        <v>1</v>
      </c>
      <c r="L113" s="30"/>
      <c r="M113" s="42"/>
      <c r="N113" s="101" t="str">
        <f>IF(G113=TRUE,H113*K113*(VLOOKUP(J113,'Table de correspondance'!D:E,2,FALSE)),"")</f>
        <v/>
      </c>
      <c r="O113" s="101" t="str">
        <f t="shared" si="9"/>
        <v/>
      </c>
      <c r="P113" s="101" t="str">
        <f t="shared" si="6"/>
        <v/>
      </c>
      <c r="Q113" s="29">
        <f>Calendrier!L101</f>
        <v>3.1</v>
      </c>
      <c r="R113" s="164" t="str">
        <f>IFERROR(INDEX(Calendrier!$M:$V,MATCH($U113,Calendrier!$W:$W,0),MATCH($L113,Calendrier!$M$1:$V$1,0)),"")</f>
        <v/>
      </c>
      <c r="S113" s="164" t="str">
        <f t="shared" si="10"/>
        <v/>
      </c>
      <c r="T113" s="164" t="str">
        <f>IFERROR(VLOOKUP(S113,'Table de correspondance'!$R:$S,2,FALSE),R113)</f>
        <v/>
      </c>
      <c r="U113" s="155" t="str">
        <f t="shared" si="7"/>
        <v>DEN/MKD/CZE/IRL - Afrique du Sud4619118hFin match</v>
      </c>
      <c r="Z113" s="19"/>
      <c r="AA113" s="23"/>
      <c r="AB113" s="23"/>
      <c r="AC113" s="23"/>
      <c r="AD113" s="19"/>
      <c r="AE113" s="19"/>
      <c r="AF113" s="31"/>
      <c r="AG113" s="63"/>
      <c r="AH113" s="64"/>
      <c r="AAF113">
        <f t="shared" si="8"/>
        <v>0</v>
      </c>
    </row>
    <row r="114" spans="1:708" ht="19.5" customHeight="1" x14ac:dyDescent="0.25">
      <c r="A114" t="str">
        <f t="shared" si="11"/>
        <v>PoulesSuisse - ITA/NIR/WAL/BHI21hAvant Match</v>
      </c>
      <c r="B114" s="26" t="str">
        <f>Calendrier!B102</f>
        <v>Poules</v>
      </c>
      <c r="C114" s="26" t="str">
        <f>Calendrier!G102</f>
        <v>Suisse - ITA/NIR/WAL/BHI</v>
      </c>
      <c r="D114" s="27">
        <f>Calendrier!C102</f>
        <v>46191</v>
      </c>
      <c r="E114" s="28" t="str">
        <f>Calendrier!I102</f>
        <v>21h</v>
      </c>
      <c r="F114" s="28" t="str">
        <f>Calendrier!H102</f>
        <v>Avant Match</v>
      </c>
      <c r="G114" s="36"/>
      <c r="H114" s="100">
        <f>Calendrier!K102</f>
        <v>38000</v>
      </c>
      <c r="I114" s="42">
        <v>0.5</v>
      </c>
      <c r="J114" s="35">
        <v>20</v>
      </c>
      <c r="K114" s="35">
        <v>1</v>
      </c>
      <c r="L114" s="30"/>
      <c r="M114" s="42"/>
      <c r="N114" s="101" t="str">
        <f>IF(G114=TRUE,H114*K114*(VLOOKUP(J114,'Table de correspondance'!D:E,2,FALSE)),"")</f>
        <v/>
      </c>
      <c r="O114" s="101" t="str">
        <f t="shared" si="9"/>
        <v/>
      </c>
      <c r="P114" s="101" t="str">
        <f t="shared" si="6"/>
        <v/>
      </c>
      <c r="Q114" s="29">
        <f>Calendrier!L102</f>
        <v>2.7</v>
      </c>
      <c r="R114" s="164" t="str">
        <f>IFERROR(INDEX(Calendrier!$M:$V,MATCH($U114,Calendrier!$W:$W,0),MATCH($L114,Calendrier!$M$1:$V$1,0)),"")</f>
        <v/>
      </c>
      <c r="S114" s="164" t="str">
        <f t="shared" si="10"/>
        <v/>
      </c>
      <c r="T114" s="164" t="str">
        <f>IFERROR(VLOOKUP(S114,'Table de correspondance'!$R:$S,2,FALSE),R114)</f>
        <v/>
      </c>
      <c r="U114" s="155" t="str">
        <f t="shared" si="7"/>
        <v>Suisse - ITA/NIR/WAL/BHI4619121hAvant Match</v>
      </c>
      <c r="Z114" s="19"/>
      <c r="AA114" s="23"/>
      <c r="AB114" s="23"/>
      <c r="AC114" s="23"/>
      <c r="AD114" s="19"/>
      <c r="AE114" s="19"/>
      <c r="AF114" s="31"/>
      <c r="AG114" s="63"/>
      <c r="AH114" s="64"/>
      <c r="AAF114">
        <f t="shared" si="8"/>
        <v>0</v>
      </c>
    </row>
    <row r="115" spans="1:708" ht="19.5" customHeight="1" x14ac:dyDescent="0.25">
      <c r="A115" t="str">
        <f t="shared" si="11"/>
        <v>PoulesSuisse - ITA/NIR/WAL/BHI21hPower break 1</v>
      </c>
      <c r="B115" s="26" t="str">
        <f>Calendrier!B103</f>
        <v>Poules</v>
      </c>
      <c r="C115" s="26" t="str">
        <f>Calendrier!G103</f>
        <v>Suisse - ITA/NIR/WAL/BHI</v>
      </c>
      <c r="D115" s="27">
        <f>Calendrier!C103</f>
        <v>46191</v>
      </c>
      <c r="E115" s="28" t="str">
        <f>Calendrier!I103</f>
        <v>21h</v>
      </c>
      <c r="F115" s="28" t="str">
        <f>Calendrier!H103</f>
        <v>Power break 1</v>
      </c>
      <c r="G115" s="36"/>
      <c r="H115" s="100">
        <f>Calendrier!K103</f>
        <v>145000</v>
      </c>
      <c r="I115" s="42">
        <v>0.5</v>
      </c>
      <c r="J115" s="35">
        <v>20</v>
      </c>
      <c r="K115" s="35">
        <v>1</v>
      </c>
      <c r="L115" s="30"/>
      <c r="M115" s="42"/>
      <c r="N115" s="101" t="str">
        <f>IF(G115=TRUE,H115*K115*(VLOOKUP(J115,'Table de correspondance'!D:E,2,FALSE)),"")</f>
        <v/>
      </c>
      <c r="O115" s="101" t="str">
        <f t="shared" si="9"/>
        <v/>
      </c>
      <c r="P115" s="101" t="str">
        <f t="shared" si="6"/>
        <v/>
      </c>
      <c r="Q115" s="29">
        <f>Calendrier!L103</f>
        <v>9.8324999999999996</v>
      </c>
      <c r="R115" s="164" t="str">
        <f>IFERROR(INDEX(Calendrier!$M:$V,MATCH($U115,Calendrier!$W:$W,0),MATCH($L115,Calendrier!$M$1:$V$1,0)),"")</f>
        <v/>
      </c>
      <c r="S115" s="164" t="str">
        <f t="shared" si="10"/>
        <v/>
      </c>
      <c r="T115" s="164" t="str">
        <f>IFERROR(VLOOKUP(S115,'Table de correspondance'!$R:$S,2,FALSE),R115)</f>
        <v/>
      </c>
      <c r="U115" s="155" t="str">
        <f t="shared" si="7"/>
        <v>Suisse - ITA/NIR/WAL/BHI4619121hPower break 1</v>
      </c>
      <c r="Z115" s="19"/>
      <c r="AA115" s="23"/>
      <c r="AB115" s="23"/>
      <c r="AC115" s="23"/>
      <c r="AD115" s="19"/>
      <c r="AE115" s="19"/>
      <c r="AF115" s="31"/>
      <c r="AG115" s="63"/>
      <c r="AH115" s="64"/>
      <c r="AAF115">
        <f t="shared" si="8"/>
        <v>0</v>
      </c>
    </row>
    <row r="116" spans="1:708" ht="19.5" customHeight="1" x14ac:dyDescent="0.25">
      <c r="A116" t="str">
        <f t="shared" si="11"/>
        <v>PoulesSuisse - ITA/NIR/WAL/BHI21hMi-temps 1</v>
      </c>
      <c r="B116" s="26" t="str">
        <f>Calendrier!B104</f>
        <v>Poules</v>
      </c>
      <c r="C116" s="26" t="str">
        <f>Calendrier!G104</f>
        <v>Suisse - ITA/NIR/WAL/BHI</v>
      </c>
      <c r="D116" s="27">
        <f>Calendrier!C104</f>
        <v>46191</v>
      </c>
      <c r="E116" s="28" t="str">
        <f>Calendrier!I104</f>
        <v>21h</v>
      </c>
      <c r="F116" s="28" t="str">
        <f>Calendrier!H104</f>
        <v>Mi-temps 1</v>
      </c>
      <c r="G116" s="36"/>
      <c r="H116" s="100">
        <f>Calendrier!K104</f>
        <v>120000</v>
      </c>
      <c r="I116" s="42">
        <v>0.5</v>
      </c>
      <c r="J116" s="35">
        <v>20</v>
      </c>
      <c r="K116" s="35">
        <v>1</v>
      </c>
      <c r="L116" s="30"/>
      <c r="M116" s="42"/>
      <c r="N116" s="101" t="str">
        <f>IF(G116=TRUE,H116*K116*(VLOOKUP(J116,'Table de correspondance'!D:E,2,FALSE)),"")</f>
        <v/>
      </c>
      <c r="O116" s="101" t="str">
        <f t="shared" si="9"/>
        <v/>
      </c>
      <c r="P116" s="101" t="str">
        <f t="shared" si="6"/>
        <v/>
      </c>
      <c r="Q116" s="29">
        <f>Calendrier!L104</f>
        <v>8.5972727272727276</v>
      </c>
      <c r="R116" s="164" t="str">
        <f>IFERROR(INDEX(Calendrier!$M:$V,MATCH($U116,Calendrier!$W:$W,0),MATCH($L116,Calendrier!$M$1:$V$1,0)),"")</f>
        <v/>
      </c>
      <c r="S116" s="164" t="str">
        <f t="shared" si="10"/>
        <v/>
      </c>
      <c r="T116" s="164" t="str">
        <f>IFERROR(VLOOKUP(S116,'Table de correspondance'!$R:$S,2,FALSE),R116)</f>
        <v/>
      </c>
      <c r="U116" s="155" t="str">
        <f t="shared" si="7"/>
        <v>Suisse - ITA/NIR/WAL/BHI4619121hMi-temps 1</v>
      </c>
      <c r="Z116" s="19"/>
      <c r="AA116" s="23"/>
      <c r="AB116" s="23"/>
      <c r="AC116" s="23"/>
      <c r="AD116" s="19"/>
      <c r="AE116" s="19"/>
      <c r="AF116" s="31"/>
      <c r="AG116" s="63"/>
      <c r="AH116" s="64"/>
      <c r="AAF116">
        <f t="shared" si="8"/>
        <v>0</v>
      </c>
    </row>
    <row r="117" spans="1:708" ht="19.5" customHeight="1" x14ac:dyDescent="0.25">
      <c r="A117" t="str">
        <f t="shared" si="11"/>
        <v>PoulesSuisse - ITA/NIR/WAL/BHI21hMi-temps 2</v>
      </c>
      <c r="B117" s="26" t="str">
        <f>Calendrier!B105</f>
        <v>Poules</v>
      </c>
      <c r="C117" s="26" t="str">
        <f>Calendrier!G105</f>
        <v>Suisse - ITA/NIR/WAL/BHI</v>
      </c>
      <c r="D117" s="27">
        <f>Calendrier!C105</f>
        <v>46191</v>
      </c>
      <c r="E117" s="28" t="str">
        <f>Calendrier!I105</f>
        <v>21h</v>
      </c>
      <c r="F117" s="28" t="str">
        <f>Calendrier!H105</f>
        <v>Mi-temps 2</v>
      </c>
      <c r="G117" s="36"/>
      <c r="H117" s="100">
        <f>Calendrier!K105</f>
        <v>110000</v>
      </c>
      <c r="I117" s="42">
        <v>0.5</v>
      </c>
      <c r="J117" s="35">
        <v>20</v>
      </c>
      <c r="K117" s="35">
        <v>1</v>
      </c>
      <c r="L117" s="30"/>
      <c r="M117" s="42"/>
      <c r="N117" s="101" t="str">
        <f>IF(G117=TRUE,H117*K117*(VLOOKUP(J117,'Table de correspondance'!D:E,2,FALSE)),"")</f>
        <v/>
      </c>
      <c r="O117" s="101" t="str">
        <f t="shared" si="9"/>
        <v/>
      </c>
      <c r="P117" s="101" t="str">
        <f t="shared" si="6"/>
        <v/>
      </c>
      <c r="Q117" s="29">
        <f>Calendrier!L105</f>
        <v>7.85</v>
      </c>
      <c r="R117" s="164" t="str">
        <f>IFERROR(INDEX(Calendrier!$M:$V,MATCH($U117,Calendrier!$W:$W,0),MATCH($L117,Calendrier!$M$1:$V$1,0)),"")</f>
        <v/>
      </c>
      <c r="S117" s="164" t="str">
        <f t="shared" si="10"/>
        <v/>
      </c>
      <c r="T117" s="164" t="str">
        <f>IFERROR(VLOOKUP(S117,'Table de correspondance'!$R:$S,2,FALSE),R117)</f>
        <v/>
      </c>
      <c r="U117" s="155" t="str">
        <f t="shared" si="7"/>
        <v>Suisse - ITA/NIR/WAL/BHI4619121hMi-temps 2</v>
      </c>
      <c r="Z117" s="19"/>
      <c r="AA117" s="23"/>
      <c r="AB117" s="23"/>
      <c r="AC117" s="23"/>
      <c r="AD117" s="19"/>
      <c r="AE117" s="19"/>
      <c r="AF117" s="31"/>
      <c r="AG117" s="63"/>
      <c r="AH117" s="64"/>
      <c r="AAF117">
        <f t="shared" si="8"/>
        <v>0</v>
      </c>
    </row>
    <row r="118" spans="1:708" ht="19.5" customHeight="1" x14ac:dyDescent="0.25">
      <c r="A118" t="str">
        <f t="shared" si="11"/>
        <v>PoulesSuisse - ITA/NIR/WAL/BHI21hMi-temps 3</v>
      </c>
      <c r="B118" s="26" t="str">
        <f>Calendrier!B106</f>
        <v>Poules</v>
      </c>
      <c r="C118" s="26" t="str">
        <f>Calendrier!G106</f>
        <v>Suisse - ITA/NIR/WAL/BHI</v>
      </c>
      <c r="D118" s="27">
        <f>Calendrier!C106</f>
        <v>46191</v>
      </c>
      <c r="E118" s="28" t="str">
        <f>Calendrier!I106</f>
        <v>21h</v>
      </c>
      <c r="F118" s="28" t="str">
        <f>Calendrier!H106</f>
        <v>Mi-temps 3</v>
      </c>
      <c r="G118" s="36"/>
      <c r="H118" s="100">
        <f>Calendrier!K106</f>
        <v>120000</v>
      </c>
      <c r="I118" s="42">
        <v>0.5</v>
      </c>
      <c r="J118" s="35">
        <v>20</v>
      </c>
      <c r="K118" s="35">
        <v>1</v>
      </c>
      <c r="L118" s="30"/>
      <c r="M118" s="42"/>
      <c r="N118" s="101" t="str">
        <f>IF(G118=TRUE,H118*K118*(VLOOKUP(J118,'Table de correspondance'!D:E,2,FALSE)),"")</f>
        <v/>
      </c>
      <c r="O118" s="101" t="str">
        <f t="shared" si="9"/>
        <v/>
      </c>
      <c r="P118" s="101" t="str">
        <f t="shared" si="6"/>
        <v/>
      </c>
      <c r="Q118" s="29">
        <f>Calendrier!L106</f>
        <v>8.5972727272727276</v>
      </c>
      <c r="R118" s="164" t="str">
        <f>IFERROR(INDEX(Calendrier!$M:$V,MATCH($U118,Calendrier!$W:$W,0),MATCH($L118,Calendrier!$M$1:$V$1,0)),"")</f>
        <v/>
      </c>
      <c r="S118" s="164" t="str">
        <f t="shared" si="10"/>
        <v/>
      </c>
      <c r="T118" s="164" t="str">
        <f>IFERROR(VLOOKUP(S118,'Table de correspondance'!$R:$S,2,FALSE),R118)</f>
        <v/>
      </c>
      <c r="U118" s="155" t="str">
        <f t="shared" si="7"/>
        <v>Suisse - ITA/NIR/WAL/BHI4619121hMi-temps 3</v>
      </c>
      <c r="Z118" s="19"/>
      <c r="AA118" s="23"/>
      <c r="AB118" s="23"/>
      <c r="AC118" s="23"/>
      <c r="AD118" s="19"/>
      <c r="AE118" s="19"/>
      <c r="AF118" s="31"/>
      <c r="AG118" s="63"/>
      <c r="AH118" s="64"/>
      <c r="AAF118">
        <f t="shared" si="8"/>
        <v>0</v>
      </c>
    </row>
    <row r="119" spans="1:708" ht="19.5" customHeight="1" x14ac:dyDescent="0.25">
      <c r="A119" t="str">
        <f t="shared" si="11"/>
        <v>PoulesSuisse - ITA/NIR/WAL/BHI21hPower break 2</v>
      </c>
      <c r="B119" s="26" t="str">
        <f>Calendrier!B107</f>
        <v>Poules</v>
      </c>
      <c r="C119" s="26" t="str">
        <f>Calendrier!G107</f>
        <v>Suisse - ITA/NIR/WAL/BHI</v>
      </c>
      <c r="D119" s="27">
        <f>Calendrier!C107</f>
        <v>46191</v>
      </c>
      <c r="E119" s="28" t="str">
        <f>Calendrier!I107</f>
        <v>21h</v>
      </c>
      <c r="F119" s="28" t="str">
        <f>Calendrier!H107</f>
        <v>Power break 2</v>
      </c>
      <c r="G119" s="36"/>
      <c r="H119" s="100">
        <f>Calendrier!K107</f>
        <v>145000</v>
      </c>
      <c r="I119" s="42">
        <v>0.5</v>
      </c>
      <c r="J119" s="35">
        <v>20</v>
      </c>
      <c r="K119" s="35">
        <v>1</v>
      </c>
      <c r="L119" s="30"/>
      <c r="M119" s="42"/>
      <c r="N119" s="101" t="str">
        <f>IF(G119=TRUE,H119*K119*(VLOOKUP(J119,'Table de correspondance'!D:E,2,FALSE)),"")</f>
        <v/>
      </c>
      <c r="O119" s="101" t="str">
        <f t="shared" si="9"/>
        <v/>
      </c>
      <c r="P119" s="101" t="str">
        <f t="shared" si="6"/>
        <v/>
      </c>
      <c r="Q119" s="29">
        <f>Calendrier!L107</f>
        <v>9.8324999999999996</v>
      </c>
      <c r="R119" s="164" t="str">
        <f>IFERROR(INDEX(Calendrier!$M:$V,MATCH($U119,Calendrier!$W:$W,0),MATCH($L119,Calendrier!$M$1:$V$1,0)),"")</f>
        <v/>
      </c>
      <c r="S119" s="164" t="str">
        <f t="shared" si="10"/>
        <v/>
      </c>
      <c r="T119" s="164" t="str">
        <f>IFERROR(VLOOKUP(S119,'Table de correspondance'!$R:$S,2,FALSE),R119)</f>
        <v/>
      </c>
      <c r="U119" s="155" t="str">
        <f t="shared" si="7"/>
        <v>Suisse - ITA/NIR/WAL/BHI4619121hPower break 2</v>
      </c>
      <c r="Z119" s="19"/>
      <c r="AA119" s="23"/>
      <c r="AB119" s="23"/>
      <c r="AC119" s="23"/>
      <c r="AD119" s="19"/>
      <c r="AE119" s="19"/>
      <c r="AF119" s="31"/>
      <c r="AG119" s="63"/>
      <c r="AH119" s="64"/>
      <c r="AAF119">
        <f t="shared" si="8"/>
        <v>0</v>
      </c>
    </row>
    <row r="120" spans="1:708" ht="19.5" customHeight="1" x14ac:dyDescent="0.25">
      <c r="A120" t="str">
        <f t="shared" si="11"/>
        <v>PoulesSuisse - ITA/NIR/WAL/BHI21hFin match</v>
      </c>
      <c r="B120" s="26" t="str">
        <f>Calendrier!B108</f>
        <v>Poules</v>
      </c>
      <c r="C120" s="26" t="str">
        <f>Calendrier!G108</f>
        <v>Suisse - ITA/NIR/WAL/BHI</v>
      </c>
      <c r="D120" s="27">
        <f>Calendrier!C108</f>
        <v>46191</v>
      </c>
      <c r="E120" s="28" t="str">
        <f>Calendrier!I108</f>
        <v>21h</v>
      </c>
      <c r="F120" s="28" t="str">
        <f>Calendrier!H108</f>
        <v>Fin match</v>
      </c>
      <c r="G120" s="36"/>
      <c r="H120" s="100">
        <f>Calendrier!K108</f>
        <v>50000</v>
      </c>
      <c r="I120" s="42">
        <v>0.5</v>
      </c>
      <c r="J120" s="35">
        <v>20</v>
      </c>
      <c r="K120" s="35">
        <v>1</v>
      </c>
      <c r="L120" s="30"/>
      <c r="M120" s="42"/>
      <c r="N120" s="101" t="str">
        <f>IF(G120=TRUE,H120*K120*(VLOOKUP(J120,'Table de correspondance'!D:E,2,FALSE)),"")</f>
        <v/>
      </c>
      <c r="O120" s="101" t="str">
        <f t="shared" si="9"/>
        <v/>
      </c>
      <c r="P120" s="101" t="str">
        <f t="shared" si="6"/>
        <v/>
      </c>
      <c r="Q120" s="29">
        <f>Calendrier!L108</f>
        <v>4.2</v>
      </c>
      <c r="R120" s="164" t="str">
        <f>IFERROR(INDEX(Calendrier!$M:$V,MATCH($U120,Calendrier!$W:$W,0),MATCH($L120,Calendrier!$M$1:$V$1,0)),"")</f>
        <v/>
      </c>
      <c r="S120" s="164" t="str">
        <f t="shared" si="10"/>
        <v/>
      </c>
      <c r="T120" s="164" t="str">
        <f>IFERROR(VLOOKUP(S120,'Table de correspondance'!$R:$S,2,FALSE),R120)</f>
        <v/>
      </c>
      <c r="U120" s="155" t="str">
        <f t="shared" si="7"/>
        <v>Suisse - ITA/NIR/WAL/BHI4619121hFin match</v>
      </c>
      <c r="Z120" s="19"/>
      <c r="AA120" s="23"/>
      <c r="AB120" s="23"/>
      <c r="AC120" s="23"/>
      <c r="AD120" s="19"/>
      <c r="AE120" s="19"/>
      <c r="AF120" s="31"/>
      <c r="AG120" s="63"/>
      <c r="AH120" s="64"/>
      <c r="AAF120">
        <f t="shared" si="8"/>
        <v>0</v>
      </c>
    </row>
    <row r="121" spans="1:708" ht="19.5" customHeight="1" x14ac:dyDescent="0.25">
      <c r="A121" t="str">
        <f t="shared" ref="A121:A169" si="12">_xlfn.CONCAT(B121,C121,E121,F121)</f>
        <v>PoulesEcosse - Maroc24hAvant Match</v>
      </c>
      <c r="B121" s="26" t="str">
        <f>Calendrier!B109</f>
        <v>Poules</v>
      </c>
      <c r="C121" s="26" t="str">
        <f>Calendrier!G109</f>
        <v>Ecosse - Maroc</v>
      </c>
      <c r="D121" s="27">
        <f>Calendrier!C109</f>
        <v>46192</v>
      </c>
      <c r="E121" s="28" t="str">
        <f>Calendrier!I109</f>
        <v>24h</v>
      </c>
      <c r="F121" s="28" t="str">
        <f>Calendrier!H109</f>
        <v>Avant Match</v>
      </c>
      <c r="G121" s="36"/>
      <c r="H121" s="100">
        <f>Calendrier!K109</f>
        <v>18000</v>
      </c>
      <c r="I121" s="42">
        <v>0.5</v>
      </c>
      <c r="J121" s="35">
        <v>20</v>
      </c>
      <c r="K121" s="35">
        <v>1</v>
      </c>
      <c r="L121" s="30"/>
      <c r="M121" s="42"/>
      <c r="N121" s="101" t="str">
        <f>IF(G121=TRUE,H121*K121*(VLOOKUP(J121,'Table de correspondance'!D:E,2,FALSE)),"")</f>
        <v/>
      </c>
      <c r="O121" s="101" t="str">
        <f t="shared" ref="O121:O168" si="13">IF(T121="",N121,N121*(1+T121))</f>
        <v/>
      </c>
      <c r="P121" s="101" t="str">
        <f t="shared" ref="P121:P167" si="14">IFERROR(O121*(1-I121),"")</f>
        <v/>
      </c>
      <c r="Q121" s="29">
        <f>Calendrier!L109</f>
        <v>2</v>
      </c>
      <c r="R121" s="164" t="str">
        <f>IFERROR(INDEX(Calendrier!$M:$V,MATCH($U121,Calendrier!$W:$W,0),MATCH($L121,Calendrier!$M$1:$V$1,0)),"")</f>
        <v/>
      </c>
      <c r="S121" s="164" t="str">
        <f t="shared" ref="S121:S168" si="15">_xlfn.CONCAT(L121,M121)</f>
        <v/>
      </c>
      <c r="T121" s="164" t="str">
        <f>IFERROR(VLOOKUP(S121,'Table de correspondance'!$R:$S,2,FALSE),R121)</f>
        <v/>
      </c>
      <c r="U121" s="155" t="str">
        <f t="shared" ref="U121:U167" si="16">_xlfn.CONCAT(C121,D121,E121,F121)</f>
        <v>Ecosse - Maroc4619224hAvant Match</v>
      </c>
      <c r="Z121" s="19"/>
      <c r="AA121" s="23"/>
      <c r="AB121" s="23"/>
      <c r="AC121" s="23"/>
      <c r="AD121" s="19"/>
      <c r="AE121" s="19"/>
      <c r="AF121" s="31"/>
      <c r="AG121" s="63"/>
      <c r="AH121" s="64"/>
      <c r="AAF121">
        <f t="shared" ref="AAF121:AAF167" si="17">--((ISNUMBER(SEARCH("Mexique",$C121))+ISNUMBER(SEARCH("France",$C121)))&gt;0)</f>
        <v>0</v>
      </c>
    </row>
    <row r="122" spans="1:708" ht="19.5" customHeight="1" x14ac:dyDescent="0.25">
      <c r="A122" t="str">
        <f t="shared" si="12"/>
        <v>PoulesEcosse - Maroc24hPower break 1</v>
      </c>
      <c r="B122" s="26" t="str">
        <f>Calendrier!B110</f>
        <v>Poules</v>
      </c>
      <c r="C122" s="26" t="str">
        <f>Calendrier!G110</f>
        <v>Ecosse - Maroc</v>
      </c>
      <c r="D122" s="27">
        <f>Calendrier!C110</f>
        <v>46192</v>
      </c>
      <c r="E122" s="28" t="str">
        <f>Calendrier!I110</f>
        <v>24h</v>
      </c>
      <c r="F122" s="28" t="str">
        <f>Calendrier!H110</f>
        <v>Power break 1</v>
      </c>
      <c r="G122" s="36"/>
      <c r="H122" s="100">
        <f>Calendrier!K110</f>
        <v>36000</v>
      </c>
      <c r="I122" s="42">
        <v>0.5</v>
      </c>
      <c r="J122" s="35">
        <v>20</v>
      </c>
      <c r="K122" s="35">
        <v>1</v>
      </c>
      <c r="L122" s="30"/>
      <c r="M122" s="42"/>
      <c r="N122" s="101" t="str">
        <f>IF(G122=TRUE,H122*K122*(VLOOKUP(J122,'Table de correspondance'!D:E,2,FALSE)),"")</f>
        <v/>
      </c>
      <c r="O122" s="101" t="str">
        <f t="shared" si="13"/>
        <v/>
      </c>
      <c r="P122" s="101" t="str">
        <f t="shared" si="14"/>
        <v/>
      </c>
      <c r="Q122" s="29">
        <f>Calendrier!L110</f>
        <v>3.8</v>
      </c>
      <c r="R122" s="164" t="str">
        <f>IFERROR(INDEX(Calendrier!$M:$V,MATCH($U122,Calendrier!$W:$W,0),MATCH($L122,Calendrier!$M$1:$V$1,0)),"")</f>
        <v/>
      </c>
      <c r="S122" s="164" t="str">
        <f t="shared" si="15"/>
        <v/>
      </c>
      <c r="T122" s="164" t="str">
        <f>IFERROR(VLOOKUP(S122,'Table de correspondance'!$R:$S,2,FALSE),R122)</f>
        <v/>
      </c>
      <c r="U122" s="155" t="str">
        <f t="shared" si="16"/>
        <v>Ecosse - Maroc4619224hPower break 1</v>
      </c>
      <c r="Z122" s="19"/>
      <c r="AA122" s="23"/>
      <c r="AB122" s="23"/>
      <c r="AC122" s="23"/>
      <c r="AD122" s="19"/>
      <c r="AE122" s="19"/>
      <c r="AF122" s="31"/>
      <c r="AG122" s="63"/>
      <c r="AH122" s="64"/>
      <c r="AAF122">
        <f t="shared" si="17"/>
        <v>0</v>
      </c>
    </row>
    <row r="123" spans="1:708" ht="19.5" customHeight="1" x14ac:dyDescent="0.25">
      <c r="A123" t="str">
        <f t="shared" si="12"/>
        <v>PoulesEcosse - Maroc24hMi-temps 1</v>
      </c>
      <c r="B123" s="26" t="str">
        <f>Calendrier!B111</f>
        <v>Poules</v>
      </c>
      <c r="C123" s="26" t="str">
        <f>Calendrier!G111</f>
        <v>Ecosse - Maroc</v>
      </c>
      <c r="D123" s="27">
        <f>Calendrier!C111</f>
        <v>46192</v>
      </c>
      <c r="E123" s="28" t="str">
        <f>Calendrier!I111</f>
        <v>24h</v>
      </c>
      <c r="F123" s="28" t="str">
        <f>Calendrier!H111</f>
        <v>Mi-temps 1</v>
      </c>
      <c r="G123" s="36"/>
      <c r="H123" s="100">
        <f>Calendrier!K111</f>
        <v>30000</v>
      </c>
      <c r="I123" s="42">
        <v>0.5</v>
      </c>
      <c r="J123" s="35">
        <v>20</v>
      </c>
      <c r="K123" s="35">
        <v>1</v>
      </c>
      <c r="L123" s="30"/>
      <c r="M123" s="42"/>
      <c r="N123" s="101" t="str">
        <f>IF(G123=TRUE,H123*K123*(VLOOKUP(J123,'Table de correspondance'!D:E,2,FALSE)),"")</f>
        <v/>
      </c>
      <c r="O123" s="101" t="str">
        <f t="shared" si="13"/>
        <v/>
      </c>
      <c r="P123" s="101" t="str">
        <f t="shared" si="14"/>
        <v/>
      </c>
      <c r="Q123" s="29">
        <f>Calendrier!L111</f>
        <v>3.3</v>
      </c>
      <c r="R123" s="164" t="str">
        <f>IFERROR(INDEX(Calendrier!$M:$V,MATCH($U123,Calendrier!$W:$W,0),MATCH($L123,Calendrier!$M$1:$V$1,0)),"")</f>
        <v/>
      </c>
      <c r="S123" s="164" t="str">
        <f t="shared" si="15"/>
        <v/>
      </c>
      <c r="T123" s="164" t="str">
        <f>IFERROR(VLOOKUP(S123,'Table de correspondance'!$R:$S,2,FALSE),R123)</f>
        <v/>
      </c>
      <c r="U123" s="155" t="str">
        <f t="shared" si="16"/>
        <v>Ecosse - Maroc4619224hMi-temps 1</v>
      </c>
      <c r="Z123" s="19"/>
      <c r="AA123" s="23"/>
      <c r="AB123" s="23"/>
      <c r="AC123" s="23"/>
      <c r="AD123" s="19"/>
      <c r="AE123" s="19"/>
      <c r="AF123" s="31"/>
      <c r="AG123" s="63"/>
      <c r="AH123" s="64"/>
      <c r="AAF123">
        <f t="shared" si="17"/>
        <v>0</v>
      </c>
    </row>
    <row r="124" spans="1:708" ht="19.5" customHeight="1" x14ac:dyDescent="0.25">
      <c r="A124" t="str">
        <f t="shared" si="12"/>
        <v>PoulesEcosse - Maroc24hMi-temps 2</v>
      </c>
      <c r="B124" s="26" t="str">
        <f>Calendrier!B112</f>
        <v>Poules</v>
      </c>
      <c r="C124" s="26" t="str">
        <f>Calendrier!G112</f>
        <v>Ecosse - Maroc</v>
      </c>
      <c r="D124" s="27">
        <f>Calendrier!C112</f>
        <v>46192</v>
      </c>
      <c r="E124" s="28" t="str">
        <f>Calendrier!I112</f>
        <v>24h</v>
      </c>
      <c r="F124" s="28" t="str">
        <f>Calendrier!H112</f>
        <v>Mi-temps 2</v>
      </c>
      <c r="G124" s="36"/>
      <c r="H124" s="100">
        <f>Calendrier!K112</f>
        <v>25000</v>
      </c>
      <c r="I124" s="42">
        <v>0.5</v>
      </c>
      <c r="J124" s="35">
        <v>20</v>
      </c>
      <c r="K124" s="35">
        <v>1</v>
      </c>
      <c r="L124" s="30"/>
      <c r="M124" s="42"/>
      <c r="N124" s="101" t="str">
        <f>IF(G124=TRUE,H124*K124*(VLOOKUP(J124,'Table de correspondance'!D:E,2,FALSE)),"")</f>
        <v/>
      </c>
      <c r="O124" s="101" t="str">
        <f t="shared" si="13"/>
        <v/>
      </c>
      <c r="P124" s="101" t="str">
        <f t="shared" si="14"/>
        <v/>
      </c>
      <c r="Q124" s="29">
        <f>Calendrier!L112</f>
        <v>2.8</v>
      </c>
      <c r="R124" s="164" t="str">
        <f>IFERROR(INDEX(Calendrier!$M:$V,MATCH($U124,Calendrier!$W:$W,0),MATCH($L124,Calendrier!$M$1:$V$1,0)),"")</f>
        <v/>
      </c>
      <c r="S124" s="164" t="str">
        <f t="shared" si="15"/>
        <v/>
      </c>
      <c r="T124" s="164" t="str">
        <f>IFERROR(VLOOKUP(S124,'Table de correspondance'!$R:$S,2,FALSE),R124)</f>
        <v/>
      </c>
      <c r="U124" s="155" t="str">
        <f t="shared" si="16"/>
        <v>Ecosse - Maroc4619224hMi-temps 2</v>
      </c>
      <c r="Z124" s="19"/>
      <c r="AA124" s="23"/>
      <c r="AB124" s="23"/>
      <c r="AC124" s="23"/>
      <c r="AD124" s="19"/>
      <c r="AE124" s="19"/>
      <c r="AF124" s="31"/>
      <c r="AG124" s="63"/>
      <c r="AH124" s="64"/>
      <c r="AAF124">
        <f t="shared" si="17"/>
        <v>0</v>
      </c>
    </row>
    <row r="125" spans="1:708" ht="19.5" customHeight="1" x14ac:dyDescent="0.25">
      <c r="A125" t="str">
        <f t="shared" si="12"/>
        <v>PoulesEcosse - Maroc24hMi-temps 3</v>
      </c>
      <c r="B125" s="26" t="str">
        <f>Calendrier!B113</f>
        <v>Poules</v>
      </c>
      <c r="C125" s="26" t="str">
        <f>Calendrier!G113</f>
        <v>Ecosse - Maroc</v>
      </c>
      <c r="D125" s="27">
        <f>Calendrier!C113</f>
        <v>46192</v>
      </c>
      <c r="E125" s="28" t="str">
        <f>Calendrier!I113</f>
        <v>24h</v>
      </c>
      <c r="F125" s="28" t="str">
        <f>Calendrier!H113</f>
        <v>Mi-temps 3</v>
      </c>
      <c r="G125" s="36"/>
      <c r="H125" s="100">
        <f>Calendrier!K113</f>
        <v>30000</v>
      </c>
      <c r="I125" s="42">
        <v>0.5</v>
      </c>
      <c r="J125" s="35">
        <v>20</v>
      </c>
      <c r="K125" s="35">
        <v>1</v>
      </c>
      <c r="L125" s="30"/>
      <c r="M125" s="42"/>
      <c r="N125" s="101" t="str">
        <f>IF(G125=TRUE,H125*K125*(VLOOKUP(J125,'Table de correspondance'!D:E,2,FALSE)),"")</f>
        <v/>
      </c>
      <c r="O125" s="101" t="str">
        <f t="shared" si="13"/>
        <v/>
      </c>
      <c r="P125" s="101" t="str">
        <f t="shared" si="14"/>
        <v/>
      </c>
      <c r="Q125" s="29">
        <f>Calendrier!L113</f>
        <v>3.3</v>
      </c>
      <c r="R125" s="164" t="str">
        <f>IFERROR(INDEX(Calendrier!$M:$V,MATCH($U125,Calendrier!$W:$W,0),MATCH($L125,Calendrier!$M$1:$V$1,0)),"")</f>
        <v/>
      </c>
      <c r="S125" s="164" t="str">
        <f t="shared" si="15"/>
        <v/>
      </c>
      <c r="T125" s="164" t="str">
        <f>IFERROR(VLOOKUP(S125,'Table de correspondance'!$R:$S,2,FALSE),R125)</f>
        <v/>
      </c>
      <c r="U125" s="155" t="str">
        <f t="shared" si="16"/>
        <v>Ecosse - Maroc4619224hMi-temps 3</v>
      </c>
      <c r="Z125" s="19"/>
      <c r="AA125" s="23"/>
      <c r="AB125" s="23"/>
      <c r="AC125" s="23"/>
      <c r="AD125" s="19"/>
      <c r="AE125" s="19"/>
      <c r="AF125" s="31"/>
      <c r="AG125" s="63"/>
      <c r="AH125" s="64"/>
      <c r="AAF125">
        <f t="shared" si="17"/>
        <v>0</v>
      </c>
    </row>
    <row r="126" spans="1:708" ht="19.5" customHeight="1" x14ac:dyDescent="0.25">
      <c r="A126" t="str">
        <f t="shared" si="12"/>
        <v>PoulesEcosse - Maroc24hPower break 2</v>
      </c>
      <c r="B126" s="26" t="str">
        <f>Calendrier!B114</f>
        <v>Poules</v>
      </c>
      <c r="C126" s="26" t="str">
        <f>Calendrier!G114</f>
        <v>Ecosse - Maroc</v>
      </c>
      <c r="D126" s="27">
        <f>Calendrier!C114</f>
        <v>46192</v>
      </c>
      <c r="E126" s="28" t="str">
        <f>Calendrier!I114</f>
        <v>24h</v>
      </c>
      <c r="F126" s="28" t="str">
        <f>Calendrier!H114</f>
        <v>Power break 2</v>
      </c>
      <c r="G126" s="36"/>
      <c r="H126" s="100">
        <f>Calendrier!K114</f>
        <v>34000</v>
      </c>
      <c r="I126" s="42">
        <v>0.5</v>
      </c>
      <c r="J126" s="35">
        <v>20</v>
      </c>
      <c r="K126" s="35">
        <v>1</v>
      </c>
      <c r="L126" s="30"/>
      <c r="M126" s="42"/>
      <c r="N126" s="101" t="str">
        <f>IF(G126=TRUE,H126*K126*(VLOOKUP(J126,'Table de correspondance'!D:E,2,FALSE)),"")</f>
        <v/>
      </c>
      <c r="O126" s="101" t="str">
        <f t="shared" si="13"/>
        <v/>
      </c>
      <c r="P126" s="101" t="str">
        <f t="shared" si="14"/>
        <v/>
      </c>
      <c r="Q126" s="29">
        <f>Calendrier!L114</f>
        <v>3.5625</v>
      </c>
      <c r="R126" s="164" t="str">
        <f>IFERROR(INDEX(Calendrier!$M:$V,MATCH($U126,Calendrier!$W:$W,0),MATCH($L126,Calendrier!$M$1:$V$1,0)),"")</f>
        <v/>
      </c>
      <c r="S126" s="164" t="str">
        <f t="shared" si="15"/>
        <v/>
      </c>
      <c r="T126" s="164" t="str">
        <f>IFERROR(VLOOKUP(S126,'Table de correspondance'!$R:$S,2,FALSE),R126)</f>
        <v/>
      </c>
      <c r="U126" s="155" t="str">
        <f t="shared" si="16"/>
        <v>Ecosse - Maroc4619224hPower break 2</v>
      </c>
      <c r="Z126" s="19"/>
      <c r="AA126" s="23"/>
      <c r="AB126" s="23"/>
      <c r="AC126" s="23"/>
      <c r="AD126" s="19"/>
      <c r="AE126" s="19"/>
      <c r="AF126" s="31"/>
      <c r="AG126" s="63"/>
      <c r="AH126" s="64"/>
      <c r="AAF126">
        <f t="shared" si="17"/>
        <v>0</v>
      </c>
    </row>
    <row r="127" spans="1:708" ht="19.5" customHeight="1" x14ac:dyDescent="0.25">
      <c r="A127" t="str">
        <f t="shared" si="12"/>
        <v>PoulesEcosse - Maroc24hFin match</v>
      </c>
      <c r="B127" s="26" t="str">
        <f>Calendrier!B115</f>
        <v>Poules</v>
      </c>
      <c r="C127" s="26" t="str">
        <f>Calendrier!G115</f>
        <v>Ecosse - Maroc</v>
      </c>
      <c r="D127" s="27">
        <f>Calendrier!C115</f>
        <v>46192</v>
      </c>
      <c r="E127" s="28" t="str">
        <f>Calendrier!I115</f>
        <v>24h</v>
      </c>
      <c r="F127" s="28" t="str">
        <f>Calendrier!H115</f>
        <v>Fin match</v>
      </c>
      <c r="G127" s="36"/>
      <c r="H127" s="100">
        <f>Calendrier!K115</f>
        <v>8000</v>
      </c>
      <c r="I127" s="42">
        <v>0.5</v>
      </c>
      <c r="J127" s="35">
        <v>20</v>
      </c>
      <c r="K127" s="35">
        <v>1</v>
      </c>
      <c r="L127" s="30"/>
      <c r="M127" s="42"/>
      <c r="N127" s="101" t="str">
        <f>IF(G127=TRUE,H127*K127*(VLOOKUP(J127,'Table de correspondance'!D:E,2,FALSE)),"")</f>
        <v/>
      </c>
      <c r="O127" s="101" t="str">
        <f t="shared" si="13"/>
        <v/>
      </c>
      <c r="P127" s="101" t="str">
        <f t="shared" si="14"/>
        <v/>
      </c>
      <c r="Q127" s="29">
        <f>Calendrier!L115</f>
        <v>0.9</v>
      </c>
      <c r="R127" s="164" t="str">
        <f>IFERROR(INDEX(Calendrier!$M:$V,MATCH($U127,Calendrier!$W:$W,0),MATCH($L127,Calendrier!$M$1:$V$1,0)),"")</f>
        <v/>
      </c>
      <c r="S127" s="164" t="str">
        <f t="shared" si="15"/>
        <v/>
      </c>
      <c r="T127" s="164" t="str">
        <f>IFERROR(VLOOKUP(S127,'Table de correspondance'!$R:$S,2,FALSE),R127)</f>
        <v/>
      </c>
      <c r="U127" s="155" t="str">
        <f t="shared" si="16"/>
        <v>Ecosse - Maroc4619224hFin match</v>
      </c>
      <c r="Z127" s="19"/>
      <c r="AA127" s="23"/>
      <c r="AB127" s="23"/>
      <c r="AC127" s="23"/>
      <c r="AD127" s="19"/>
      <c r="AE127" s="19"/>
      <c r="AF127" s="31"/>
      <c r="AG127" s="63"/>
      <c r="AH127" s="64"/>
      <c r="AAF127">
        <f t="shared" si="17"/>
        <v>0</v>
      </c>
    </row>
    <row r="128" spans="1:708" ht="19.5" customHeight="1" x14ac:dyDescent="0.25">
      <c r="A128" t="str">
        <f t="shared" si="12"/>
        <v>PoulesUSA - Australie21hAvant Match</v>
      </c>
      <c r="B128" s="26" t="str">
        <f>Calendrier!B116</f>
        <v>Poules</v>
      </c>
      <c r="C128" s="26" t="str">
        <f>Calendrier!G116</f>
        <v>USA - Australie</v>
      </c>
      <c r="D128" s="27">
        <f>Calendrier!C116</f>
        <v>46192</v>
      </c>
      <c r="E128" s="28" t="str">
        <f>Calendrier!I116</f>
        <v>21h</v>
      </c>
      <c r="F128" s="28" t="str">
        <f>Calendrier!H116</f>
        <v>Avant Match</v>
      </c>
      <c r="G128" s="36"/>
      <c r="H128" s="100">
        <f>Calendrier!K116</f>
        <v>30000</v>
      </c>
      <c r="I128" s="42">
        <v>0.5</v>
      </c>
      <c r="J128" s="35">
        <v>20</v>
      </c>
      <c r="K128" s="35">
        <v>1</v>
      </c>
      <c r="L128" s="30"/>
      <c r="M128" s="42"/>
      <c r="N128" s="101" t="str">
        <f>IF(G128=TRUE,H128*K128*(VLOOKUP(J128,'Table de correspondance'!D:E,2,FALSE)),"")</f>
        <v/>
      </c>
      <c r="O128" s="101" t="str">
        <f t="shared" si="13"/>
        <v/>
      </c>
      <c r="P128" s="101" t="str">
        <f t="shared" si="14"/>
        <v/>
      </c>
      <c r="Q128" s="29">
        <f>Calendrier!L116</f>
        <v>2.15</v>
      </c>
      <c r="R128" s="164" t="str">
        <f>IFERROR(INDEX(Calendrier!$M:$V,MATCH($U128,Calendrier!$W:$W,0),MATCH($L128,Calendrier!$M$1:$V$1,0)),"")</f>
        <v/>
      </c>
      <c r="S128" s="164" t="str">
        <f t="shared" si="15"/>
        <v/>
      </c>
      <c r="T128" s="164" t="str">
        <f>IFERROR(VLOOKUP(S128,'Table de correspondance'!$R:$S,2,FALSE),R128)</f>
        <v/>
      </c>
      <c r="U128" s="155" t="str">
        <f t="shared" si="16"/>
        <v>USA - Australie4619221hAvant Match</v>
      </c>
      <c r="Z128" s="19"/>
      <c r="AA128" s="23"/>
      <c r="AB128" s="23"/>
      <c r="AC128" s="23"/>
      <c r="AD128" s="19"/>
      <c r="AE128" s="19"/>
      <c r="AF128" s="31"/>
      <c r="AG128" s="63"/>
      <c r="AH128" s="64"/>
      <c r="AAF128">
        <f t="shared" si="17"/>
        <v>0</v>
      </c>
    </row>
    <row r="129" spans="1:708" ht="19.5" customHeight="1" x14ac:dyDescent="0.25">
      <c r="A129" t="str">
        <f t="shared" si="12"/>
        <v>PoulesUSA - Australie21hPower break 1</v>
      </c>
      <c r="B129" s="26" t="str">
        <f>Calendrier!B117</f>
        <v>Poules</v>
      </c>
      <c r="C129" s="26" t="str">
        <f>Calendrier!G117</f>
        <v>USA - Australie</v>
      </c>
      <c r="D129" s="27">
        <f>Calendrier!C117</f>
        <v>46192</v>
      </c>
      <c r="E129" s="28" t="str">
        <f>Calendrier!I117</f>
        <v>21h</v>
      </c>
      <c r="F129" s="28" t="str">
        <f>Calendrier!H117</f>
        <v>Power break 1</v>
      </c>
      <c r="G129" s="36"/>
      <c r="H129" s="100">
        <f>Calendrier!K117</f>
        <v>85000</v>
      </c>
      <c r="I129" s="42">
        <v>0.5</v>
      </c>
      <c r="J129" s="35">
        <v>20</v>
      </c>
      <c r="K129" s="35">
        <v>1</v>
      </c>
      <c r="L129" s="30"/>
      <c r="M129" s="42"/>
      <c r="N129" s="101" t="str">
        <f>IF(G129=TRUE,H129*K129*(VLOOKUP(J129,'Table de correspondance'!D:E,2,FALSE)),"")</f>
        <v/>
      </c>
      <c r="O129" s="101" t="str">
        <f t="shared" si="13"/>
        <v/>
      </c>
      <c r="P129" s="101" t="str">
        <f t="shared" si="14"/>
        <v/>
      </c>
      <c r="Q129" s="29">
        <f>Calendrier!L117</f>
        <v>5.794999999999999</v>
      </c>
      <c r="R129" s="164" t="str">
        <f>IFERROR(INDEX(Calendrier!$M:$V,MATCH($U129,Calendrier!$W:$W,0),MATCH($L129,Calendrier!$M$1:$V$1,0)),"")</f>
        <v/>
      </c>
      <c r="S129" s="164" t="str">
        <f t="shared" si="15"/>
        <v/>
      </c>
      <c r="T129" s="164" t="str">
        <f>IFERROR(VLOOKUP(S129,'Table de correspondance'!$R:$S,2,FALSE),R129)</f>
        <v/>
      </c>
      <c r="U129" s="155" t="str">
        <f t="shared" si="16"/>
        <v>USA - Australie4619221hPower break 1</v>
      </c>
      <c r="Z129" s="19"/>
      <c r="AA129" s="23"/>
      <c r="AB129" s="23"/>
      <c r="AC129" s="23"/>
      <c r="AD129" s="19"/>
      <c r="AE129" s="19"/>
      <c r="AF129" s="31"/>
      <c r="AG129" s="63"/>
      <c r="AH129" s="64"/>
      <c r="AAF129">
        <f t="shared" si="17"/>
        <v>0</v>
      </c>
    </row>
    <row r="130" spans="1:708" ht="19.5" customHeight="1" x14ac:dyDescent="0.25">
      <c r="A130" t="str">
        <f t="shared" si="12"/>
        <v>PoulesUSA - Australie21hMi-temps 1</v>
      </c>
      <c r="B130" s="26" t="str">
        <f>Calendrier!B118</f>
        <v>Poules</v>
      </c>
      <c r="C130" s="26" t="str">
        <f>Calendrier!G118</f>
        <v>USA - Australie</v>
      </c>
      <c r="D130" s="27">
        <f>Calendrier!C118</f>
        <v>46192</v>
      </c>
      <c r="E130" s="28" t="str">
        <f>Calendrier!I118</f>
        <v>21h</v>
      </c>
      <c r="F130" s="28" t="str">
        <f>Calendrier!H118</f>
        <v>Mi-temps 1</v>
      </c>
      <c r="G130" s="36"/>
      <c r="H130" s="100">
        <f>Calendrier!K118</f>
        <v>70000</v>
      </c>
      <c r="I130" s="42">
        <v>0.5</v>
      </c>
      <c r="J130" s="35">
        <v>20</v>
      </c>
      <c r="K130" s="35">
        <v>1</v>
      </c>
      <c r="L130" s="30"/>
      <c r="M130" s="42"/>
      <c r="N130" s="101" t="str">
        <f>IF(G130=TRUE,H130*K130*(VLOOKUP(J130,'Table de correspondance'!D:E,2,FALSE)),"")</f>
        <v/>
      </c>
      <c r="O130" s="101" t="str">
        <f t="shared" si="13"/>
        <v/>
      </c>
      <c r="P130" s="101" t="str">
        <f t="shared" si="14"/>
        <v/>
      </c>
      <c r="Q130" s="29">
        <f>Calendrier!L118</f>
        <v>5</v>
      </c>
      <c r="R130" s="164" t="str">
        <f>IFERROR(INDEX(Calendrier!$M:$V,MATCH($U130,Calendrier!$W:$W,0),MATCH($L130,Calendrier!$M$1:$V$1,0)),"")</f>
        <v/>
      </c>
      <c r="S130" s="164" t="str">
        <f t="shared" si="15"/>
        <v/>
      </c>
      <c r="T130" s="164" t="str">
        <f>IFERROR(VLOOKUP(S130,'Table de correspondance'!$R:$S,2,FALSE),R130)</f>
        <v/>
      </c>
      <c r="U130" s="155" t="str">
        <f t="shared" si="16"/>
        <v>USA - Australie4619221hMi-temps 1</v>
      </c>
      <c r="Z130" s="19"/>
      <c r="AA130" s="23"/>
      <c r="AB130" s="23"/>
      <c r="AC130" s="23"/>
      <c r="AD130" s="19"/>
      <c r="AE130" s="19"/>
      <c r="AF130" s="31"/>
      <c r="AG130" s="63"/>
      <c r="AH130" s="64"/>
      <c r="AAF130">
        <f t="shared" si="17"/>
        <v>0</v>
      </c>
    </row>
    <row r="131" spans="1:708" ht="19.5" customHeight="1" x14ac:dyDescent="0.25">
      <c r="A131" t="str">
        <f t="shared" si="12"/>
        <v>PoulesUSA - Australie21hMi-temps 2</v>
      </c>
      <c r="B131" s="26" t="str">
        <f>Calendrier!B119</f>
        <v>Poules</v>
      </c>
      <c r="C131" s="26" t="str">
        <f>Calendrier!G119</f>
        <v>USA - Australie</v>
      </c>
      <c r="D131" s="27">
        <f>Calendrier!C119</f>
        <v>46192</v>
      </c>
      <c r="E131" s="28" t="str">
        <f>Calendrier!I119</f>
        <v>21h</v>
      </c>
      <c r="F131" s="28" t="str">
        <f>Calendrier!H119</f>
        <v>Mi-temps 2</v>
      </c>
      <c r="G131" s="36"/>
      <c r="H131" s="100">
        <f>Calendrier!K119</f>
        <v>65000</v>
      </c>
      <c r="I131" s="42">
        <v>0.5</v>
      </c>
      <c r="J131" s="35">
        <v>20</v>
      </c>
      <c r="K131" s="35">
        <v>1</v>
      </c>
      <c r="L131" s="30"/>
      <c r="M131" s="42"/>
      <c r="N131" s="101" t="str">
        <f>IF(G131=TRUE,H131*K131*(VLOOKUP(J131,'Table de correspondance'!D:E,2,FALSE)),"")</f>
        <v/>
      </c>
      <c r="O131" s="101" t="str">
        <f t="shared" si="13"/>
        <v/>
      </c>
      <c r="P131" s="101" t="str">
        <f t="shared" si="14"/>
        <v/>
      </c>
      <c r="Q131" s="29">
        <f>Calendrier!L119</f>
        <v>4.6500000000000004</v>
      </c>
      <c r="R131" s="164" t="str">
        <f>IFERROR(INDEX(Calendrier!$M:$V,MATCH($U131,Calendrier!$W:$W,0),MATCH($L131,Calendrier!$M$1:$V$1,0)),"")</f>
        <v/>
      </c>
      <c r="S131" s="164" t="str">
        <f t="shared" si="15"/>
        <v/>
      </c>
      <c r="T131" s="164" t="str">
        <f>IFERROR(VLOOKUP(S131,'Table de correspondance'!$R:$S,2,FALSE),R131)</f>
        <v/>
      </c>
      <c r="U131" s="155" t="str">
        <f t="shared" si="16"/>
        <v>USA - Australie4619221hMi-temps 2</v>
      </c>
      <c r="Z131" s="19"/>
      <c r="AA131" s="23"/>
      <c r="AB131" s="23"/>
      <c r="AC131" s="23"/>
      <c r="AD131" s="19"/>
      <c r="AE131" s="19"/>
      <c r="AF131" s="31"/>
      <c r="AG131" s="63"/>
      <c r="AH131" s="64"/>
      <c r="AAF131">
        <f t="shared" si="17"/>
        <v>0</v>
      </c>
    </row>
    <row r="132" spans="1:708" ht="19.5" customHeight="1" x14ac:dyDescent="0.25">
      <c r="A132" t="str">
        <f t="shared" si="12"/>
        <v>PoulesUSA - Australie21hMi-temps 3</v>
      </c>
      <c r="B132" s="26" t="str">
        <f>Calendrier!B120</f>
        <v>Poules</v>
      </c>
      <c r="C132" s="26" t="str">
        <f>Calendrier!G120</f>
        <v>USA - Australie</v>
      </c>
      <c r="D132" s="27">
        <f>Calendrier!C120</f>
        <v>46192</v>
      </c>
      <c r="E132" s="28" t="str">
        <f>Calendrier!I120</f>
        <v>21h</v>
      </c>
      <c r="F132" s="28" t="str">
        <f>Calendrier!H120</f>
        <v>Mi-temps 3</v>
      </c>
      <c r="G132" s="36"/>
      <c r="H132" s="100">
        <f>Calendrier!K120</f>
        <v>70000</v>
      </c>
      <c r="I132" s="42">
        <v>0.5</v>
      </c>
      <c r="J132" s="35">
        <v>20</v>
      </c>
      <c r="K132" s="35">
        <v>1</v>
      </c>
      <c r="L132" s="30"/>
      <c r="M132" s="42"/>
      <c r="N132" s="101" t="str">
        <f>IF(G132=TRUE,H132*K132*(VLOOKUP(J132,'Table de correspondance'!D:E,2,FALSE)),"")</f>
        <v/>
      </c>
      <c r="O132" s="101" t="str">
        <f t="shared" si="13"/>
        <v/>
      </c>
      <c r="P132" s="101" t="str">
        <f t="shared" si="14"/>
        <v/>
      </c>
      <c r="Q132" s="29">
        <f>Calendrier!L120</f>
        <v>5</v>
      </c>
      <c r="R132" s="164" t="str">
        <f>IFERROR(INDEX(Calendrier!$M:$V,MATCH($U132,Calendrier!$W:$W,0),MATCH($L132,Calendrier!$M$1:$V$1,0)),"")</f>
        <v/>
      </c>
      <c r="S132" s="164" t="str">
        <f t="shared" si="15"/>
        <v/>
      </c>
      <c r="T132" s="164" t="str">
        <f>IFERROR(VLOOKUP(S132,'Table de correspondance'!$R:$S,2,FALSE),R132)</f>
        <v/>
      </c>
      <c r="U132" s="155" t="str">
        <f t="shared" si="16"/>
        <v>USA - Australie4619221hMi-temps 3</v>
      </c>
      <c r="Z132" s="19"/>
      <c r="AA132" s="23"/>
      <c r="AB132" s="23"/>
      <c r="AC132" s="23"/>
      <c r="AD132" s="19"/>
      <c r="AE132" s="19"/>
      <c r="AF132" s="31"/>
      <c r="AG132" s="63"/>
      <c r="AH132" s="64"/>
      <c r="AAF132">
        <f t="shared" si="17"/>
        <v>0</v>
      </c>
    </row>
    <row r="133" spans="1:708" ht="19.5" customHeight="1" x14ac:dyDescent="0.25">
      <c r="A133" t="str">
        <f t="shared" si="12"/>
        <v>PoulesUSA - Australie21hPower break 2</v>
      </c>
      <c r="B133" s="26" t="str">
        <f>Calendrier!B121</f>
        <v>Poules</v>
      </c>
      <c r="C133" s="26" t="str">
        <f>Calendrier!G121</f>
        <v>USA - Australie</v>
      </c>
      <c r="D133" s="27">
        <f>Calendrier!C121</f>
        <v>46192</v>
      </c>
      <c r="E133" s="28" t="str">
        <f>Calendrier!I121</f>
        <v>21h</v>
      </c>
      <c r="F133" s="28" t="str">
        <f>Calendrier!H121</f>
        <v>Power break 2</v>
      </c>
      <c r="G133" s="36"/>
      <c r="H133" s="100">
        <f>Calendrier!K121</f>
        <v>85000</v>
      </c>
      <c r="I133" s="42">
        <v>0.5</v>
      </c>
      <c r="J133" s="35">
        <v>20</v>
      </c>
      <c r="K133" s="35">
        <v>1</v>
      </c>
      <c r="L133" s="30"/>
      <c r="M133" s="42"/>
      <c r="N133" s="101" t="str">
        <f>IF(G133=TRUE,H133*K133*(VLOOKUP(J133,'Table de correspondance'!D:E,2,FALSE)),"")</f>
        <v/>
      </c>
      <c r="O133" s="101" t="str">
        <f t="shared" si="13"/>
        <v/>
      </c>
      <c r="P133" s="101" t="str">
        <f t="shared" si="14"/>
        <v/>
      </c>
      <c r="Q133" s="29">
        <f>Calendrier!L121</f>
        <v>5.794999999999999</v>
      </c>
      <c r="R133" s="164" t="str">
        <f>IFERROR(INDEX(Calendrier!$M:$V,MATCH($U133,Calendrier!$W:$W,0),MATCH($L133,Calendrier!$M$1:$V$1,0)),"")</f>
        <v/>
      </c>
      <c r="S133" s="164" t="str">
        <f t="shared" si="15"/>
        <v/>
      </c>
      <c r="T133" s="164" t="str">
        <f>IFERROR(VLOOKUP(S133,'Table de correspondance'!$R:$S,2,FALSE),R133)</f>
        <v/>
      </c>
      <c r="U133" s="155" t="str">
        <f t="shared" si="16"/>
        <v>USA - Australie4619221hPower break 2</v>
      </c>
      <c r="Z133" s="19"/>
      <c r="AA133" s="23"/>
      <c r="AB133" s="23"/>
      <c r="AC133" s="23"/>
      <c r="AD133" s="19"/>
      <c r="AE133" s="19"/>
      <c r="AF133" s="31"/>
      <c r="AG133" s="63"/>
      <c r="AH133" s="64"/>
      <c r="AAF133">
        <f t="shared" si="17"/>
        <v>0</v>
      </c>
    </row>
    <row r="134" spans="1:708" ht="19.5" customHeight="1" x14ac:dyDescent="0.25">
      <c r="A134" t="str">
        <f t="shared" si="12"/>
        <v>PoulesUSA - Australie21hFin match</v>
      </c>
      <c r="B134" s="26" t="str">
        <f>Calendrier!B122</f>
        <v>Poules</v>
      </c>
      <c r="C134" s="26" t="str">
        <f>Calendrier!G122</f>
        <v>USA - Australie</v>
      </c>
      <c r="D134" s="27">
        <f>Calendrier!C122</f>
        <v>46192</v>
      </c>
      <c r="E134" s="28" t="str">
        <f>Calendrier!I122</f>
        <v>21h</v>
      </c>
      <c r="F134" s="28" t="str">
        <f>Calendrier!H122</f>
        <v>Fin match</v>
      </c>
      <c r="G134" s="36"/>
      <c r="H134" s="100">
        <f>Calendrier!K122</f>
        <v>30000</v>
      </c>
      <c r="I134" s="42">
        <v>0.5</v>
      </c>
      <c r="J134" s="35">
        <v>20</v>
      </c>
      <c r="K134" s="35">
        <v>1</v>
      </c>
      <c r="L134" s="30"/>
      <c r="M134" s="42"/>
      <c r="N134" s="101" t="str">
        <f>IF(G134=TRUE,H134*K134*(VLOOKUP(J134,'Table de correspondance'!D:E,2,FALSE)),"")</f>
        <v/>
      </c>
      <c r="O134" s="101" t="str">
        <f t="shared" si="13"/>
        <v/>
      </c>
      <c r="P134" s="101" t="str">
        <f t="shared" si="14"/>
        <v/>
      </c>
      <c r="Q134" s="29">
        <f>Calendrier!L122</f>
        <v>2.5</v>
      </c>
      <c r="R134" s="164" t="str">
        <f>IFERROR(INDEX(Calendrier!$M:$V,MATCH($U134,Calendrier!$W:$W,0),MATCH($L134,Calendrier!$M$1:$V$1,0)),"")</f>
        <v/>
      </c>
      <c r="S134" s="164" t="str">
        <f t="shared" si="15"/>
        <v/>
      </c>
      <c r="T134" s="164" t="str">
        <f>IFERROR(VLOOKUP(S134,'Table de correspondance'!$R:$S,2,FALSE),R134)</f>
        <v/>
      </c>
      <c r="U134" s="155" t="str">
        <f t="shared" si="16"/>
        <v>USA - Australie4619221hFin match</v>
      </c>
      <c r="Z134" s="19"/>
      <c r="AA134" s="23"/>
      <c r="AB134" s="23"/>
      <c r="AC134" s="23"/>
      <c r="AD134" s="19"/>
      <c r="AE134" s="19"/>
      <c r="AF134" s="31"/>
      <c r="AG134" s="63"/>
      <c r="AH134" s="64"/>
      <c r="AAF134">
        <f t="shared" si="17"/>
        <v>0</v>
      </c>
    </row>
    <row r="135" spans="1:708" ht="19.5" customHeight="1" x14ac:dyDescent="0.25">
      <c r="A135" t="str">
        <f t="shared" si="12"/>
        <v>PoulesAllemagne - Côte d'Ivoire22hAvant Match</v>
      </c>
      <c r="B135" s="26" t="str">
        <f>Calendrier!B123</f>
        <v>Poules</v>
      </c>
      <c r="C135" s="26" t="str">
        <f>Calendrier!G123</f>
        <v>Allemagne - Côte d'Ivoire</v>
      </c>
      <c r="D135" s="27">
        <f>Calendrier!C123</f>
        <v>46193</v>
      </c>
      <c r="E135" s="28" t="str">
        <f>Calendrier!I123</f>
        <v>22h</v>
      </c>
      <c r="F135" s="28" t="str">
        <f>Calendrier!H123</f>
        <v>Avant Match</v>
      </c>
      <c r="G135" s="36"/>
      <c r="H135" s="100">
        <f>Calendrier!K123</f>
        <v>50000</v>
      </c>
      <c r="I135" s="42">
        <v>0.5</v>
      </c>
      <c r="J135" s="35">
        <v>20</v>
      </c>
      <c r="K135" s="35">
        <v>1</v>
      </c>
      <c r="L135" s="30"/>
      <c r="M135" s="42"/>
      <c r="N135" s="101" t="str">
        <f>IF(G135=TRUE,H135*K135*(VLOOKUP(J135,'Table de correspondance'!D:E,2,FALSE)),"")</f>
        <v/>
      </c>
      <c r="O135" s="101" t="str">
        <f t="shared" si="13"/>
        <v/>
      </c>
      <c r="P135" s="101" t="str">
        <f t="shared" si="14"/>
        <v/>
      </c>
      <c r="Q135" s="29">
        <f>Calendrier!L123</f>
        <v>3.6</v>
      </c>
      <c r="R135" s="164" t="str">
        <f>IFERROR(INDEX(Calendrier!$M:$V,MATCH($U135,Calendrier!$W:$W,0),MATCH($L135,Calendrier!$M$1:$V$1,0)),"")</f>
        <v/>
      </c>
      <c r="S135" s="164" t="str">
        <f t="shared" si="15"/>
        <v/>
      </c>
      <c r="T135" s="164" t="str">
        <f>IFERROR(VLOOKUP(S135,'Table de correspondance'!$R:$S,2,FALSE),R135)</f>
        <v/>
      </c>
      <c r="U135" s="155" t="str">
        <f t="shared" si="16"/>
        <v>Allemagne - Côte d'Ivoire4619322hAvant Match</v>
      </c>
      <c r="Z135" s="19"/>
      <c r="AA135" s="23"/>
      <c r="AB135" s="23"/>
      <c r="AC135" s="23"/>
      <c r="AD135" s="19"/>
      <c r="AE135" s="19"/>
      <c r="AF135" s="31"/>
      <c r="AG135" s="63"/>
      <c r="AH135" s="64"/>
      <c r="AAF135">
        <f t="shared" si="17"/>
        <v>0</v>
      </c>
    </row>
    <row r="136" spans="1:708" ht="19.5" customHeight="1" x14ac:dyDescent="0.25">
      <c r="A136" t="str">
        <f t="shared" si="12"/>
        <v>PoulesAllemagne - Côte d'Ivoire22hPower break 1</v>
      </c>
      <c r="B136" s="26" t="str">
        <f>Calendrier!B124</f>
        <v>Poules</v>
      </c>
      <c r="C136" s="26" t="str">
        <f>Calendrier!G124</f>
        <v>Allemagne - Côte d'Ivoire</v>
      </c>
      <c r="D136" s="27">
        <f>Calendrier!C124</f>
        <v>46193</v>
      </c>
      <c r="E136" s="28" t="str">
        <f>Calendrier!I124</f>
        <v>22h</v>
      </c>
      <c r="F136" s="28" t="str">
        <f>Calendrier!H124</f>
        <v>Power break 1</v>
      </c>
      <c r="G136" s="36"/>
      <c r="H136" s="100">
        <f>Calendrier!K124</f>
        <v>90000</v>
      </c>
      <c r="I136" s="42">
        <v>0.5</v>
      </c>
      <c r="J136" s="35">
        <v>20</v>
      </c>
      <c r="K136" s="35">
        <v>1</v>
      </c>
      <c r="L136" s="30"/>
      <c r="M136" s="42"/>
      <c r="N136" s="101" t="str">
        <f>IF(G136=TRUE,H136*K136*(VLOOKUP(J136,'Table de correspondance'!D:E,2,FALSE)),"")</f>
        <v/>
      </c>
      <c r="O136" s="101" t="str">
        <f t="shared" si="13"/>
        <v/>
      </c>
      <c r="P136" s="101" t="str">
        <f t="shared" si="14"/>
        <v/>
      </c>
      <c r="Q136" s="29">
        <f>Calendrier!L124</f>
        <v>6.84</v>
      </c>
      <c r="R136" s="164" t="str">
        <f>IFERROR(INDEX(Calendrier!$M:$V,MATCH($U136,Calendrier!$W:$W,0),MATCH($L136,Calendrier!$M$1:$V$1,0)),"")</f>
        <v/>
      </c>
      <c r="S136" s="164" t="str">
        <f t="shared" si="15"/>
        <v/>
      </c>
      <c r="T136" s="164" t="str">
        <f>IFERROR(VLOOKUP(S136,'Table de correspondance'!$R:$S,2,FALSE),R136)</f>
        <v/>
      </c>
      <c r="U136" s="155" t="str">
        <f t="shared" si="16"/>
        <v>Allemagne - Côte d'Ivoire4619322hPower break 1</v>
      </c>
      <c r="Z136" s="19"/>
      <c r="AA136" s="23"/>
      <c r="AB136" s="23"/>
      <c r="AC136" s="23"/>
      <c r="AD136" s="19"/>
      <c r="AE136" s="19"/>
      <c r="AF136" s="31"/>
      <c r="AG136" s="63"/>
      <c r="AH136" s="64"/>
      <c r="AAF136">
        <f t="shared" si="17"/>
        <v>0</v>
      </c>
    </row>
    <row r="137" spans="1:708" ht="19.5" customHeight="1" x14ac:dyDescent="0.25">
      <c r="A137" t="str">
        <f t="shared" si="12"/>
        <v>PoulesAllemagne - Côte d'Ivoire22hMi-temps 1</v>
      </c>
      <c r="B137" s="26" t="str">
        <f>Calendrier!B125</f>
        <v>Poules</v>
      </c>
      <c r="C137" s="26" t="str">
        <f>Calendrier!G125</f>
        <v>Allemagne - Côte d'Ivoire</v>
      </c>
      <c r="D137" s="27">
        <f>Calendrier!C125</f>
        <v>46193</v>
      </c>
      <c r="E137" s="28" t="str">
        <f>Calendrier!I125</f>
        <v>22h</v>
      </c>
      <c r="F137" s="28" t="str">
        <f>Calendrier!H125</f>
        <v>Mi-temps 1</v>
      </c>
      <c r="G137" s="36"/>
      <c r="H137" s="100">
        <f>Calendrier!K125</f>
        <v>75000</v>
      </c>
      <c r="I137" s="42">
        <v>0.5</v>
      </c>
      <c r="J137" s="35">
        <v>20</v>
      </c>
      <c r="K137" s="35">
        <v>1</v>
      </c>
      <c r="L137" s="30"/>
      <c r="M137" s="42"/>
      <c r="N137" s="101" t="str">
        <f>IF(G137=TRUE,H137*K137*(VLOOKUP(J137,'Table de correspondance'!D:E,2,FALSE)),"")</f>
        <v/>
      </c>
      <c r="O137" s="101" t="str">
        <f t="shared" si="13"/>
        <v/>
      </c>
      <c r="P137" s="101" t="str">
        <f t="shared" si="14"/>
        <v/>
      </c>
      <c r="Q137" s="29">
        <f>Calendrier!L125</f>
        <v>6</v>
      </c>
      <c r="R137" s="164" t="str">
        <f>IFERROR(INDEX(Calendrier!$M:$V,MATCH($U137,Calendrier!$W:$W,0),MATCH($L137,Calendrier!$M$1:$V$1,0)),"")</f>
        <v/>
      </c>
      <c r="S137" s="164" t="str">
        <f t="shared" si="15"/>
        <v/>
      </c>
      <c r="T137" s="164" t="str">
        <f>IFERROR(VLOOKUP(S137,'Table de correspondance'!$R:$S,2,FALSE),R137)</f>
        <v/>
      </c>
      <c r="U137" s="155" t="str">
        <f t="shared" si="16"/>
        <v>Allemagne - Côte d'Ivoire4619322hMi-temps 1</v>
      </c>
      <c r="Z137" s="19"/>
      <c r="AA137" s="23"/>
      <c r="AB137" s="23"/>
      <c r="AC137" s="23"/>
      <c r="AD137" s="19"/>
      <c r="AE137" s="19"/>
      <c r="AF137" s="31"/>
      <c r="AG137" s="63"/>
      <c r="AH137" s="64"/>
      <c r="AAF137">
        <f t="shared" si="17"/>
        <v>0</v>
      </c>
    </row>
    <row r="138" spans="1:708" ht="19.5" customHeight="1" x14ac:dyDescent="0.25">
      <c r="A138" t="str">
        <f t="shared" si="12"/>
        <v>PoulesAllemagne - Côte d'Ivoire22hMi-temps 2</v>
      </c>
      <c r="B138" s="26" t="str">
        <f>Calendrier!B126</f>
        <v>Poules</v>
      </c>
      <c r="C138" s="26" t="str">
        <f>Calendrier!G126</f>
        <v>Allemagne - Côte d'Ivoire</v>
      </c>
      <c r="D138" s="27">
        <f>Calendrier!C126</f>
        <v>46193</v>
      </c>
      <c r="E138" s="28" t="str">
        <f>Calendrier!I126</f>
        <v>22h</v>
      </c>
      <c r="F138" s="28" t="str">
        <f>Calendrier!H126</f>
        <v>Mi-temps 2</v>
      </c>
      <c r="G138" s="36"/>
      <c r="H138" s="100">
        <f>Calendrier!K126</f>
        <v>70000</v>
      </c>
      <c r="I138" s="42">
        <v>0.5</v>
      </c>
      <c r="J138" s="35">
        <v>20</v>
      </c>
      <c r="K138" s="35">
        <v>1</v>
      </c>
      <c r="L138" s="30"/>
      <c r="M138" s="42"/>
      <c r="N138" s="101" t="str">
        <f>IF(G138=TRUE,H138*K138*(VLOOKUP(J138,'Table de correspondance'!D:E,2,FALSE)),"")</f>
        <v/>
      </c>
      <c r="O138" s="101" t="str">
        <f t="shared" si="13"/>
        <v/>
      </c>
      <c r="P138" s="101" t="str">
        <f t="shared" si="14"/>
        <v/>
      </c>
      <c r="Q138" s="29">
        <f>Calendrier!L126</f>
        <v>5.6</v>
      </c>
      <c r="R138" s="164" t="str">
        <f>IFERROR(INDEX(Calendrier!$M:$V,MATCH($U138,Calendrier!$W:$W,0),MATCH($L138,Calendrier!$M$1:$V$1,0)),"")</f>
        <v/>
      </c>
      <c r="S138" s="164" t="str">
        <f t="shared" si="15"/>
        <v/>
      </c>
      <c r="T138" s="164" t="str">
        <f>IFERROR(VLOOKUP(S138,'Table de correspondance'!$R:$S,2,FALSE),R138)</f>
        <v/>
      </c>
      <c r="U138" s="155" t="str">
        <f t="shared" si="16"/>
        <v>Allemagne - Côte d'Ivoire4619322hMi-temps 2</v>
      </c>
      <c r="Z138" s="19"/>
      <c r="AA138" s="23"/>
      <c r="AB138" s="23"/>
      <c r="AC138" s="23"/>
      <c r="AD138" s="19"/>
      <c r="AE138" s="19"/>
      <c r="AF138" s="31"/>
      <c r="AG138" s="63"/>
      <c r="AH138" s="64"/>
      <c r="AAF138">
        <f t="shared" si="17"/>
        <v>0</v>
      </c>
    </row>
    <row r="139" spans="1:708" ht="19.5" customHeight="1" x14ac:dyDescent="0.25">
      <c r="A139" t="str">
        <f t="shared" si="12"/>
        <v>PoulesAllemagne - Côte d'Ivoire22hMi-temps 3</v>
      </c>
      <c r="B139" s="26" t="str">
        <f>Calendrier!B127</f>
        <v>Poules</v>
      </c>
      <c r="C139" s="26" t="str">
        <f>Calendrier!G127</f>
        <v>Allemagne - Côte d'Ivoire</v>
      </c>
      <c r="D139" s="27">
        <f>Calendrier!C127</f>
        <v>46193</v>
      </c>
      <c r="E139" s="28" t="str">
        <f>Calendrier!I127</f>
        <v>22h</v>
      </c>
      <c r="F139" s="28" t="str">
        <f>Calendrier!H127</f>
        <v>Mi-temps 3</v>
      </c>
      <c r="G139" s="36"/>
      <c r="H139" s="100">
        <f>Calendrier!K127</f>
        <v>75000</v>
      </c>
      <c r="I139" s="42">
        <v>0.5</v>
      </c>
      <c r="J139" s="35">
        <v>20</v>
      </c>
      <c r="K139" s="35">
        <v>1</v>
      </c>
      <c r="L139" s="30"/>
      <c r="M139" s="42"/>
      <c r="N139" s="101" t="str">
        <f>IF(G139=TRUE,H139*K139*(VLOOKUP(J139,'Table de correspondance'!D:E,2,FALSE)),"")</f>
        <v/>
      </c>
      <c r="O139" s="101" t="str">
        <f t="shared" si="13"/>
        <v/>
      </c>
      <c r="P139" s="101" t="str">
        <f t="shared" si="14"/>
        <v/>
      </c>
      <c r="Q139" s="29">
        <f>Calendrier!L127</f>
        <v>6</v>
      </c>
      <c r="R139" s="164" t="str">
        <f>IFERROR(INDEX(Calendrier!$M:$V,MATCH($U139,Calendrier!$W:$W,0),MATCH($L139,Calendrier!$M$1:$V$1,0)),"")</f>
        <v/>
      </c>
      <c r="S139" s="164" t="str">
        <f t="shared" si="15"/>
        <v/>
      </c>
      <c r="T139" s="164" t="str">
        <f>IFERROR(VLOOKUP(S139,'Table de correspondance'!$R:$S,2,FALSE),R139)</f>
        <v/>
      </c>
      <c r="U139" s="155" t="str">
        <f t="shared" si="16"/>
        <v>Allemagne - Côte d'Ivoire4619322hMi-temps 3</v>
      </c>
      <c r="Z139" s="19"/>
      <c r="AA139" s="23"/>
      <c r="AB139" s="23"/>
      <c r="AC139" s="23"/>
      <c r="AD139" s="19"/>
      <c r="AE139" s="19"/>
      <c r="AF139" s="31"/>
      <c r="AG139" s="63"/>
      <c r="AH139" s="64"/>
      <c r="AAF139">
        <f t="shared" si="17"/>
        <v>0</v>
      </c>
    </row>
    <row r="140" spans="1:708" ht="19.5" customHeight="1" x14ac:dyDescent="0.25">
      <c r="A140" t="str">
        <f t="shared" si="12"/>
        <v>PoulesAllemagne - Côte d'Ivoire22hPower break 2</v>
      </c>
      <c r="B140" s="26" t="str">
        <f>Calendrier!B128</f>
        <v>Poules</v>
      </c>
      <c r="C140" s="26" t="str">
        <f>Calendrier!G128</f>
        <v>Allemagne - Côte d'Ivoire</v>
      </c>
      <c r="D140" s="27">
        <f>Calendrier!C128</f>
        <v>46193</v>
      </c>
      <c r="E140" s="28" t="str">
        <f>Calendrier!I128</f>
        <v>22h</v>
      </c>
      <c r="F140" s="28" t="str">
        <f>Calendrier!H128</f>
        <v>Power break 2</v>
      </c>
      <c r="G140" s="36"/>
      <c r="H140" s="100">
        <f>Calendrier!K128</f>
        <v>90000</v>
      </c>
      <c r="I140" s="42">
        <v>0.5</v>
      </c>
      <c r="J140" s="35">
        <v>20</v>
      </c>
      <c r="K140" s="35">
        <v>1</v>
      </c>
      <c r="L140" s="30"/>
      <c r="M140" s="42"/>
      <c r="N140" s="101" t="str">
        <f>IF(G140=TRUE,H140*K140*(VLOOKUP(J140,'Table de correspondance'!D:E,2,FALSE)),"")</f>
        <v/>
      </c>
      <c r="O140" s="101" t="str">
        <f t="shared" si="13"/>
        <v/>
      </c>
      <c r="P140" s="101" t="str">
        <f t="shared" si="14"/>
        <v/>
      </c>
      <c r="Q140" s="29">
        <f>Calendrier!L128</f>
        <v>6.84</v>
      </c>
      <c r="R140" s="164" t="str">
        <f>IFERROR(INDEX(Calendrier!$M:$V,MATCH($U140,Calendrier!$W:$W,0),MATCH($L140,Calendrier!$M$1:$V$1,0)),"")</f>
        <v/>
      </c>
      <c r="S140" s="164" t="str">
        <f t="shared" si="15"/>
        <v/>
      </c>
      <c r="T140" s="164" t="str">
        <f>IFERROR(VLOOKUP(S140,'Table de correspondance'!$R:$S,2,FALSE),R140)</f>
        <v/>
      </c>
      <c r="U140" s="155" t="str">
        <f t="shared" si="16"/>
        <v>Allemagne - Côte d'Ivoire4619322hPower break 2</v>
      </c>
      <c r="Z140" s="19"/>
      <c r="AA140" s="23"/>
      <c r="AB140" s="23"/>
      <c r="AC140" s="23"/>
      <c r="AD140" s="19"/>
      <c r="AE140" s="19"/>
      <c r="AF140" s="31"/>
      <c r="AG140" s="63"/>
      <c r="AH140" s="64"/>
      <c r="AAF140">
        <f t="shared" si="17"/>
        <v>0</v>
      </c>
    </row>
    <row r="141" spans="1:708" ht="19.5" customHeight="1" x14ac:dyDescent="0.25">
      <c r="A141" t="str">
        <f t="shared" si="12"/>
        <v>PoulesAllemagne - Côte d'Ivoire22hFin match</v>
      </c>
      <c r="B141" s="26" t="str">
        <f>Calendrier!B129</f>
        <v>Poules</v>
      </c>
      <c r="C141" s="26" t="str">
        <f>Calendrier!G129</f>
        <v>Allemagne - Côte d'Ivoire</v>
      </c>
      <c r="D141" s="27">
        <f>Calendrier!C129</f>
        <v>46193</v>
      </c>
      <c r="E141" s="28" t="str">
        <f>Calendrier!I129</f>
        <v>22h</v>
      </c>
      <c r="F141" s="28" t="str">
        <f>Calendrier!H129</f>
        <v>Fin match</v>
      </c>
      <c r="G141" s="36"/>
      <c r="H141" s="100">
        <f>Calendrier!K129</f>
        <v>18000</v>
      </c>
      <c r="I141" s="42">
        <v>0.5</v>
      </c>
      <c r="J141" s="35">
        <v>20</v>
      </c>
      <c r="K141" s="35">
        <v>1</v>
      </c>
      <c r="L141" s="30"/>
      <c r="M141" s="42"/>
      <c r="N141" s="101" t="str">
        <f>IF(G141=TRUE,H141*K141*(VLOOKUP(J141,'Table de correspondance'!D:E,2,FALSE)),"")</f>
        <v/>
      </c>
      <c r="O141" s="101" t="str">
        <f t="shared" si="13"/>
        <v/>
      </c>
      <c r="P141" s="101" t="str">
        <f t="shared" si="14"/>
        <v/>
      </c>
      <c r="Q141" s="29">
        <f>Calendrier!L129</f>
        <v>2</v>
      </c>
      <c r="R141" s="164" t="str">
        <f>IFERROR(INDEX(Calendrier!$M:$V,MATCH($U141,Calendrier!$W:$W,0),MATCH($L141,Calendrier!$M$1:$V$1,0)),"")</f>
        <v/>
      </c>
      <c r="S141" s="164" t="str">
        <f t="shared" si="15"/>
        <v/>
      </c>
      <c r="T141" s="164" t="str">
        <f>IFERROR(VLOOKUP(S141,'Table de correspondance'!$R:$S,2,FALSE),R141)</f>
        <v/>
      </c>
      <c r="U141" s="155" t="str">
        <f t="shared" si="16"/>
        <v>Allemagne - Côte d'Ivoire4619322hFin match</v>
      </c>
      <c r="Z141" s="19"/>
      <c r="AA141" s="23"/>
      <c r="AB141" s="23"/>
      <c r="AC141" s="23"/>
      <c r="AD141" s="19"/>
      <c r="AE141" s="19"/>
      <c r="AF141" s="31"/>
      <c r="AG141" s="63"/>
      <c r="AH141" s="64"/>
      <c r="AAF141">
        <f t="shared" si="17"/>
        <v>0</v>
      </c>
    </row>
    <row r="142" spans="1:708" ht="19.5" customHeight="1" x14ac:dyDescent="0.25">
      <c r="A142" t="str">
        <f t="shared" si="12"/>
        <v>PoulesPays-Bas - UKR/SWE/POL/ALB19hAvant Match</v>
      </c>
      <c r="B142" s="26" t="str">
        <f>Calendrier!B130</f>
        <v>Poules</v>
      </c>
      <c r="C142" s="26" t="str">
        <f>Calendrier!G130</f>
        <v>Pays-Bas - UKR/SWE/POL/ALB</v>
      </c>
      <c r="D142" s="27">
        <f>Calendrier!C130</f>
        <v>46193</v>
      </c>
      <c r="E142" s="28" t="str">
        <f>Calendrier!I130</f>
        <v>19h</v>
      </c>
      <c r="F142" s="28" t="str">
        <f>Calendrier!H130</f>
        <v>Avant Match</v>
      </c>
      <c r="G142" s="36"/>
      <c r="H142" s="100">
        <f>Calendrier!K130</f>
        <v>20000</v>
      </c>
      <c r="I142" s="42">
        <v>0.5</v>
      </c>
      <c r="J142" s="35">
        <v>20</v>
      </c>
      <c r="K142" s="35">
        <v>1</v>
      </c>
      <c r="L142" s="30"/>
      <c r="M142" s="42"/>
      <c r="N142" s="101" t="str">
        <f>IF(G142=TRUE,H142*K142*(VLOOKUP(J142,'Table de correspondance'!D:E,2,FALSE)),"")</f>
        <v/>
      </c>
      <c r="O142" s="101" t="str">
        <f t="shared" si="13"/>
        <v/>
      </c>
      <c r="P142" s="101" t="str">
        <f t="shared" si="14"/>
        <v/>
      </c>
      <c r="Q142" s="29">
        <f>Calendrier!L130</f>
        <v>1.75</v>
      </c>
      <c r="R142" s="164" t="str">
        <f>IFERROR(INDEX(Calendrier!$M:$V,MATCH($U142,Calendrier!$W:$W,0),MATCH($L142,Calendrier!$M$1:$V$1,0)),"")</f>
        <v/>
      </c>
      <c r="S142" s="164" t="str">
        <f t="shared" si="15"/>
        <v/>
      </c>
      <c r="T142" s="164" t="str">
        <f>IFERROR(VLOOKUP(S142,'Table de correspondance'!$R:$S,2,FALSE),R142)</f>
        <v/>
      </c>
      <c r="U142" s="155" t="str">
        <f t="shared" si="16"/>
        <v>Pays-Bas - UKR/SWE/POL/ALB4619319hAvant Match</v>
      </c>
      <c r="Z142" s="19"/>
      <c r="AA142" s="23"/>
      <c r="AB142" s="23"/>
      <c r="AC142" s="23"/>
      <c r="AD142" s="19"/>
      <c r="AE142" s="19"/>
      <c r="AF142" s="31"/>
      <c r="AG142" s="63"/>
      <c r="AH142" s="64"/>
      <c r="AAF142">
        <f t="shared" si="17"/>
        <v>0</v>
      </c>
    </row>
    <row r="143" spans="1:708" ht="19.5" customHeight="1" x14ac:dyDescent="0.25">
      <c r="A143" t="str">
        <f t="shared" si="12"/>
        <v>PoulesPays-Bas - UKR/SWE/POL/ALB19hPower break 1</v>
      </c>
      <c r="B143" s="26" t="str">
        <f>Calendrier!B131</f>
        <v>Poules</v>
      </c>
      <c r="C143" s="26" t="str">
        <f>Calendrier!G131</f>
        <v>Pays-Bas - UKR/SWE/POL/ALB</v>
      </c>
      <c r="D143" s="27">
        <f>Calendrier!C131</f>
        <v>46193</v>
      </c>
      <c r="E143" s="28" t="str">
        <f>Calendrier!I131</f>
        <v>19h</v>
      </c>
      <c r="F143" s="28" t="str">
        <f>Calendrier!H131</f>
        <v>Power break 1</v>
      </c>
      <c r="G143" s="36"/>
      <c r="H143" s="100">
        <f>Calendrier!K131</f>
        <v>78000</v>
      </c>
      <c r="I143" s="42">
        <v>0.5</v>
      </c>
      <c r="J143" s="35">
        <v>20</v>
      </c>
      <c r="K143" s="35">
        <v>1</v>
      </c>
      <c r="L143" s="30"/>
      <c r="M143" s="42"/>
      <c r="N143" s="101" t="str">
        <f>IF(G143=TRUE,H143*K143*(VLOOKUP(J143,'Table de correspondance'!D:E,2,FALSE)),"")</f>
        <v/>
      </c>
      <c r="O143" s="101" t="str">
        <f t="shared" si="13"/>
        <v/>
      </c>
      <c r="P143" s="101" t="str">
        <f t="shared" si="14"/>
        <v/>
      </c>
      <c r="Q143" s="29">
        <f>Calendrier!L131</f>
        <v>6.46</v>
      </c>
      <c r="R143" s="164" t="str">
        <f>IFERROR(INDEX(Calendrier!$M:$V,MATCH($U143,Calendrier!$W:$W,0),MATCH($L143,Calendrier!$M$1:$V$1,0)),"")</f>
        <v/>
      </c>
      <c r="S143" s="164" t="str">
        <f t="shared" si="15"/>
        <v/>
      </c>
      <c r="T143" s="164" t="str">
        <f>IFERROR(VLOOKUP(S143,'Table de correspondance'!$R:$S,2,FALSE),R143)</f>
        <v/>
      </c>
      <c r="U143" s="155" t="str">
        <f t="shared" si="16"/>
        <v>Pays-Bas - UKR/SWE/POL/ALB4619319hPower break 1</v>
      </c>
      <c r="Z143" s="19"/>
      <c r="AA143" s="23"/>
      <c r="AB143" s="23"/>
      <c r="AC143" s="23"/>
      <c r="AD143" s="19"/>
      <c r="AE143" s="19"/>
      <c r="AF143" s="31"/>
      <c r="AG143" s="63"/>
      <c r="AH143" s="64"/>
      <c r="AAF143">
        <f t="shared" si="17"/>
        <v>0</v>
      </c>
    </row>
    <row r="144" spans="1:708" ht="19.5" customHeight="1" x14ac:dyDescent="0.25">
      <c r="A144" t="str">
        <f t="shared" si="12"/>
        <v>PoulesPays-Bas - UKR/SWE/POL/ALB19hMi-temps 1</v>
      </c>
      <c r="B144" s="26" t="str">
        <f>Calendrier!B132</f>
        <v>Poules</v>
      </c>
      <c r="C144" s="26" t="str">
        <f>Calendrier!G132</f>
        <v>Pays-Bas - UKR/SWE/POL/ALB</v>
      </c>
      <c r="D144" s="27">
        <f>Calendrier!C132</f>
        <v>46193</v>
      </c>
      <c r="E144" s="28" t="str">
        <f>Calendrier!I132</f>
        <v>19h</v>
      </c>
      <c r="F144" s="28" t="str">
        <f>Calendrier!H132</f>
        <v>Mi-temps 1</v>
      </c>
      <c r="G144" s="36"/>
      <c r="H144" s="100">
        <f>Calendrier!K132</f>
        <v>65000</v>
      </c>
      <c r="I144" s="42">
        <v>0.5</v>
      </c>
      <c r="J144" s="35">
        <v>20</v>
      </c>
      <c r="K144" s="35">
        <v>1</v>
      </c>
      <c r="L144" s="30"/>
      <c r="M144" s="42"/>
      <c r="N144" s="101" t="str">
        <f>IF(G144=TRUE,H144*K144*(VLOOKUP(J144,'Table de correspondance'!D:E,2,FALSE)),"")</f>
        <v/>
      </c>
      <c r="O144" s="101" t="str">
        <f t="shared" si="13"/>
        <v/>
      </c>
      <c r="P144" s="101" t="str">
        <f t="shared" si="14"/>
        <v/>
      </c>
      <c r="Q144" s="29">
        <f>Calendrier!L132</f>
        <v>5.65</v>
      </c>
      <c r="R144" s="164" t="str">
        <f>IFERROR(INDEX(Calendrier!$M:$V,MATCH($U144,Calendrier!$W:$W,0),MATCH($L144,Calendrier!$M$1:$V$1,0)),"")</f>
        <v/>
      </c>
      <c r="S144" s="164" t="str">
        <f t="shared" si="15"/>
        <v/>
      </c>
      <c r="T144" s="164" t="str">
        <f>IFERROR(VLOOKUP(S144,'Table de correspondance'!$R:$S,2,FALSE),R144)</f>
        <v/>
      </c>
      <c r="U144" s="155" t="str">
        <f t="shared" si="16"/>
        <v>Pays-Bas - UKR/SWE/POL/ALB4619319hMi-temps 1</v>
      </c>
      <c r="Z144" s="19"/>
      <c r="AA144" s="23"/>
      <c r="AB144" s="23"/>
      <c r="AC144" s="23"/>
      <c r="AD144" s="19"/>
      <c r="AE144" s="19"/>
      <c r="AF144" s="31"/>
      <c r="AG144" s="63"/>
      <c r="AH144" s="64"/>
      <c r="AAF144">
        <f t="shared" si="17"/>
        <v>0</v>
      </c>
    </row>
    <row r="145" spans="1:708" ht="19.5" customHeight="1" x14ac:dyDescent="0.25">
      <c r="A145" t="str">
        <f t="shared" si="12"/>
        <v>PoulesPays-Bas - UKR/SWE/POL/ALB19hMi-temps 2</v>
      </c>
      <c r="B145" s="26" t="str">
        <f>Calendrier!B133</f>
        <v>Poules</v>
      </c>
      <c r="C145" s="26" t="str">
        <f>Calendrier!G133</f>
        <v>Pays-Bas - UKR/SWE/POL/ALB</v>
      </c>
      <c r="D145" s="27">
        <f>Calendrier!C133</f>
        <v>46193</v>
      </c>
      <c r="E145" s="28" t="str">
        <f>Calendrier!I133</f>
        <v>19h</v>
      </c>
      <c r="F145" s="28" t="str">
        <f>Calendrier!H133</f>
        <v>Mi-temps 2</v>
      </c>
      <c r="G145" s="36"/>
      <c r="H145" s="100">
        <f>Calendrier!K133</f>
        <v>60000</v>
      </c>
      <c r="I145" s="42">
        <v>0.5</v>
      </c>
      <c r="J145" s="35">
        <v>20</v>
      </c>
      <c r="K145" s="35">
        <v>1</v>
      </c>
      <c r="L145" s="30"/>
      <c r="M145" s="42"/>
      <c r="N145" s="101" t="str">
        <f>IF(G145=TRUE,H145*K145*(VLOOKUP(J145,'Table de correspondance'!D:E,2,FALSE)),"")</f>
        <v/>
      </c>
      <c r="O145" s="101" t="str">
        <f t="shared" si="13"/>
        <v/>
      </c>
      <c r="P145" s="101" t="str">
        <f t="shared" si="14"/>
        <v/>
      </c>
      <c r="Q145" s="29">
        <f>Calendrier!L133</f>
        <v>5.2</v>
      </c>
      <c r="R145" s="164" t="str">
        <f>IFERROR(INDEX(Calendrier!$M:$V,MATCH($U145,Calendrier!$W:$W,0),MATCH($L145,Calendrier!$M$1:$V$1,0)),"")</f>
        <v/>
      </c>
      <c r="S145" s="164" t="str">
        <f t="shared" si="15"/>
        <v/>
      </c>
      <c r="T145" s="164" t="str">
        <f>IFERROR(VLOOKUP(S145,'Table de correspondance'!$R:$S,2,FALSE),R145)</f>
        <v/>
      </c>
      <c r="U145" s="155" t="str">
        <f t="shared" si="16"/>
        <v>Pays-Bas - UKR/SWE/POL/ALB4619319hMi-temps 2</v>
      </c>
      <c r="Z145" s="19"/>
      <c r="AA145" s="23"/>
      <c r="AB145" s="23"/>
      <c r="AC145" s="23"/>
      <c r="AD145" s="19"/>
      <c r="AE145" s="19"/>
      <c r="AF145" s="31"/>
      <c r="AG145" s="63"/>
      <c r="AH145" s="64"/>
      <c r="AAF145">
        <f t="shared" si="17"/>
        <v>0</v>
      </c>
    </row>
    <row r="146" spans="1:708" ht="19.5" customHeight="1" x14ac:dyDescent="0.25">
      <c r="A146" t="str">
        <f t="shared" si="12"/>
        <v>PoulesPays-Bas - UKR/SWE/POL/ALB19hMi-temps 3</v>
      </c>
      <c r="B146" s="26" t="str">
        <f>Calendrier!B134</f>
        <v>Poules</v>
      </c>
      <c r="C146" s="26" t="str">
        <f>Calendrier!G134</f>
        <v>Pays-Bas - UKR/SWE/POL/ALB</v>
      </c>
      <c r="D146" s="27">
        <f>Calendrier!C134</f>
        <v>46193</v>
      </c>
      <c r="E146" s="28" t="str">
        <f>Calendrier!I134</f>
        <v>19h</v>
      </c>
      <c r="F146" s="28" t="str">
        <f>Calendrier!H134</f>
        <v>Mi-temps 3</v>
      </c>
      <c r="G146" s="36"/>
      <c r="H146" s="100">
        <f>Calendrier!K134</f>
        <v>65000</v>
      </c>
      <c r="I146" s="42">
        <v>0.5</v>
      </c>
      <c r="J146" s="35">
        <v>20</v>
      </c>
      <c r="K146" s="35">
        <v>1</v>
      </c>
      <c r="L146" s="30"/>
      <c r="M146" s="42"/>
      <c r="N146" s="101" t="str">
        <f>IF(G146=TRUE,H146*K146*(VLOOKUP(J146,'Table de correspondance'!D:E,2,FALSE)),"")</f>
        <v/>
      </c>
      <c r="O146" s="101" t="str">
        <f t="shared" si="13"/>
        <v/>
      </c>
      <c r="P146" s="101" t="str">
        <f t="shared" si="14"/>
        <v/>
      </c>
      <c r="Q146" s="29">
        <f>Calendrier!L134</f>
        <v>5.65</v>
      </c>
      <c r="R146" s="164" t="str">
        <f>IFERROR(INDEX(Calendrier!$M:$V,MATCH($U146,Calendrier!$W:$W,0),MATCH($L146,Calendrier!$M$1:$V$1,0)),"")</f>
        <v/>
      </c>
      <c r="S146" s="164" t="str">
        <f t="shared" si="15"/>
        <v/>
      </c>
      <c r="T146" s="164" t="str">
        <f>IFERROR(VLOOKUP(S146,'Table de correspondance'!$R:$S,2,FALSE),R146)</f>
        <v/>
      </c>
      <c r="U146" s="155" t="str">
        <f t="shared" si="16"/>
        <v>Pays-Bas - UKR/SWE/POL/ALB4619319hMi-temps 3</v>
      </c>
      <c r="Z146" s="19"/>
      <c r="AA146" s="23"/>
      <c r="AB146" s="23"/>
      <c r="AC146" s="23"/>
      <c r="AD146" s="19"/>
      <c r="AE146" s="19"/>
      <c r="AF146" s="31"/>
      <c r="AG146" s="63"/>
      <c r="AH146" s="64"/>
      <c r="AAF146">
        <f t="shared" si="17"/>
        <v>0</v>
      </c>
    </row>
    <row r="147" spans="1:708" ht="19.5" customHeight="1" x14ac:dyDescent="0.25">
      <c r="A147" t="str">
        <f t="shared" si="12"/>
        <v>PoulesPays-Bas - UKR/SWE/POL/ALB19hPower break 2</v>
      </c>
      <c r="B147" s="26" t="str">
        <f>Calendrier!B135</f>
        <v>Poules</v>
      </c>
      <c r="C147" s="26" t="str">
        <f>Calendrier!G135</f>
        <v>Pays-Bas - UKR/SWE/POL/ALB</v>
      </c>
      <c r="D147" s="27">
        <f>Calendrier!C135</f>
        <v>46193</v>
      </c>
      <c r="E147" s="28" t="str">
        <f>Calendrier!I135</f>
        <v>19h</v>
      </c>
      <c r="F147" s="28" t="str">
        <f>Calendrier!H135</f>
        <v>Power break 2</v>
      </c>
      <c r="G147" s="36"/>
      <c r="H147" s="100">
        <f>Calendrier!K135</f>
        <v>78000</v>
      </c>
      <c r="I147" s="42">
        <v>0.5</v>
      </c>
      <c r="J147" s="35">
        <v>20</v>
      </c>
      <c r="K147" s="35">
        <v>1</v>
      </c>
      <c r="L147" s="30"/>
      <c r="M147" s="42"/>
      <c r="N147" s="101" t="str">
        <f>IF(G147=TRUE,H147*K147*(VLOOKUP(J147,'Table de correspondance'!D:E,2,FALSE)),"")</f>
        <v/>
      </c>
      <c r="O147" s="101" t="str">
        <f t="shared" si="13"/>
        <v/>
      </c>
      <c r="P147" s="101" t="str">
        <f t="shared" si="14"/>
        <v/>
      </c>
      <c r="Q147" s="29">
        <f>Calendrier!L135</f>
        <v>6.46</v>
      </c>
      <c r="R147" s="164" t="str">
        <f>IFERROR(INDEX(Calendrier!$M:$V,MATCH($U147,Calendrier!$W:$W,0),MATCH($L147,Calendrier!$M$1:$V$1,0)),"")</f>
        <v/>
      </c>
      <c r="S147" s="164" t="str">
        <f t="shared" si="15"/>
        <v/>
      </c>
      <c r="T147" s="164" t="str">
        <f>IFERROR(VLOOKUP(S147,'Table de correspondance'!$R:$S,2,FALSE),R147)</f>
        <v/>
      </c>
      <c r="U147" s="155" t="str">
        <f t="shared" si="16"/>
        <v>Pays-Bas - UKR/SWE/POL/ALB4619319hPower break 2</v>
      </c>
      <c r="Z147" s="19"/>
      <c r="AA147" s="23"/>
      <c r="AB147" s="23"/>
      <c r="AC147" s="23"/>
      <c r="AD147" s="19"/>
      <c r="AE147" s="19"/>
      <c r="AF147" s="31"/>
      <c r="AG147" s="63"/>
      <c r="AH147" s="64"/>
      <c r="AAF147">
        <f t="shared" si="17"/>
        <v>0</v>
      </c>
    </row>
    <row r="148" spans="1:708" ht="19.5" customHeight="1" x14ac:dyDescent="0.25">
      <c r="A148" t="str">
        <f t="shared" si="12"/>
        <v>PoulesPays-Bas - UKR/SWE/POL/ALB19hFin match</v>
      </c>
      <c r="B148" s="26" t="str">
        <f>Calendrier!B136</f>
        <v>Poules</v>
      </c>
      <c r="C148" s="26" t="str">
        <f>Calendrier!G136</f>
        <v>Pays-Bas - UKR/SWE/POL/ALB</v>
      </c>
      <c r="D148" s="27">
        <f>Calendrier!C136</f>
        <v>46193</v>
      </c>
      <c r="E148" s="28" t="str">
        <f>Calendrier!I136</f>
        <v>19h</v>
      </c>
      <c r="F148" s="28" t="str">
        <f>Calendrier!H136</f>
        <v>Fin match</v>
      </c>
      <c r="G148" s="36"/>
      <c r="H148" s="100">
        <f>Calendrier!K136</f>
        <v>50000</v>
      </c>
      <c r="I148" s="42">
        <v>0.5</v>
      </c>
      <c r="J148" s="35">
        <v>20</v>
      </c>
      <c r="K148" s="35">
        <v>1</v>
      </c>
      <c r="L148" s="30"/>
      <c r="M148" s="42"/>
      <c r="N148" s="101" t="str">
        <f>IF(G148=TRUE,H148*K148*(VLOOKUP(J148,'Table de correspondance'!D:E,2,FALSE)),"")</f>
        <v/>
      </c>
      <c r="O148" s="101" t="str">
        <f t="shared" si="13"/>
        <v/>
      </c>
      <c r="P148" s="101" t="str">
        <f t="shared" si="14"/>
        <v/>
      </c>
      <c r="Q148" s="29">
        <f>Calendrier!L136</f>
        <v>4.3499999999999996</v>
      </c>
      <c r="R148" s="164" t="str">
        <f>IFERROR(INDEX(Calendrier!$M:$V,MATCH($U148,Calendrier!$W:$W,0),MATCH($L148,Calendrier!$M$1:$V$1,0)),"")</f>
        <v/>
      </c>
      <c r="S148" s="164" t="str">
        <f t="shared" si="15"/>
        <v/>
      </c>
      <c r="T148" s="164" t="str">
        <f>IFERROR(VLOOKUP(S148,'Table de correspondance'!$R:$S,2,FALSE),R148)</f>
        <v/>
      </c>
      <c r="U148" s="155" t="str">
        <f t="shared" si="16"/>
        <v>Pays-Bas - UKR/SWE/POL/ALB4619319hFin match</v>
      </c>
      <c r="Z148" s="19"/>
      <c r="AA148" s="23"/>
      <c r="AB148" s="23"/>
      <c r="AC148" s="23"/>
      <c r="AD148" s="19"/>
      <c r="AE148" s="19"/>
      <c r="AF148" s="31"/>
      <c r="AG148" s="63"/>
      <c r="AH148" s="64"/>
      <c r="AAF148">
        <f t="shared" si="17"/>
        <v>0</v>
      </c>
    </row>
    <row r="149" spans="1:708" ht="19.5" customHeight="1" x14ac:dyDescent="0.25">
      <c r="A149" t="str">
        <f t="shared" si="12"/>
        <v>PoulesEspagne - Arabie Saoudite18hAvant Match</v>
      </c>
      <c r="B149" s="26" t="str">
        <f>Calendrier!B137</f>
        <v>Poules</v>
      </c>
      <c r="C149" s="26" t="str">
        <f>Calendrier!G137</f>
        <v>Espagne - Arabie Saoudite</v>
      </c>
      <c r="D149" s="27">
        <f>Calendrier!C137</f>
        <v>46194</v>
      </c>
      <c r="E149" s="28" t="str">
        <f>Calendrier!I137</f>
        <v>18h</v>
      </c>
      <c r="F149" s="28" t="str">
        <f>Calendrier!H137</f>
        <v>Avant Match</v>
      </c>
      <c r="G149" s="36"/>
      <c r="H149" s="100">
        <f>Calendrier!K137</f>
        <v>11000</v>
      </c>
      <c r="I149" s="42">
        <v>0.5</v>
      </c>
      <c r="J149" s="35">
        <v>20</v>
      </c>
      <c r="K149" s="35">
        <v>1</v>
      </c>
      <c r="L149" s="30"/>
      <c r="M149" s="42"/>
      <c r="N149" s="101" t="str">
        <f>IF(G149=TRUE,H149*K149*(VLOOKUP(J149,'Table de correspondance'!D:E,2,FALSE)),"")</f>
        <v/>
      </c>
      <c r="O149" s="101" t="str">
        <f t="shared" si="13"/>
        <v/>
      </c>
      <c r="P149" s="101" t="str">
        <f t="shared" si="14"/>
        <v/>
      </c>
      <c r="Q149" s="29">
        <f>Calendrier!L137</f>
        <v>1.2</v>
      </c>
      <c r="R149" s="164" t="str">
        <f>IFERROR(INDEX(Calendrier!$M:$V,MATCH($U149,Calendrier!$W:$W,0),MATCH($L149,Calendrier!$M$1:$V$1,0)),"")</f>
        <v/>
      </c>
      <c r="S149" s="164" t="str">
        <f t="shared" si="15"/>
        <v/>
      </c>
      <c r="T149" s="164" t="str">
        <f>IFERROR(VLOOKUP(S149,'Table de correspondance'!$R:$S,2,FALSE),R149)</f>
        <v/>
      </c>
      <c r="U149" s="155" t="str">
        <f t="shared" si="16"/>
        <v>Espagne - Arabie Saoudite4619418hAvant Match</v>
      </c>
      <c r="Z149" s="19"/>
      <c r="AA149" s="23"/>
      <c r="AB149" s="23"/>
      <c r="AC149" s="23"/>
      <c r="AD149" s="19"/>
      <c r="AE149" s="19"/>
      <c r="AF149" s="31"/>
      <c r="AG149" s="63"/>
      <c r="AH149" s="64"/>
      <c r="AAF149">
        <f t="shared" si="17"/>
        <v>0</v>
      </c>
    </row>
    <row r="150" spans="1:708" ht="19.5" customHeight="1" x14ac:dyDescent="0.25">
      <c r="A150" t="str">
        <f t="shared" si="12"/>
        <v>PoulesEspagne - Arabie Saoudite18hPower break 1</v>
      </c>
      <c r="B150" s="26" t="str">
        <f>Calendrier!B138</f>
        <v>Poules</v>
      </c>
      <c r="C150" s="26" t="str">
        <f>Calendrier!G138</f>
        <v>Espagne - Arabie Saoudite</v>
      </c>
      <c r="D150" s="27">
        <f>Calendrier!C138</f>
        <v>46194</v>
      </c>
      <c r="E150" s="28" t="str">
        <f>Calendrier!I138</f>
        <v>18h</v>
      </c>
      <c r="F150" s="28" t="str">
        <f>Calendrier!H138</f>
        <v>Power break 1</v>
      </c>
      <c r="G150" s="36"/>
      <c r="H150" s="100">
        <f>Calendrier!K138</f>
        <v>52000</v>
      </c>
      <c r="I150" s="42">
        <v>0.5</v>
      </c>
      <c r="J150" s="35">
        <v>20</v>
      </c>
      <c r="K150" s="35">
        <v>1</v>
      </c>
      <c r="L150" s="30"/>
      <c r="M150" s="42"/>
      <c r="N150" s="101" t="str">
        <f>IF(G150=TRUE,H150*K150*(VLOOKUP(J150,'Table de correspondance'!D:E,2,FALSE)),"")</f>
        <v/>
      </c>
      <c r="O150" s="101" t="str">
        <f t="shared" si="13"/>
        <v/>
      </c>
      <c r="P150" s="101" t="str">
        <f t="shared" si="14"/>
        <v/>
      </c>
      <c r="Q150" s="29">
        <f>Calendrier!L138</f>
        <v>4.2749999999999995</v>
      </c>
      <c r="R150" s="164" t="str">
        <f>IFERROR(INDEX(Calendrier!$M:$V,MATCH($U150,Calendrier!$W:$W,0),MATCH($L150,Calendrier!$M$1:$V$1,0)),"")</f>
        <v/>
      </c>
      <c r="S150" s="164" t="str">
        <f t="shared" si="15"/>
        <v/>
      </c>
      <c r="T150" s="164" t="str">
        <f>IFERROR(VLOOKUP(S150,'Table de correspondance'!$R:$S,2,FALSE),R150)</f>
        <v/>
      </c>
      <c r="U150" s="155" t="str">
        <f t="shared" si="16"/>
        <v>Espagne - Arabie Saoudite4619418hPower break 1</v>
      </c>
      <c r="Z150" s="19"/>
      <c r="AA150" s="23"/>
      <c r="AB150" s="23"/>
      <c r="AC150" s="23"/>
      <c r="AD150" s="19"/>
      <c r="AE150" s="19"/>
      <c r="AF150" s="31"/>
      <c r="AG150" s="63"/>
      <c r="AH150" s="64"/>
      <c r="AAF150">
        <f t="shared" si="17"/>
        <v>0</v>
      </c>
    </row>
    <row r="151" spans="1:708" ht="19.5" customHeight="1" x14ac:dyDescent="0.25">
      <c r="A151" t="str">
        <f t="shared" si="12"/>
        <v>PoulesEspagne - Arabie Saoudite18hMi-temps 1</v>
      </c>
      <c r="B151" s="26" t="str">
        <f>Calendrier!B139</f>
        <v>Poules</v>
      </c>
      <c r="C151" s="26" t="str">
        <f>Calendrier!G139</f>
        <v>Espagne - Arabie Saoudite</v>
      </c>
      <c r="D151" s="27">
        <f>Calendrier!C139</f>
        <v>46194</v>
      </c>
      <c r="E151" s="28" t="str">
        <f>Calendrier!I139</f>
        <v>18h</v>
      </c>
      <c r="F151" s="28" t="str">
        <f>Calendrier!H139</f>
        <v>Mi-temps 1</v>
      </c>
      <c r="G151" s="36"/>
      <c r="H151" s="100">
        <f>Calendrier!K139</f>
        <v>45000</v>
      </c>
      <c r="I151" s="42">
        <v>0.5</v>
      </c>
      <c r="J151" s="35">
        <v>20</v>
      </c>
      <c r="K151" s="35">
        <v>1</v>
      </c>
      <c r="L151" s="30"/>
      <c r="M151" s="42"/>
      <c r="N151" s="101" t="str">
        <f>IF(G151=TRUE,H151*K151*(VLOOKUP(J151,'Table de correspondance'!D:E,2,FALSE)),"")</f>
        <v/>
      </c>
      <c r="O151" s="101" t="str">
        <f t="shared" si="13"/>
        <v/>
      </c>
      <c r="P151" s="101" t="str">
        <f t="shared" si="14"/>
        <v/>
      </c>
      <c r="Q151" s="29">
        <f>Calendrier!L139</f>
        <v>3.95</v>
      </c>
      <c r="R151" s="164" t="str">
        <f>IFERROR(INDEX(Calendrier!$M:$V,MATCH($U151,Calendrier!$W:$W,0),MATCH($L151,Calendrier!$M$1:$V$1,0)),"")</f>
        <v/>
      </c>
      <c r="S151" s="164" t="str">
        <f t="shared" si="15"/>
        <v/>
      </c>
      <c r="T151" s="164" t="str">
        <f>IFERROR(VLOOKUP(S151,'Table de correspondance'!$R:$S,2,FALSE),R151)</f>
        <v/>
      </c>
      <c r="U151" s="155" t="str">
        <f t="shared" si="16"/>
        <v>Espagne - Arabie Saoudite4619418hMi-temps 1</v>
      </c>
      <c r="Z151" s="19"/>
      <c r="AA151" s="23"/>
      <c r="AB151" s="23"/>
      <c r="AC151" s="23"/>
      <c r="AD151" s="19"/>
      <c r="AE151" s="19"/>
      <c r="AF151" s="31"/>
      <c r="AG151" s="63"/>
      <c r="AH151" s="64"/>
      <c r="AAF151">
        <f t="shared" si="17"/>
        <v>0</v>
      </c>
    </row>
    <row r="152" spans="1:708" ht="19.5" customHeight="1" x14ac:dyDescent="0.25">
      <c r="A152" t="str">
        <f t="shared" si="12"/>
        <v>PoulesEspagne - Arabie Saoudite18hMi-temps 2</v>
      </c>
      <c r="B152" s="26" t="str">
        <f>Calendrier!B140</f>
        <v>Poules</v>
      </c>
      <c r="C152" s="26" t="str">
        <f>Calendrier!G140</f>
        <v>Espagne - Arabie Saoudite</v>
      </c>
      <c r="D152" s="27">
        <f>Calendrier!C140</f>
        <v>46194</v>
      </c>
      <c r="E152" s="28" t="str">
        <f>Calendrier!I140</f>
        <v>18h</v>
      </c>
      <c r="F152" s="28" t="str">
        <f>Calendrier!H140</f>
        <v>Mi-temps 2</v>
      </c>
      <c r="G152" s="36"/>
      <c r="H152" s="100">
        <f>Calendrier!K140</f>
        <v>40000</v>
      </c>
      <c r="I152" s="42">
        <v>0.5</v>
      </c>
      <c r="J152" s="35">
        <v>20</v>
      </c>
      <c r="K152" s="35">
        <v>1</v>
      </c>
      <c r="L152" s="30"/>
      <c r="M152" s="42"/>
      <c r="N152" s="101" t="str">
        <f>IF(G152=TRUE,H152*K152*(VLOOKUP(J152,'Table de correspondance'!D:E,2,FALSE)),"")</f>
        <v/>
      </c>
      <c r="O152" s="101" t="str">
        <f t="shared" si="13"/>
        <v/>
      </c>
      <c r="P152" s="101" t="str">
        <f t="shared" si="14"/>
        <v/>
      </c>
      <c r="Q152" s="29">
        <f>Calendrier!L140</f>
        <v>3.5</v>
      </c>
      <c r="R152" s="164" t="str">
        <f>IFERROR(INDEX(Calendrier!$M:$V,MATCH($U152,Calendrier!$W:$W,0),MATCH($L152,Calendrier!$M$1:$V$1,0)),"")</f>
        <v/>
      </c>
      <c r="S152" s="164" t="str">
        <f t="shared" si="15"/>
        <v/>
      </c>
      <c r="T152" s="164" t="str">
        <f>IFERROR(VLOOKUP(S152,'Table de correspondance'!$R:$S,2,FALSE),R152)</f>
        <v/>
      </c>
      <c r="U152" s="155" t="str">
        <f t="shared" si="16"/>
        <v>Espagne - Arabie Saoudite4619418hMi-temps 2</v>
      </c>
      <c r="Z152" s="19"/>
      <c r="AA152" s="23"/>
      <c r="AB152" s="23"/>
      <c r="AC152" s="23"/>
      <c r="AD152" s="19"/>
      <c r="AE152" s="19"/>
      <c r="AF152" s="31"/>
      <c r="AG152" s="63"/>
      <c r="AH152" s="64"/>
      <c r="AAF152">
        <f t="shared" si="17"/>
        <v>0</v>
      </c>
    </row>
    <row r="153" spans="1:708" ht="19.5" customHeight="1" x14ac:dyDescent="0.25">
      <c r="A153" t="str">
        <f t="shared" si="12"/>
        <v>PoulesEspagne - Arabie Saoudite18hMi-temps 3</v>
      </c>
      <c r="B153" s="26" t="str">
        <f>Calendrier!B141</f>
        <v>Poules</v>
      </c>
      <c r="C153" s="26" t="str">
        <f>Calendrier!G141</f>
        <v>Espagne - Arabie Saoudite</v>
      </c>
      <c r="D153" s="27">
        <f>Calendrier!C141</f>
        <v>46194</v>
      </c>
      <c r="E153" s="28" t="str">
        <f>Calendrier!I141</f>
        <v>18h</v>
      </c>
      <c r="F153" s="28" t="str">
        <f>Calendrier!H141</f>
        <v>Mi-temps 3</v>
      </c>
      <c r="G153" s="36"/>
      <c r="H153" s="100">
        <f>Calendrier!K141</f>
        <v>45000</v>
      </c>
      <c r="I153" s="42">
        <v>0.5</v>
      </c>
      <c r="J153" s="35">
        <v>20</v>
      </c>
      <c r="K153" s="35">
        <v>1</v>
      </c>
      <c r="L153" s="30"/>
      <c r="M153" s="42"/>
      <c r="N153" s="101" t="str">
        <f>IF(G153=TRUE,H153*K153*(VLOOKUP(J153,'Table de correspondance'!D:E,2,FALSE)),"")</f>
        <v/>
      </c>
      <c r="O153" s="101" t="str">
        <f t="shared" si="13"/>
        <v/>
      </c>
      <c r="P153" s="101" t="str">
        <f t="shared" si="14"/>
        <v/>
      </c>
      <c r="Q153" s="29">
        <f>Calendrier!L141</f>
        <v>3.95</v>
      </c>
      <c r="R153" s="164" t="str">
        <f>IFERROR(INDEX(Calendrier!$M:$V,MATCH($U153,Calendrier!$W:$W,0),MATCH($L153,Calendrier!$M$1:$V$1,0)),"")</f>
        <v/>
      </c>
      <c r="S153" s="164" t="str">
        <f t="shared" si="15"/>
        <v/>
      </c>
      <c r="T153" s="164" t="str">
        <f>IFERROR(VLOOKUP(S153,'Table de correspondance'!$R:$S,2,FALSE),R153)</f>
        <v/>
      </c>
      <c r="U153" s="155" t="str">
        <f t="shared" si="16"/>
        <v>Espagne - Arabie Saoudite4619418hMi-temps 3</v>
      </c>
      <c r="Z153" s="19"/>
      <c r="AA153" s="23"/>
      <c r="AB153" s="23"/>
      <c r="AC153" s="23"/>
      <c r="AD153" s="19"/>
      <c r="AE153" s="19"/>
      <c r="AF153" s="31"/>
      <c r="AG153" s="63"/>
      <c r="AH153" s="64"/>
      <c r="AAF153">
        <f t="shared" si="17"/>
        <v>0</v>
      </c>
    </row>
    <row r="154" spans="1:708" ht="19.5" customHeight="1" x14ac:dyDescent="0.25">
      <c r="A154" t="str">
        <f t="shared" si="12"/>
        <v>PoulesEspagne - Arabie Saoudite18hPower break 2</v>
      </c>
      <c r="B154" s="26" t="str">
        <f>Calendrier!B142</f>
        <v>Poules</v>
      </c>
      <c r="C154" s="26" t="str">
        <f>Calendrier!G142</f>
        <v>Espagne - Arabie Saoudite</v>
      </c>
      <c r="D154" s="27">
        <f>Calendrier!C142</f>
        <v>46194</v>
      </c>
      <c r="E154" s="28" t="str">
        <f>Calendrier!I142</f>
        <v>18h</v>
      </c>
      <c r="F154" s="28" t="str">
        <f>Calendrier!H142</f>
        <v>Power break 2</v>
      </c>
      <c r="G154" s="36"/>
      <c r="H154" s="100">
        <f>Calendrier!K142</f>
        <v>52000</v>
      </c>
      <c r="I154" s="42">
        <v>0.5</v>
      </c>
      <c r="J154" s="35">
        <v>20</v>
      </c>
      <c r="K154" s="35">
        <v>1</v>
      </c>
      <c r="L154" s="30"/>
      <c r="M154" s="42"/>
      <c r="N154" s="101" t="str">
        <f>IF(G154=TRUE,H154*K154*(VLOOKUP(J154,'Table de correspondance'!D:E,2,FALSE)),"")</f>
        <v/>
      </c>
      <c r="O154" s="101" t="str">
        <f t="shared" si="13"/>
        <v/>
      </c>
      <c r="P154" s="101" t="str">
        <f t="shared" si="14"/>
        <v/>
      </c>
      <c r="Q154" s="29">
        <f>Calendrier!L142</f>
        <v>4.2749999999999995</v>
      </c>
      <c r="R154" s="164" t="str">
        <f>IFERROR(INDEX(Calendrier!$M:$V,MATCH($U154,Calendrier!$W:$W,0),MATCH($L154,Calendrier!$M$1:$V$1,0)),"")</f>
        <v/>
      </c>
      <c r="S154" s="164" t="str">
        <f t="shared" si="15"/>
        <v/>
      </c>
      <c r="T154" s="164" t="str">
        <f>IFERROR(VLOOKUP(S154,'Table de correspondance'!$R:$S,2,FALSE),R154)</f>
        <v/>
      </c>
      <c r="U154" s="155" t="str">
        <f t="shared" si="16"/>
        <v>Espagne - Arabie Saoudite4619418hPower break 2</v>
      </c>
      <c r="Z154" s="19"/>
      <c r="AA154" s="23"/>
      <c r="AB154" s="23"/>
      <c r="AC154" s="23"/>
      <c r="AD154" s="19"/>
      <c r="AE154" s="19"/>
      <c r="AF154" s="31"/>
      <c r="AG154" s="63"/>
      <c r="AH154" s="64"/>
      <c r="AAF154">
        <f t="shared" si="17"/>
        <v>0</v>
      </c>
    </row>
    <row r="155" spans="1:708" ht="19.5" customHeight="1" x14ac:dyDescent="0.25">
      <c r="A155" t="str">
        <f t="shared" si="12"/>
        <v>PoulesEspagne - Arabie Saoudite18hFin match</v>
      </c>
      <c r="B155" s="26" t="str">
        <f>Calendrier!B143</f>
        <v>Poules</v>
      </c>
      <c r="C155" s="26" t="str">
        <f>Calendrier!G143</f>
        <v>Espagne - Arabie Saoudite</v>
      </c>
      <c r="D155" s="27">
        <f>Calendrier!C143</f>
        <v>46194</v>
      </c>
      <c r="E155" s="28" t="str">
        <f>Calendrier!I143</f>
        <v>18h</v>
      </c>
      <c r="F155" s="28" t="str">
        <f>Calendrier!H143</f>
        <v>Fin match</v>
      </c>
      <c r="G155" s="36"/>
      <c r="H155" s="100">
        <f>Calendrier!K143</f>
        <v>36000</v>
      </c>
      <c r="I155" s="42">
        <v>0.5</v>
      </c>
      <c r="J155" s="35">
        <v>20</v>
      </c>
      <c r="K155" s="35">
        <v>1</v>
      </c>
      <c r="L155" s="30"/>
      <c r="M155" s="42"/>
      <c r="N155" s="101" t="str">
        <f>IF(G155=TRUE,H155*K155*(VLOOKUP(J155,'Table de correspondance'!D:E,2,FALSE)),"")</f>
        <v/>
      </c>
      <c r="O155" s="101" t="str">
        <f t="shared" si="13"/>
        <v/>
      </c>
      <c r="P155" s="101" t="str">
        <f t="shared" si="14"/>
        <v/>
      </c>
      <c r="Q155" s="29">
        <f>Calendrier!L143</f>
        <v>3.1</v>
      </c>
      <c r="R155" s="164" t="str">
        <f>IFERROR(INDEX(Calendrier!$M:$V,MATCH($U155,Calendrier!$W:$W,0),MATCH($L155,Calendrier!$M$1:$V$1,0)),"")</f>
        <v/>
      </c>
      <c r="S155" s="164" t="str">
        <f t="shared" si="15"/>
        <v/>
      </c>
      <c r="T155" s="164" t="str">
        <f>IFERROR(VLOOKUP(S155,'Table de correspondance'!$R:$S,2,FALSE),R155)</f>
        <v/>
      </c>
      <c r="U155" s="155" t="str">
        <f t="shared" si="16"/>
        <v>Espagne - Arabie Saoudite4619418hFin match</v>
      </c>
      <c r="Z155" s="19"/>
      <c r="AA155" s="23"/>
      <c r="AB155" s="23"/>
      <c r="AC155" s="23"/>
      <c r="AD155" s="19"/>
      <c r="AE155" s="19"/>
      <c r="AF155" s="31"/>
      <c r="AG155" s="63"/>
      <c r="AH155" s="64"/>
      <c r="AAF155">
        <f t="shared" si="17"/>
        <v>0</v>
      </c>
    </row>
    <row r="156" spans="1:708" ht="19.5" customHeight="1" x14ac:dyDescent="0.25">
      <c r="A156" t="str">
        <f t="shared" si="12"/>
        <v>PoulesBelgique - Iran21hAvant Match</v>
      </c>
      <c r="B156" s="26" t="str">
        <f>Calendrier!B144</f>
        <v>Poules</v>
      </c>
      <c r="C156" s="26" t="str">
        <f>Calendrier!G144</f>
        <v>Belgique - Iran</v>
      </c>
      <c r="D156" s="27">
        <f>Calendrier!C144</f>
        <v>46194</v>
      </c>
      <c r="E156" s="28" t="str">
        <f>Calendrier!I144</f>
        <v>21h</v>
      </c>
      <c r="F156" s="28" t="str">
        <f>Calendrier!H144</f>
        <v>Avant Match</v>
      </c>
      <c r="G156" s="36"/>
      <c r="H156" s="100">
        <f>Calendrier!K144</f>
        <v>32000</v>
      </c>
      <c r="I156" s="42">
        <v>0.5</v>
      </c>
      <c r="J156" s="35">
        <v>20</v>
      </c>
      <c r="K156" s="35">
        <v>1</v>
      </c>
      <c r="L156" s="30"/>
      <c r="M156" s="42"/>
      <c r="N156" s="101" t="str">
        <f>IF(G156=TRUE,H156*K156*(VLOOKUP(J156,'Table de correspondance'!D:E,2,FALSE)),"")</f>
        <v/>
      </c>
      <c r="O156" s="101" t="str">
        <f t="shared" si="13"/>
        <v/>
      </c>
      <c r="P156" s="101" t="str">
        <f t="shared" si="14"/>
        <v/>
      </c>
      <c r="Q156" s="29">
        <f>Calendrier!L144</f>
        <v>2.2999999999999998</v>
      </c>
      <c r="R156" s="164" t="str">
        <f>IFERROR(INDEX(Calendrier!$M:$V,MATCH($U156,Calendrier!$W:$W,0),MATCH($L156,Calendrier!$M$1:$V$1,0)),"")</f>
        <v/>
      </c>
      <c r="S156" s="164" t="str">
        <f t="shared" si="15"/>
        <v/>
      </c>
      <c r="T156" s="164" t="str">
        <f>IFERROR(VLOOKUP(S156,'Table de correspondance'!$R:$S,2,FALSE),R156)</f>
        <v/>
      </c>
      <c r="U156" s="155" t="str">
        <f t="shared" si="16"/>
        <v>Belgique - Iran4619421hAvant Match</v>
      </c>
      <c r="Z156" s="19"/>
      <c r="AA156" s="23"/>
      <c r="AB156" s="23"/>
      <c r="AC156" s="23"/>
      <c r="AD156" s="19"/>
      <c r="AE156" s="19"/>
      <c r="AF156" s="31"/>
      <c r="AG156" s="63"/>
      <c r="AH156" s="64"/>
      <c r="AAF156">
        <f t="shared" si="17"/>
        <v>0</v>
      </c>
    </row>
    <row r="157" spans="1:708" ht="19.5" customHeight="1" x14ac:dyDescent="0.25">
      <c r="A157" t="str">
        <f t="shared" si="12"/>
        <v>PoulesBelgique - Iran21hPower break 1</v>
      </c>
      <c r="B157" s="26" t="str">
        <f>Calendrier!B145</f>
        <v>Poules</v>
      </c>
      <c r="C157" s="26" t="str">
        <f>Calendrier!G145</f>
        <v>Belgique - Iran</v>
      </c>
      <c r="D157" s="27">
        <f>Calendrier!C145</f>
        <v>46194</v>
      </c>
      <c r="E157" s="28" t="str">
        <f>Calendrier!I145</f>
        <v>21h</v>
      </c>
      <c r="F157" s="28" t="str">
        <f>Calendrier!H145</f>
        <v>Power break 1</v>
      </c>
      <c r="G157" s="36"/>
      <c r="H157" s="100">
        <f>Calendrier!K145</f>
        <v>75000</v>
      </c>
      <c r="I157" s="42">
        <v>0.5</v>
      </c>
      <c r="J157" s="35">
        <v>20</v>
      </c>
      <c r="K157" s="35">
        <v>1</v>
      </c>
      <c r="L157" s="30"/>
      <c r="M157" s="42"/>
      <c r="N157" s="101" t="str">
        <f>IF(G157=TRUE,H157*K157*(VLOOKUP(J157,'Table de correspondance'!D:E,2,FALSE)),"")</f>
        <v/>
      </c>
      <c r="O157" s="101" t="str">
        <f t="shared" si="13"/>
        <v/>
      </c>
      <c r="P157" s="101" t="str">
        <f t="shared" si="14"/>
        <v/>
      </c>
      <c r="Q157" s="29">
        <f>Calendrier!L145</f>
        <v>5.0824999999999996</v>
      </c>
      <c r="R157" s="164" t="str">
        <f>IFERROR(INDEX(Calendrier!$M:$V,MATCH($U157,Calendrier!$W:$W,0),MATCH($L157,Calendrier!$M$1:$V$1,0)),"")</f>
        <v/>
      </c>
      <c r="S157" s="164" t="str">
        <f t="shared" si="15"/>
        <v/>
      </c>
      <c r="T157" s="164" t="str">
        <f>IFERROR(VLOOKUP(S157,'Table de correspondance'!$R:$S,2,FALSE),R157)</f>
        <v/>
      </c>
      <c r="U157" s="155" t="str">
        <f t="shared" si="16"/>
        <v>Belgique - Iran4619421hPower break 1</v>
      </c>
      <c r="Z157" s="19"/>
      <c r="AA157" s="23"/>
      <c r="AB157" s="23"/>
      <c r="AC157" s="23"/>
      <c r="AD157" s="19"/>
      <c r="AE157" s="19"/>
      <c r="AF157" s="31"/>
      <c r="AG157" s="63"/>
      <c r="AH157" s="64"/>
      <c r="AAF157">
        <f t="shared" si="17"/>
        <v>0</v>
      </c>
    </row>
    <row r="158" spans="1:708" ht="19.5" customHeight="1" x14ac:dyDescent="0.25">
      <c r="A158" t="str">
        <f t="shared" si="12"/>
        <v>PoulesBelgique - Iran21hMi-temps 1</v>
      </c>
      <c r="B158" s="26" t="str">
        <f>Calendrier!B146</f>
        <v>Poules</v>
      </c>
      <c r="C158" s="26" t="str">
        <f>Calendrier!G146</f>
        <v>Belgique - Iran</v>
      </c>
      <c r="D158" s="27">
        <f>Calendrier!C146</f>
        <v>46194</v>
      </c>
      <c r="E158" s="28" t="str">
        <f>Calendrier!I146</f>
        <v>21h</v>
      </c>
      <c r="F158" s="28" t="str">
        <f>Calendrier!H146</f>
        <v>Mi-temps 1</v>
      </c>
      <c r="G158" s="36"/>
      <c r="H158" s="100">
        <f>Calendrier!K146</f>
        <v>65000</v>
      </c>
      <c r="I158" s="42">
        <v>0.5</v>
      </c>
      <c r="J158" s="35">
        <v>20</v>
      </c>
      <c r="K158" s="35">
        <v>1</v>
      </c>
      <c r="L158" s="30"/>
      <c r="M158" s="42"/>
      <c r="N158" s="101" t="str">
        <f>IF(G158=TRUE,H158*K158*(VLOOKUP(J158,'Table de correspondance'!D:E,2,FALSE)),"")</f>
        <v/>
      </c>
      <c r="O158" s="101" t="str">
        <f t="shared" si="13"/>
        <v/>
      </c>
      <c r="P158" s="101" t="str">
        <f t="shared" si="14"/>
        <v/>
      </c>
      <c r="Q158" s="29">
        <f>Calendrier!L146</f>
        <v>4.6500000000000004</v>
      </c>
      <c r="R158" s="164" t="str">
        <f>IFERROR(INDEX(Calendrier!$M:$V,MATCH($U158,Calendrier!$W:$W,0),MATCH($L158,Calendrier!$M$1:$V$1,0)),"")</f>
        <v/>
      </c>
      <c r="S158" s="164" t="str">
        <f t="shared" si="15"/>
        <v/>
      </c>
      <c r="T158" s="164" t="str">
        <f>IFERROR(VLOOKUP(S158,'Table de correspondance'!$R:$S,2,FALSE),R158)</f>
        <v/>
      </c>
      <c r="U158" s="155" t="str">
        <f t="shared" si="16"/>
        <v>Belgique - Iran4619421hMi-temps 1</v>
      </c>
      <c r="Z158" s="19"/>
      <c r="AA158" s="23"/>
      <c r="AB158" s="23"/>
      <c r="AC158" s="23"/>
      <c r="AD158" s="19"/>
      <c r="AE158" s="19"/>
      <c r="AF158" s="31"/>
      <c r="AG158" s="63"/>
      <c r="AH158" s="64"/>
      <c r="AAF158">
        <f t="shared" si="17"/>
        <v>0</v>
      </c>
    </row>
    <row r="159" spans="1:708" ht="19.5" customHeight="1" x14ac:dyDescent="0.25">
      <c r="A159" t="str">
        <f t="shared" si="12"/>
        <v>PoulesBelgique - Iran21hMi-temps 2</v>
      </c>
      <c r="B159" s="26" t="str">
        <f>Calendrier!B147</f>
        <v>Poules</v>
      </c>
      <c r="C159" s="26" t="str">
        <f>Calendrier!G147</f>
        <v>Belgique - Iran</v>
      </c>
      <c r="D159" s="27">
        <f>Calendrier!C147</f>
        <v>46194</v>
      </c>
      <c r="E159" s="28" t="str">
        <f>Calendrier!I147</f>
        <v>21h</v>
      </c>
      <c r="F159" s="28" t="str">
        <f>Calendrier!H147</f>
        <v>Mi-temps 2</v>
      </c>
      <c r="G159" s="36"/>
      <c r="H159" s="100">
        <f>Calendrier!K147</f>
        <v>60000</v>
      </c>
      <c r="I159" s="42">
        <v>0.5</v>
      </c>
      <c r="J159" s="35">
        <v>20</v>
      </c>
      <c r="K159" s="35">
        <v>1</v>
      </c>
      <c r="L159" s="30"/>
      <c r="M159" s="42"/>
      <c r="N159" s="101" t="str">
        <f>IF(G159=TRUE,H159*K159*(VLOOKUP(J159,'Table de correspondance'!D:E,2,FALSE)),"")</f>
        <v/>
      </c>
      <c r="O159" s="101" t="str">
        <f t="shared" si="13"/>
        <v/>
      </c>
      <c r="P159" s="101" t="str">
        <f t="shared" si="14"/>
        <v/>
      </c>
      <c r="Q159" s="29">
        <f>Calendrier!L147</f>
        <v>4.25</v>
      </c>
      <c r="R159" s="164" t="str">
        <f>IFERROR(INDEX(Calendrier!$M:$V,MATCH($U159,Calendrier!$W:$W,0),MATCH($L159,Calendrier!$M$1:$V$1,0)),"")</f>
        <v/>
      </c>
      <c r="S159" s="164" t="str">
        <f t="shared" si="15"/>
        <v/>
      </c>
      <c r="T159" s="164" t="str">
        <f>IFERROR(VLOOKUP(S159,'Table de correspondance'!$R:$S,2,FALSE),R159)</f>
        <v/>
      </c>
      <c r="U159" s="155" t="str">
        <f t="shared" si="16"/>
        <v>Belgique - Iran4619421hMi-temps 2</v>
      </c>
      <c r="Z159" s="19"/>
      <c r="AA159" s="23"/>
      <c r="AB159" s="23"/>
      <c r="AC159" s="23"/>
      <c r="AD159" s="19"/>
      <c r="AE159" s="19"/>
      <c r="AF159" s="31"/>
      <c r="AG159" s="63"/>
      <c r="AH159" s="64"/>
      <c r="AAF159">
        <f t="shared" si="17"/>
        <v>0</v>
      </c>
    </row>
    <row r="160" spans="1:708" ht="19.5" customHeight="1" x14ac:dyDescent="0.25">
      <c r="A160" t="str">
        <f t="shared" si="12"/>
        <v>PoulesBelgique - Iran21hMi-temps 3</v>
      </c>
      <c r="B160" s="26" t="str">
        <f>Calendrier!B148</f>
        <v>Poules</v>
      </c>
      <c r="C160" s="26" t="str">
        <f>Calendrier!G148</f>
        <v>Belgique - Iran</v>
      </c>
      <c r="D160" s="27">
        <f>Calendrier!C148</f>
        <v>46194</v>
      </c>
      <c r="E160" s="28" t="str">
        <f>Calendrier!I148</f>
        <v>21h</v>
      </c>
      <c r="F160" s="28" t="str">
        <f>Calendrier!H148</f>
        <v>Mi-temps 3</v>
      </c>
      <c r="G160" s="36"/>
      <c r="H160" s="100">
        <f>Calendrier!K148</f>
        <v>65000</v>
      </c>
      <c r="I160" s="42">
        <v>0.5</v>
      </c>
      <c r="J160" s="35">
        <v>20</v>
      </c>
      <c r="K160" s="35">
        <v>1</v>
      </c>
      <c r="L160" s="30"/>
      <c r="M160" s="42"/>
      <c r="N160" s="101" t="str">
        <f>IF(G160=TRUE,H160*K160*(VLOOKUP(J160,'Table de correspondance'!D:E,2,FALSE)),"")</f>
        <v/>
      </c>
      <c r="O160" s="101" t="str">
        <f t="shared" si="13"/>
        <v/>
      </c>
      <c r="P160" s="101" t="str">
        <f t="shared" si="14"/>
        <v/>
      </c>
      <c r="Q160" s="29">
        <f>Calendrier!L148</f>
        <v>4.6500000000000004</v>
      </c>
      <c r="R160" s="164" t="str">
        <f>IFERROR(INDEX(Calendrier!$M:$V,MATCH($U160,Calendrier!$W:$W,0),MATCH($L160,Calendrier!$M$1:$V$1,0)),"")</f>
        <v/>
      </c>
      <c r="S160" s="164" t="str">
        <f t="shared" si="15"/>
        <v/>
      </c>
      <c r="T160" s="164" t="str">
        <f>IFERROR(VLOOKUP(S160,'Table de correspondance'!$R:$S,2,FALSE),R160)</f>
        <v/>
      </c>
      <c r="U160" s="155" t="str">
        <f t="shared" si="16"/>
        <v>Belgique - Iran4619421hMi-temps 3</v>
      </c>
      <c r="Z160" s="19"/>
      <c r="AA160" s="23"/>
      <c r="AB160" s="23"/>
      <c r="AC160" s="23"/>
      <c r="AD160" s="19"/>
      <c r="AE160" s="19"/>
      <c r="AF160" s="31"/>
      <c r="AG160" s="63"/>
      <c r="AH160" s="64"/>
      <c r="AAF160">
        <f t="shared" si="17"/>
        <v>0</v>
      </c>
    </row>
    <row r="161" spans="1:708" ht="19.5" customHeight="1" x14ac:dyDescent="0.25">
      <c r="A161" t="str">
        <f t="shared" si="12"/>
        <v>PoulesBelgique - Iran21hPower break 2</v>
      </c>
      <c r="B161" s="26" t="str">
        <f>Calendrier!B149</f>
        <v>Poules</v>
      </c>
      <c r="C161" s="26" t="str">
        <f>Calendrier!G149</f>
        <v>Belgique - Iran</v>
      </c>
      <c r="D161" s="27">
        <f>Calendrier!C149</f>
        <v>46194</v>
      </c>
      <c r="E161" s="28" t="str">
        <f>Calendrier!I149</f>
        <v>21h</v>
      </c>
      <c r="F161" s="28" t="str">
        <f>Calendrier!H149</f>
        <v>Power break 2</v>
      </c>
      <c r="G161" s="36"/>
      <c r="H161" s="100">
        <f>Calendrier!K149</f>
        <v>75000</v>
      </c>
      <c r="I161" s="42">
        <v>0.5</v>
      </c>
      <c r="J161" s="35">
        <v>20</v>
      </c>
      <c r="K161" s="35">
        <v>1</v>
      </c>
      <c r="L161" s="30"/>
      <c r="M161" s="42"/>
      <c r="N161" s="101" t="str">
        <f>IF(G161=TRUE,H161*K161*(VLOOKUP(J161,'Table de correspondance'!D:E,2,FALSE)),"")</f>
        <v/>
      </c>
      <c r="O161" s="101" t="str">
        <f t="shared" si="13"/>
        <v/>
      </c>
      <c r="P161" s="101" t="str">
        <f t="shared" si="14"/>
        <v/>
      </c>
      <c r="Q161" s="29">
        <f>Calendrier!L149</f>
        <v>5.0824999999999996</v>
      </c>
      <c r="R161" s="164" t="str">
        <f>IFERROR(INDEX(Calendrier!$M:$V,MATCH($U161,Calendrier!$W:$W,0),MATCH($L161,Calendrier!$M$1:$V$1,0)),"")</f>
        <v/>
      </c>
      <c r="S161" s="164" t="str">
        <f t="shared" si="15"/>
        <v/>
      </c>
      <c r="T161" s="164" t="str">
        <f>IFERROR(VLOOKUP(S161,'Table de correspondance'!$R:$S,2,FALSE),R161)</f>
        <v/>
      </c>
      <c r="U161" s="155" t="str">
        <f t="shared" si="16"/>
        <v>Belgique - Iran4619421hPower break 2</v>
      </c>
      <c r="Z161" s="19"/>
      <c r="AA161" s="23"/>
      <c r="AB161" s="23"/>
      <c r="AC161" s="23"/>
      <c r="AD161" s="19"/>
      <c r="AE161" s="19"/>
      <c r="AF161" s="31"/>
      <c r="AG161" s="63"/>
      <c r="AH161" s="64"/>
      <c r="AAF161">
        <f t="shared" si="17"/>
        <v>0</v>
      </c>
    </row>
    <row r="162" spans="1:708" ht="19.5" customHeight="1" x14ac:dyDescent="0.25">
      <c r="A162" t="str">
        <f t="shared" si="12"/>
        <v>PoulesBelgique - Iran21hFin match</v>
      </c>
      <c r="B162" s="26" t="str">
        <f>Calendrier!B150</f>
        <v>Poules</v>
      </c>
      <c r="C162" s="26" t="str">
        <f>Calendrier!G150</f>
        <v>Belgique - Iran</v>
      </c>
      <c r="D162" s="27">
        <f>Calendrier!C150</f>
        <v>46194</v>
      </c>
      <c r="E162" s="28" t="str">
        <f>Calendrier!I150</f>
        <v>21h</v>
      </c>
      <c r="F162" s="28" t="str">
        <f>Calendrier!H150</f>
        <v>Fin match</v>
      </c>
      <c r="G162" s="36"/>
      <c r="H162" s="100">
        <f>Calendrier!K150</f>
        <v>30000</v>
      </c>
      <c r="I162" s="42">
        <v>0.5</v>
      </c>
      <c r="J162" s="35">
        <v>20</v>
      </c>
      <c r="K162" s="35">
        <v>1</v>
      </c>
      <c r="L162" s="30"/>
      <c r="M162" s="42"/>
      <c r="N162" s="101" t="str">
        <f>IF(G162=TRUE,H162*K162*(VLOOKUP(J162,'Table de correspondance'!D:E,2,FALSE)),"")</f>
        <v/>
      </c>
      <c r="O162" s="101" t="str">
        <f t="shared" si="13"/>
        <v/>
      </c>
      <c r="P162" s="101" t="str">
        <f t="shared" si="14"/>
        <v/>
      </c>
      <c r="Q162" s="29">
        <f>Calendrier!L150</f>
        <v>2.5</v>
      </c>
      <c r="R162" s="164" t="str">
        <f>IFERROR(INDEX(Calendrier!$M:$V,MATCH($U162,Calendrier!$W:$W,0),MATCH($L162,Calendrier!$M$1:$V$1,0)),"")</f>
        <v/>
      </c>
      <c r="S162" s="164" t="str">
        <f t="shared" si="15"/>
        <v/>
      </c>
      <c r="T162" s="164" t="str">
        <f>IFERROR(VLOOKUP(S162,'Table de correspondance'!$R:$S,2,FALSE),R162)</f>
        <v/>
      </c>
      <c r="U162" s="155" t="str">
        <f t="shared" si="16"/>
        <v>Belgique - Iran4619421hFin match</v>
      </c>
      <c r="Z162" s="19"/>
      <c r="AA162" s="23"/>
      <c r="AB162" s="23"/>
      <c r="AC162" s="23"/>
      <c r="AD162" s="19"/>
      <c r="AE162" s="19"/>
      <c r="AF162" s="31"/>
      <c r="AG162" s="63"/>
      <c r="AH162" s="64"/>
      <c r="AAF162">
        <f t="shared" si="17"/>
        <v>0</v>
      </c>
    </row>
    <row r="163" spans="1:708" ht="19.5" customHeight="1" x14ac:dyDescent="0.25">
      <c r="A163" t="str">
        <f t="shared" si="12"/>
        <v>PoulesFrance - BOL/SUR/IRQ23hAvant Match</v>
      </c>
      <c r="B163" s="26" t="str">
        <f>Calendrier!B151</f>
        <v>Poules</v>
      </c>
      <c r="C163" s="26" t="str">
        <f>Calendrier!G151</f>
        <v>France - BOL/SUR/IRQ</v>
      </c>
      <c r="D163" s="27">
        <f>Calendrier!C151</f>
        <v>46195</v>
      </c>
      <c r="E163" s="28" t="str">
        <f>Calendrier!I151</f>
        <v>23h</v>
      </c>
      <c r="F163" s="28" t="str">
        <f>Calendrier!H151</f>
        <v>Avant Match</v>
      </c>
      <c r="G163" s="36"/>
      <c r="H163" s="100">
        <f>Calendrier!K151</f>
        <v>90000</v>
      </c>
      <c r="I163" s="42">
        <v>0.5</v>
      </c>
      <c r="J163" s="35">
        <v>20</v>
      </c>
      <c r="K163" s="35">
        <v>1</v>
      </c>
      <c r="L163" s="30"/>
      <c r="M163" s="42"/>
      <c r="N163" s="101" t="str">
        <f>IF(G163=TRUE,H163*K163*(VLOOKUP(J163,'Table de correspondance'!D:E,2,FALSE)),"")</f>
        <v/>
      </c>
      <c r="O163" s="101" t="str">
        <f t="shared" si="13"/>
        <v/>
      </c>
      <c r="P163" s="101" t="str">
        <f t="shared" si="14"/>
        <v/>
      </c>
      <c r="Q163" s="29">
        <f>Calendrier!L151</f>
        <v>6.4</v>
      </c>
      <c r="R163" s="164" t="str">
        <f>IFERROR(INDEX(Calendrier!$M:$V,MATCH($U163,Calendrier!$W:$W,0),MATCH($L163,Calendrier!$M$1:$V$1,0)),"")</f>
        <v/>
      </c>
      <c r="S163" s="164" t="str">
        <f t="shared" si="15"/>
        <v/>
      </c>
      <c r="T163" s="164" t="str">
        <f>IFERROR(VLOOKUP(S163,'Table de correspondance'!$R:$S,2,FALSE),R163)</f>
        <v/>
      </c>
      <c r="U163" s="155" t="str">
        <f t="shared" si="16"/>
        <v>France - BOL/SUR/IRQ4619523hAvant Match</v>
      </c>
      <c r="Z163" s="19"/>
      <c r="AA163" s="23"/>
      <c r="AB163" s="23"/>
      <c r="AC163" s="23"/>
      <c r="AD163" s="19"/>
      <c r="AE163" s="19"/>
      <c r="AF163" s="31"/>
      <c r="AG163" s="63"/>
      <c r="AH163" s="64"/>
      <c r="AAF163">
        <f t="shared" si="17"/>
        <v>1</v>
      </c>
    </row>
    <row r="164" spans="1:708" ht="19.5" customHeight="1" x14ac:dyDescent="0.25">
      <c r="A164" t="str">
        <f t="shared" si="12"/>
        <v>PoulesFrance - BOL/SUR/IRQ23hPower break 1</v>
      </c>
      <c r="B164" s="26" t="str">
        <f>Calendrier!B152</f>
        <v>Poules</v>
      </c>
      <c r="C164" s="26" t="str">
        <f>Calendrier!G152</f>
        <v>France - BOL/SUR/IRQ</v>
      </c>
      <c r="D164" s="27">
        <f>Calendrier!C152</f>
        <v>46195</v>
      </c>
      <c r="E164" s="28" t="str">
        <f>Calendrier!I152</f>
        <v>23h</v>
      </c>
      <c r="F164" s="28" t="str">
        <f>Calendrier!H152</f>
        <v>Power break 1</v>
      </c>
      <c r="G164" s="36"/>
      <c r="H164" s="100">
        <f>Calendrier!K152</f>
        <v>200000</v>
      </c>
      <c r="I164" s="42">
        <v>0.5</v>
      </c>
      <c r="J164" s="35">
        <v>20</v>
      </c>
      <c r="K164" s="35">
        <v>1</v>
      </c>
      <c r="L164" s="30"/>
      <c r="M164" s="42"/>
      <c r="N164" s="101" t="str">
        <f>IF(G164=TRUE,H164*K164*(VLOOKUP(J164,'Table de correspondance'!D:E,2,FALSE)),"")</f>
        <v/>
      </c>
      <c r="O164" s="101" t="str">
        <f t="shared" si="13"/>
        <v/>
      </c>
      <c r="P164" s="101" t="str">
        <f t="shared" si="14"/>
        <v/>
      </c>
      <c r="Q164" s="29">
        <f>Calendrier!L152</f>
        <v>13.5375</v>
      </c>
      <c r="R164" s="164" t="str">
        <f>IFERROR(INDEX(Calendrier!$M:$V,MATCH($U164,Calendrier!$W:$W,0),MATCH($L164,Calendrier!$M$1:$V$1,0)),"")</f>
        <v/>
      </c>
      <c r="S164" s="164" t="str">
        <f t="shared" si="15"/>
        <v/>
      </c>
      <c r="T164" s="164" t="str">
        <f>IFERROR(VLOOKUP(S164,'Table de correspondance'!$R:$S,2,FALSE),R164)</f>
        <v/>
      </c>
      <c r="U164" s="155" t="str">
        <f t="shared" si="16"/>
        <v>France - BOL/SUR/IRQ4619523hPower break 1</v>
      </c>
      <c r="Z164" s="19"/>
      <c r="AA164" s="23"/>
      <c r="AB164" s="23"/>
      <c r="AC164" s="23"/>
      <c r="AD164" s="19"/>
      <c r="AE164" s="19"/>
      <c r="AF164" s="31"/>
      <c r="AG164" s="63"/>
      <c r="AH164" s="64"/>
      <c r="AAF164">
        <f t="shared" si="17"/>
        <v>1</v>
      </c>
    </row>
    <row r="165" spans="1:708" ht="19.5" customHeight="1" x14ac:dyDescent="0.25">
      <c r="A165" t="str">
        <f t="shared" si="12"/>
        <v>PoulesFrance - BOL/SUR/IRQ23hMi-temps 1</v>
      </c>
      <c r="B165" s="26" t="str">
        <f>Calendrier!B153</f>
        <v>Poules</v>
      </c>
      <c r="C165" s="26" t="str">
        <f>Calendrier!G153</f>
        <v>France - BOL/SUR/IRQ</v>
      </c>
      <c r="D165" s="27">
        <f>Calendrier!C153</f>
        <v>46195</v>
      </c>
      <c r="E165" s="28" t="str">
        <f>Calendrier!I153</f>
        <v>23h</v>
      </c>
      <c r="F165" s="28" t="str">
        <f>Calendrier!H153</f>
        <v>Mi-temps 1</v>
      </c>
      <c r="G165" s="36"/>
      <c r="H165" s="100">
        <f>Calendrier!K153</f>
        <v>170000</v>
      </c>
      <c r="I165" s="42">
        <v>0.5</v>
      </c>
      <c r="J165" s="35">
        <v>20</v>
      </c>
      <c r="K165" s="35">
        <v>1</v>
      </c>
      <c r="L165" s="30"/>
      <c r="M165" s="42"/>
      <c r="N165" s="101" t="str">
        <f>IF(G165=TRUE,H165*K165*(VLOOKUP(J165,'Table de correspondance'!D:E,2,FALSE)),"")</f>
        <v/>
      </c>
      <c r="O165" s="101" t="str">
        <f t="shared" si="13"/>
        <v/>
      </c>
      <c r="P165" s="101" t="str">
        <f t="shared" si="14"/>
        <v/>
      </c>
      <c r="Q165" s="29">
        <f>Calendrier!L153</f>
        <v>12.15</v>
      </c>
      <c r="R165" s="164" t="str">
        <f>IFERROR(INDEX(Calendrier!$M:$V,MATCH($U165,Calendrier!$W:$W,0),MATCH($L165,Calendrier!$M$1:$V$1,0)),"")</f>
        <v/>
      </c>
      <c r="S165" s="164" t="str">
        <f t="shared" si="15"/>
        <v/>
      </c>
      <c r="T165" s="164" t="str">
        <f>IFERROR(VLOOKUP(S165,'Table de correspondance'!$R:$S,2,FALSE),R165)</f>
        <v/>
      </c>
      <c r="U165" s="155" t="str">
        <f t="shared" si="16"/>
        <v>France - BOL/SUR/IRQ4619523hMi-temps 1</v>
      </c>
      <c r="Z165" s="19"/>
      <c r="AA165" s="23"/>
      <c r="AB165" s="23"/>
      <c r="AC165" s="23"/>
      <c r="AD165" s="19"/>
      <c r="AE165" s="19"/>
      <c r="AF165" s="31"/>
      <c r="AG165" s="63"/>
      <c r="AH165" s="64"/>
      <c r="AAF165">
        <f t="shared" si="17"/>
        <v>1</v>
      </c>
    </row>
    <row r="166" spans="1:708" ht="19.5" customHeight="1" x14ac:dyDescent="0.25">
      <c r="A166" t="str">
        <f t="shared" si="12"/>
        <v>PoulesFrance - BOL/SUR/IRQ23hMi-temps 2</v>
      </c>
      <c r="B166" s="26" t="str">
        <f>Calendrier!B154</f>
        <v>Poules</v>
      </c>
      <c r="C166" s="26" t="str">
        <f>Calendrier!G154</f>
        <v>France - BOL/SUR/IRQ</v>
      </c>
      <c r="D166" s="27">
        <f>Calendrier!C154</f>
        <v>46195</v>
      </c>
      <c r="E166" s="28" t="str">
        <f>Calendrier!I154</f>
        <v>23h</v>
      </c>
      <c r="F166" s="28" t="str">
        <f>Calendrier!H154</f>
        <v>Mi-temps 2</v>
      </c>
      <c r="G166" s="36"/>
      <c r="H166" s="100">
        <f>Calendrier!K154</f>
        <v>160000</v>
      </c>
      <c r="I166" s="42">
        <v>0.5</v>
      </c>
      <c r="J166" s="35">
        <v>20</v>
      </c>
      <c r="K166" s="35">
        <v>1</v>
      </c>
      <c r="L166" s="30"/>
      <c r="M166" s="42"/>
      <c r="N166" s="101" t="str">
        <f>IF(G166=TRUE,H166*K166*(VLOOKUP(J166,'Table de correspondance'!D:E,2,FALSE)),"")</f>
        <v/>
      </c>
      <c r="O166" s="101" t="str">
        <f t="shared" si="13"/>
        <v/>
      </c>
      <c r="P166" s="101" t="str">
        <f t="shared" si="14"/>
        <v/>
      </c>
      <c r="Q166" s="29">
        <f>Calendrier!L154</f>
        <v>11.45</v>
      </c>
      <c r="R166" s="164" t="str">
        <f>IFERROR(INDEX(Calendrier!$M:$V,MATCH($U166,Calendrier!$W:$W,0),MATCH($L166,Calendrier!$M$1:$V$1,0)),"")</f>
        <v/>
      </c>
      <c r="S166" s="164" t="str">
        <f t="shared" si="15"/>
        <v/>
      </c>
      <c r="T166" s="164" t="str">
        <f>IFERROR(VLOOKUP(S166,'Table de correspondance'!$R:$S,2,FALSE),R166)</f>
        <v/>
      </c>
      <c r="U166" s="155" t="str">
        <f t="shared" si="16"/>
        <v>France - BOL/SUR/IRQ4619523hMi-temps 2</v>
      </c>
      <c r="Z166" s="19"/>
      <c r="AA166" s="23"/>
      <c r="AB166" s="23"/>
      <c r="AC166" s="23"/>
      <c r="AD166" s="19"/>
      <c r="AE166" s="19"/>
      <c r="AF166" s="31"/>
      <c r="AG166" s="63"/>
      <c r="AH166" s="64"/>
      <c r="AAF166">
        <f t="shared" si="17"/>
        <v>1</v>
      </c>
    </row>
    <row r="167" spans="1:708" ht="19.5" customHeight="1" x14ac:dyDescent="0.25">
      <c r="A167" t="str">
        <f t="shared" si="12"/>
        <v>PoulesFrance - BOL/SUR/IRQ23hMi-temps 3</v>
      </c>
      <c r="B167" s="26" t="str">
        <f>Calendrier!B155</f>
        <v>Poules</v>
      </c>
      <c r="C167" s="26" t="str">
        <f>Calendrier!G155</f>
        <v>France - BOL/SUR/IRQ</v>
      </c>
      <c r="D167" s="27">
        <f>Calendrier!C155</f>
        <v>46195</v>
      </c>
      <c r="E167" s="28" t="str">
        <f>Calendrier!I155</f>
        <v>23h</v>
      </c>
      <c r="F167" s="28" t="str">
        <f>Calendrier!H155</f>
        <v>Mi-temps 3</v>
      </c>
      <c r="G167" s="36"/>
      <c r="H167" s="100">
        <f>Calendrier!K155</f>
        <v>170000</v>
      </c>
      <c r="I167" s="42">
        <v>0.5</v>
      </c>
      <c r="J167" s="35">
        <v>20</v>
      </c>
      <c r="K167" s="35">
        <v>1</v>
      </c>
      <c r="L167" s="30"/>
      <c r="M167" s="42"/>
      <c r="N167" s="101" t="str">
        <f>IF(G167=TRUE,H167*K167*(VLOOKUP(J167,'Table de correspondance'!D:E,2,FALSE)),"")</f>
        <v/>
      </c>
      <c r="O167" s="101" t="str">
        <f t="shared" si="13"/>
        <v/>
      </c>
      <c r="P167" s="101" t="str">
        <f t="shared" si="14"/>
        <v/>
      </c>
      <c r="Q167" s="29">
        <f>Calendrier!L155</f>
        <v>12.15</v>
      </c>
      <c r="R167" s="164" t="str">
        <f>IFERROR(INDEX(Calendrier!$M:$V,MATCH($U167,Calendrier!$W:$W,0),MATCH($L167,Calendrier!$M$1:$V$1,0)),"")</f>
        <v/>
      </c>
      <c r="S167" s="164" t="str">
        <f t="shared" si="15"/>
        <v/>
      </c>
      <c r="T167" s="164" t="str">
        <f>IFERROR(VLOOKUP(S167,'Table de correspondance'!$R:$S,2,FALSE),R167)</f>
        <v/>
      </c>
      <c r="U167" s="155" t="str">
        <f t="shared" si="16"/>
        <v>France - BOL/SUR/IRQ4619523hMi-temps 3</v>
      </c>
      <c r="Z167" s="19"/>
      <c r="AA167" s="23"/>
      <c r="AB167" s="23"/>
      <c r="AC167" s="23"/>
      <c r="AD167" s="19"/>
      <c r="AE167" s="19"/>
      <c r="AF167" s="31"/>
      <c r="AG167" s="63"/>
      <c r="AH167" s="64"/>
      <c r="AAF167">
        <f t="shared" si="17"/>
        <v>1</v>
      </c>
    </row>
    <row r="168" spans="1:708" ht="19.5" customHeight="1" x14ac:dyDescent="0.25">
      <c r="A168" t="str">
        <f t="shared" si="12"/>
        <v>PoulesFrance - BOL/SUR/IRQ23hPower break 2</v>
      </c>
      <c r="B168" s="26" t="str">
        <f>Calendrier!B156</f>
        <v>Poules</v>
      </c>
      <c r="C168" s="26" t="str">
        <f>Calendrier!G156</f>
        <v>France - BOL/SUR/IRQ</v>
      </c>
      <c r="D168" s="27">
        <f>Calendrier!C156</f>
        <v>46195</v>
      </c>
      <c r="E168" s="28" t="str">
        <f>Calendrier!I156</f>
        <v>23h</v>
      </c>
      <c r="F168" s="28" t="str">
        <f>Calendrier!H156</f>
        <v>Power break 2</v>
      </c>
      <c r="G168" s="36"/>
      <c r="H168" s="100">
        <f>Calendrier!K156</f>
        <v>200000</v>
      </c>
      <c r="I168" s="42">
        <v>0.5</v>
      </c>
      <c r="J168" s="35">
        <v>20</v>
      </c>
      <c r="K168" s="35">
        <v>1</v>
      </c>
      <c r="L168" s="30"/>
      <c r="M168" s="42"/>
      <c r="N168" s="101" t="str">
        <f>IF(G168=TRUE,H168*K168*(VLOOKUP(J168,'Table de correspondance'!D:E,2,FALSE)),"")</f>
        <v/>
      </c>
      <c r="O168" s="101" t="str">
        <f t="shared" si="13"/>
        <v/>
      </c>
      <c r="P168" s="101" t="str">
        <f t="shared" ref="P168:P223" si="18">IFERROR(O168*(1-I168),"")</f>
        <v/>
      </c>
      <c r="Q168" s="29">
        <f>Calendrier!L156</f>
        <v>13.5375</v>
      </c>
      <c r="R168" s="164" t="str">
        <f>IFERROR(INDEX(Calendrier!$M:$V,MATCH($U168,Calendrier!$W:$W,0),MATCH($L168,Calendrier!$M$1:$V$1,0)),"")</f>
        <v/>
      </c>
      <c r="S168" s="164" t="str">
        <f t="shared" si="15"/>
        <v/>
      </c>
      <c r="T168" s="164" t="str">
        <f>IFERROR(VLOOKUP(S168,'Table de correspondance'!$R:$S,2,FALSE),R168)</f>
        <v/>
      </c>
      <c r="U168" s="155" t="str">
        <f t="shared" ref="U168:U223" si="19">_xlfn.CONCAT(C168,D168,E168,F168)</f>
        <v>France - BOL/SUR/IRQ4619523hPower break 2</v>
      </c>
      <c r="Z168" s="19"/>
      <c r="AA168" s="23"/>
      <c r="AB168" s="23"/>
      <c r="AC168" s="23"/>
      <c r="AD168" s="19"/>
      <c r="AE168" s="19"/>
      <c r="AF168" s="31"/>
      <c r="AG168" s="63"/>
      <c r="AH168" s="64"/>
      <c r="AAF168">
        <f t="shared" ref="AAF168:AAF223" si="20">--((ISNUMBER(SEARCH("Mexique",$C168))+ISNUMBER(SEARCH("France",$C168)))&gt;0)</f>
        <v>1</v>
      </c>
    </row>
    <row r="169" spans="1:708" ht="19.5" customHeight="1" x14ac:dyDescent="0.25">
      <c r="A169" t="str">
        <f t="shared" si="12"/>
        <v>PoulesFrance - BOL/SUR/IRQ23hFin match</v>
      </c>
      <c r="B169" s="26" t="str">
        <f>Calendrier!B157</f>
        <v>Poules</v>
      </c>
      <c r="C169" s="26" t="str">
        <f>Calendrier!G157</f>
        <v>France - BOL/SUR/IRQ</v>
      </c>
      <c r="D169" s="27">
        <f>Calendrier!C157</f>
        <v>46195</v>
      </c>
      <c r="E169" s="28" t="str">
        <f>Calendrier!I157</f>
        <v>23h</v>
      </c>
      <c r="F169" s="28" t="str">
        <f>Calendrier!H157</f>
        <v>Fin match</v>
      </c>
      <c r="G169" s="36"/>
      <c r="H169" s="100">
        <f>Calendrier!K157</f>
        <v>40000</v>
      </c>
      <c r="I169" s="42">
        <v>0.5</v>
      </c>
      <c r="J169" s="35">
        <v>20</v>
      </c>
      <c r="K169" s="35">
        <v>1</v>
      </c>
      <c r="L169" s="30"/>
      <c r="M169" s="42"/>
      <c r="N169" s="101" t="str">
        <f>IF(G169=TRUE,H169*K169*(VLOOKUP(J169,'Table de correspondance'!D:E,2,FALSE)),"")</f>
        <v/>
      </c>
      <c r="O169" s="101" t="str">
        <f t="shared" ref="O169:O224" si="21">IF(T169="",N169,N169*(1+T169))</f>
        <v/>
      </c>
      <c r="P169" s="101" t="str">
        <f t="shared" si="18"/>
        <v/>
      </c>
      <c r="Q169" s="29">
        <f>Calendrier!L157</f>
        <v>3.35</v>
      </c>
      <c r="R169" s="164" t="str">
        <f>IFERROR(INDEX(Calendrier!$M:$V,MATCH($U169,Calendrier!$W:$W,0),MATCH($L169,Calendrier!$M$1:$V$1,0)),"")</f>
        <v/>
      </c>
      <c r="S169" s="164" t="str">
        <f t="shared" ref="S169:S224" si="22">_xlfn.CONCAT(L169,M169)</f>
        <v/>
      </c>
      <c r="T169" s="164" t="str">
        <f>IFERROR(VLOOKUP(S169,'Table de correspondance'!$R:$S,2,FALSE),R169)</f>
        <v/>
      </c>
      <c r="U169" s="155" t="str">
        <f t="shared" si="19"/>
        <v>France - BOL/SUR/IRQ4619523hFin match</v>
      </c>
      <c r="Z169" s="19"/>
      <c r="AA169" s="23"/>
      <c r="AB169" s="23"/>
      <c r="AC169" s="23"/>
      <c r="AD169" s="19"/>
      <c r="AE169" s="19"/>
      <c r="AF169" s="31"/>
      <c r="AG169" s="63"/>
      <c r="AH169" s="64"/>
      <c r="AAF169">
        <f t="shared" si="20"/>
        <v>1</v>
      </c>
    </row>
    <row r="170" spans="1:708" ht="19.5" customHeight="1" x14ac:dyDescent="0.25">
      <c r="A170" t="str">
        <f t="shared" ref="A170:A225" si="23">_xlfn.CONCAT(B170,C170,E170,F170)</f>
        <v>PoulesArgentine - Autriche19hAvant Match</v>
      </c>
      <c r="B170" s="26" t="str">
        <f>Calendrier!B158</f>
        <v>Poules</v>
      </c>
      <c r="C170" s="26" t="str">
        <f>Calendrier!G158</f>
        <v>Argentine - Autriche</v>
      </c>
      <c r="D170" s="27">
        <f>Calendrier!C158</f>
        <v>46195</v>
      </c>
      <c r="E170" s="28" t="str">
        <f>Calendrier!I158</f>
        <v>19h</v>
      </c>
      <c r="F170" s="28" t="str">
        <f>Calendrier!H158</f>
        <v>Avant Match</v>
      </c>
      <c r="G170" s="36"/>
      <c r="H170" s="100">
        <f>Calendrier!K158</f>
        <v>20000</v>
      </c>
      <c r="I170" s="42">
        <v>0.5</v>
      </c>
      <c r="J170" s="35">
        <v>20</v>
      </c>
      <c r="K170" s="35">
        <v>1</v>
      </c>
      <c r="L170" s="30"/>
      <c r="M170" s="42"/>
      <c r="N170" s="101" t="str">
        <f>IF(G170=TRUE,H170*K170*(VLOOKUP(J170,'Table de correspondance'!D:E,2,FALSE)),"")</f>
        <v/>
      </c>
      <c r="O170" s="101" t="str">
        <f t="shared" si="21"/>
        <v/>
      </c>
      <c r="P170" s="101" t="str">
        <f t="shared" si="18"/>
        <v/>
      </c>
      <c r="Q170" s="29">
        <f>Calendrier!L158</f>
        <v>1.7641025641025643</v>
      </c>
      <c r="R170" s="164" t="str">
        <f>IFERROR(INDEX(Calendrier!$M:$V,MATCH($U170,Calendrier!$W:$W,0),MATCH($L170,Calendrier!$M$1:$V$1,0)),"")</f>
        <v/>
      </c>
      <c r="S170" s="164" t="str">
        <f t="shared" si="22"/>
        <v/>
      </c>
      <c r="T170" s="164" t="str">
        <f>IFERROR(VLOOKUP(S170,'Table de correspondance'!$R:$S,2,FALSE),R170)</f>
        <v/>
      </c>
      <c r="U170" s="155" t="str">
        <f t="shared" si="19"/>
        <v>Argentine - Autriche4619519hAvant Match</v>
      </c>
      <c r="Z170" s="19"/>
      <c r="AA170" s="23"/>
      <c r="AB170" s="23"/>
      <c r="AC170" s="23"/>
      <c r="AD170" s="19"/>
      <c r="AE170" s="19"/>
      <c r="AF170" s="31"/>
      <c r="AG170" s="63"/>
      <c r="AH170" s="64"/>
      <c r="AAF170">
        <f t="shared" si="20"/>
        <v>0</v>
      </c>
    </row>
    <row r="171" spans="1:708" ht="19.5" customHeight="1" x14ac:dyDescent="0.25">
      <c r="A171" t="str">
        <f t="shared" si="23"/>
        <v>PoulesArgentine - Autriche19hPower break 1</v>
      </c>
      <c r="B171" s="26" t="str">
        <f>Calendrier!B159</f>
        <v>Poules</v>
      </c>
      <c r="C171" s="26" t="str">
        <f>Calendrier!G159</f>
        <v>Argentine - Autriche</v>
      </c>
      <c r="D171" s="27">
        <f>Calendrier!C159</f>
        <v>46195</v>
      </c>
      <c r="E171" s="28" t="str">
        <f>Calendrier!I159</f>
        <v>19h</v>
      </c>
      <c r="F171" s="28" t="str">
        <f>Calendrier!H159</f>
        <v>Power break 1</v>
      </c>
      <c r="G171" s="36"/>
      <c r="H171" s="100">
        <f>Calendrier!K159</f>
        <v>85000</v>
      </c>
      <c r="I171" s="42">
        <v>0.5</v>
      </c>
      <c r="J171" s="35">
        <v>20</v>
      </c>
      <c r="K171" s="35">
        <v>1</v>
      </c>
      <c r="L171" s="30"/>
      <c r="M171" s="42"/>
      <c r="N171" s="101" t="str">
        <f>IF(G171=TRUE,H171*K171*(VLOOKUP(J171,'Table de correspondance'!D:E,2,FALSE)),"")</f>
        <v/>
      </c>
      <c r="O171" s="101" t="str">
        <f t="shared" si="21"/>
        <v/>
      </c>
      <c r="P171" s="101" t="str">
        <f t="shared" si="18"/>
        <v/>
      </c>
      <c r="Q171" s="29">
        <f>Calendrier!L159</f>
        <v>7.03</v>
      </c>
      <c r="R171" s="164" t="str">
        <f>IFERROR(INDEX(Calendrier!$M:$V,MATCH($U171,Calendrier!$W:$W,0),MATCH($L171,Calendrier!$M$1:$V$1,0)),"")</f>
        <v/>
      </c>
      <c r="S171" s="164" t="str">
        <f t="shared" si="22"/>
        <v/>
      </c>
      <c r="T171" s="164" t="str">
        <f>IFERROR(VLOOKUP(S171,'Table de correspondance'!$R:$S,2,FALSE),R171)</f>
        <v/>
      </c>
      <c r="U171" s="155" t="str">
        <f t="shared" si="19"/>
        <v>Argentine - Autriche4619519hPower break 1</v>
      </c>
      <c r="Z171" s="19"/>
      <c r="AA171" s="23"/>
      <c r="AB171" s="23"/>
      <c r="AC171" s="23"/>
      <c r="AD171" s="19"/>
      <c r="AE171" s="19"/>
      <c r="AF171" s="31"/>
      <c r="AG171" s="63"/>
      <c r="AH171" s="64"/>
      <c r="AAF171">
        <f t="shared" si="20"/>
        <v>0</v>
      </c>
    </row>
    <row r="172" spans="1:708" ht="19.5" customHeight="1" x14ac:dyDescent="0.25">
      <c r="A172" t="str">
        <f t="shared" si="23"/>
        <v>PoulesArgentine - Autriche19hMi-temps 1</v>
      </c>
      <c r="B172" s="26" t="str">
        <f>Calendrier!B160</f>
        <v>Poules</v>
      </c>
      <c r="C172" s="26" t="str">
        <f>Calendrier!G160</f>
        <v>Argentine - Autriche</v>
      </c>
      <c r="D172" s="27">
        <f>Calendrier!C160</f>
        <v>46195</v>
      </c>
      <c r="E172" s="28" t="str">
        <f>Calendrier!I160</f>
        <v>19h</v>
      </c>
      <c r="F172" s="28" t="str">
        <f>Calendrier!H160</f>
        <v>Mi-temps 1</v>
      </c>
      <c r="G172" s="36"/>
      <c r="H172" s="100">
        <f>Calendrier!K160</f>
        <v>70000</v>
      </c>
      <c r="I172" s="42">
        <v>0.5</v>
      </c>
      <c r="J172" s="35">
        <v>20</v>
      </c>
      <c r="K172" s="35">
        <v>1</v>
      </c>
      <c r="L172" s="30"/>
      <c r="M172" s="42"/>
      <c r="N172" s="101" t="str">
        <f>IF(G172=TRUE,H172*K172*(VLOOKUP(J172,'Table de correspondance'!D:E,2,FALSE)),"")</f>
        <v/>
      </c>
      <c r="O172" s="101" t="str">
        <f t="shared" si="21"/>
        <v/>
      </c>
      <c r="P172" s="101" t="str">
        <f t="shared" si="18"/>
        <v/>
      </c>
      <c r="Q172" s="29">
        <f>Calendrier!L160</f>
        <v>6.1</v>
      </c>
      <c r="R172" s="164" t="str">
        <f>IFERROR(INDEX(Calendrier!$M:$V,MATCH($U172,Calendrier!$W:$W,0),MATCH($L172,Calendrier!$M$1:$V$1,0)),"")</f>
        <v/>
      </c>
      <c r="S172" s="164" t="str">
        <f t="shared" si="22"/>
        <v/>
      </c>
      <c r="T172" s="164" t="str">
        <f>IFERROR(VLOOKUP(S172,'Table de correspondance'!$R:$S,2,FALSE),R172)</f>
        <v/>
      </c>
      <c r="U172" s="155" t="str">
        <f t="shared" si="19"/>
        <v>Argentine - Autriche4619519hMi-temps 1</v>
      </c>
      <c r="Z172" s="19"/>
      <c r="AA172" s="23"/>
      <c r="AB172" s="23"/>
      <c r="AC172" s="23"/>
      <c r="AD172" s="19"/>
      <c r="AE172" s="19"/>
      <c r="AF172" s="31"/>
      <c r="AG172" s="63"/>
      <c r="AH172" s="64"/>
      <c r="AAF172">
        <f t="shared" si="20"/>
        <v>0</v>
      </c>
    </row>
    <row r="173" spans="1:708" ht="19.5" customHeight="1" x14ac:dyDescent="0.25">
      <c r="A173" t="str">
        <f t="shared" si="23"/>
        <v>PoulesArgentine - Autriche19hMi-temps 2</v>
      </c>
      <c r="B173" s="26" t="str">
        <f>Calendrier!B161</f>
        <v>Poules</v>
      </c>
      <c r="C173" s="26" t="str">
        <f>Calendrier!G161</f>
        <v>Argentine - Autriche</v>
      </c>
      <c r="D173" s="27">
        <f>Calendrier!C161</f>
        <v>46195</v>
      </c>
      <c r="E173" s="28" t="str">
        <f>Calendrier!I161</f>
        <v>19h</v>
      </c>
      <c r="F173" s="28" t="str">
        <f>Calendrier!H161</f>
        <v>Mi-temps 2</v>
      </c>
      <c r="G173" s="36"/>
      <c r="H173" s="100">
        <f>Calendrier!K161</f>
        <v>65000</v>
      </c>
      <c r="I173" s="42">
        <v>0.5</v>
      </c>
      <c r="J173" s="35">
        <v>20</v>
      </c>
      <c r="K173" s="35">
        <v>1</v>
      </c>
      <c r="L173" s="30"/>
      <c r="M173" s="42"/>
      <c r="N173" s="101" t="str">
        <f>IF(G173=TRUE,H173*K173*(VLOOKUP(J173,'Table de correspondance'!D:E,2,FALSE)),"")</f>
        <v/>
      </c>
      <c r="O173" s="101" t="str">
        <f t="shared" si="21"/>
        <v/>
      </c>
      <c r="P173" s="101" t="str">
        <f t="shared" si="18"/>
        <v/>
      </c>
      <c r="Q173" s="29">
        <f>Calendrier!L161</f>
        <v>5.65</v>
      </c>
      <c r="R173" s="164" t="str">
        <f>IFERROR(INDEX(Calendrier!$M:$V,MATCH($U173,Calendrier!$W:$W,0),MATCH($L173,Calendrier!$M$1:$V$1,0)),"")</f>
        <v/>
      </c>
      <c r="S173" s="164" t="str">
        <f t="shared" si="22"/>
        <v/>
      </c>
      <c r="T173" s="164" t="str">
        <f>IFERROR(VLOOKUP(S173,'Table de correspondance'!$R:$S,2,FALSE),R173)</f>
        <v/>
      </c>
      <c r="U173" s="155" t="str">
        <f t="shared" si="19"/>
        <v>Argentine - Autriche4619519hMi-temps 2</v>
      </c>
      <c r="Z173" s="19"/>
      <c r="AA173" s="23"/>
      <c r="AB173" s="23"/>
      <c r="AC173" s="23"/>
      <c r="AD173" s="19"/>
      <c r="AE173" s="19"/>
      <c r="AF173" s="31"/>
      <c r="AG173" s="63"/>
      <c r="AH173" s="64"/>
      <c r="AAF173">
        <f t="shared" si="20"/>
        <v>0</v>
      </c>
    </row>
    <row r="174" spans="1:708" ht="19.5" customHeight="1" x14ac:dyDescent="0.25">
      <c r="A174" t="str">
        <f t="shared" si="23"/>
        <v>PoulesArgentine - Autriche19hMi-temps 3</v>
      </c>
      <c r="B174" s="26" t="str">
        <f>Calendrier!B162</f>
        <v>Poules</v>
      </c>
      <c r="C174" s="26" t="str">
        <f>Calendrier!G162</f>
        <v>Argentine - Autriche</v>
      </c>
      <c r="D174" s="27">
        <f>Calendrier!C162</f>
        <v>46195</v>
      </c>
      <c r="E174" s="28" t="str">
        <f>Calendrier!I162</f>
        <v>19h</v>
      </c>
      <c r="F174" s="28" t="str">
        <f>Calendrier!H162</f>
        <v>Mi-temps 3</v>
      </c>
      <c r="G174" s="36"/>
      <c r="H174" s="100">
        <f>Calendrier!K162</f>
        <v>70000</v>
      </c>
      <c r="I174" s="42">
        <v>0.5</v>
      </c>
      <c r="J174" s="35">
        <v>20</v>
      </c>
      <c r="K174" s="35">
        <v>1</v>
      </c>
      <c r="L174" s="30"/>
      <c r="M174" s="42"/>
      <c r="N174" s="101" t="str">
        <f>IF(G174=TRUE,H174*K174*(VLOOKUP(J174,'Table de correspondance'!D:E,2,FALSE)),"")</f>
        <v/>
      </c>
      <c r="O174" s="101" t="str">
        <f t="shared" si="21"/>
        <v/>
      </c>
      <c r="P174" s="101" t="str">
        <f t="shared" si="18"/>
        <v/>
      </c>
      <c r="Q174" s="29">
        <f>Calendrier!L162</f>
        <v>6.1</v>
      </c>
      <c r="R174" s="164" t="str">
        <f>IFERROR(INDEX(Calendrier!$M:$V,MATCH($U174,Calendrier!$W:$W,0),MATCH($L174,Calendrier!$M$1:$V$1,0)),"")</f>
        <v/>
      </c>
      <c r="S174" s="164" t="str">
        <f t="shared" si="22"/>
        <v/>
      </c>
      <c r="T174" s="164" t="str">
        <f>IFERROR(VLOOKUP(S174,'Table de correspondance'!$R:$S,2,FALSE),R174)</f>
        <v/>
      </c>
      <c r="U174" s="155" t="str">
        <f t="shared" si="19"/>
        <v>Argentine - Autriche4619519hMi-temps 3</v>
      </c>
      <c r="Z174" s="19"/>
      <c r="AA174" s="23"/>
      <c r="AB174" s="23"/>
      <c r="AC174" s="23"/>
      <c r="AD174" s="19"/>
      <c r="AE174" s="19"/>
      <c r="AF174" s="31"/>
      <c r="AG174" s="63"/>
      <c r="AH174" s="64"/>
      <c r="AAF174">
        <f t="shared" si="20"/>
        <v>0</v>
      </c>
    </row>
    <row r="175" spans="1:708" ht="19.5" customHeight="1" x14ac:dyDescent="0.25">
      <c r="A175" t="str">
        <f t="shared" si="23"/>
        <v>PoulesArgentine - Autriche19hPower break 2</v>
      </c>
      <c r="B175" s="26" t="str">
        <f>Calendrier!B163</f>
        <v>Poules</v>
      </c>
      <c r="C175" s="26" t="str">
        <f>Calendrier!G163</f>
        <v>Argentine - Autriche</v>
      </c>
      <c r="D175" s="27">
        <f>Calendrier!C163</f>
        <v>46195</v>
      </c>
      <c r="E175" s="28" t="str">
        <f>Calendrier!I163</f>
        <v>19h</v>
      </c>
      <c r="F175" s="28" t="str">
        <f>Calendrier!H163</f>
        <v>Power break 2</v>
      </c>
      <c r="G175" s="36"/>
      <c r="H175" s="100">
        <f>Calendrier!K163</f>
        <v>85000</v>
      </c>
      <c r="I175" s="42">
        <v>0.5</v>
      </c>
      <c r="J175" s="35">
        <v>20</v>
      </c>
      <c r="K175" s="35">
        <v>1</v>
      </c>
      <c r="L175" s="30"/>
      <c r="M175" s="42"/>
      <c r="N175" s="101" t="str">
        <f>IF(G175=TRUE,H175*K175*(VLOOKUP(J175,'Table de correspondance'!D:E,2,FALSE)),"")</f>
        <v/>
      </c>
      <c r="O175" s="101" t="str">
        <f t="shared" si="21"/>
        <v/>
      </c>
      <c r="P175" s="101" t="str">
        <f t="shared" si="18"/>
        <v/>
      </c>
      <c r="Q175" s="29">
        <f>Calendrier!L163</f>
        <v>7.03</v>
      </c>
      <c r="R175" s="164" t="str">
        <f>IFERROR(INDEX(Calendrier!$M:$V,MATCH($U175,Calendrier!$W:$W,0),MATCH($L175,Calendrier!$M$1:$V$1,0)),"")</f>
        <v/>
      </c>
      <c r="S175" s="164" t="str">
        <f t="shared" si="22"/>
        <v/>
      </c>
      <c r="T175" s="164" t="str">
        <f>IFERROR(VLOOKUP(S175,'Table de correspondance'!$R:$S,2,FALSE),R175)</f>
        <v/>
      </c>
      <c r="U175" s="155" t="str">
        <f t="shared" si="19"/>
        <v>Argentine - Autriche4619519hPower break 2</v>
      </c>
      <c r="Z175" s="19"/>
      <c r="AA175" s="23"/>
      <c r="AB175" s="23"/>
      <c r="AC175" s="23"/>
      <c r="AD175" s="19"/>
      <c r="AE175" s="19"/>
      <c r="AF175" s="31"/>
      <c r="AG175" s="63"/>
      <c r="AH175" s="64"/>
      <c r="AAF175">
        <f t="shared" si="20"/>
        <v>0</v>
      </c>
    </row>
    <row r="176" spans="1:708" ht="19.5" customHeight="1" x14ac:dyDescent="0.25">
      <c r="A176" t="str">
        <f t="shared" si="23"/>
        <v>PoulesArgentine - Autriche19hFin match</v>
      </c>
      <c r="B176" s="26" t="str">
        <f>Calendrier!B164</f>
        <v>Poules</v>
      </c>
      <c r="C176" s="26" t="str">
        <f>Calendrier!G164</f>
        <v>Argentine - Autriche</v>
      </c>
      <c r="D176" s="27">
        <f>Calendrier!C164</f>
        <v>46195</v>
      </c>
      <c r="E176" s="28" t="str">
        <f>Calendrier!I164</f>
        <v>19h</v>
      </c>
      <c r="F176" s="28" t="str">
        <f>Calendrier!H164</f>
        <v>Fin match</v>
      </c>
      <c r="G176" s="36"/>
      <c r="H176" s="100">
        <f>Calendrier!K164</f>
        <v>52000</v>
      </c>
      <c r="I176" s="42">
        <v>0.5</v>
      </c>
      <c r="J176" s="35">
        <v>20</v>
      </c>
      <c r="K176" s="35">
        <v>1</v>
      </c>
      <c r="L176" s="30"/>
      <c r="M176" s="42"/>
      <c r="N176" s="101" t="str">
        <f>IF(G176=TRUE,H176*K176*(VLOOKUP(J176,'Table de correspondance'!D:E,2,FALSE)),"")</f>
        <v/>
      </c>
      <c r="O176" s="101" t="str">
        <f t="shared" si="21"/>
        <v/>
      </c>
      <c r="P176" s="101" t="str">
        <f t="shared" si="18"/>
        <v/>
      </c>
      <c r="Q176" s="29">
        <f>Calendrier!L164</f>
        <v>4.55</v>
      </c>
      <c r="R176" s="164" t="str">
        <f>IFERROR(INDEX(Calendrier!$M:$V,MATCH($U176,Calendrier!$W:$W,0),MATCH($L176,Calendrier!$M$1:$V$1,0)),"")</f>
        <v/>
      </c>
      <c r="S176" s="164" t="str">
        <f t="shared" si="22"/>
        <v/>
      </c>
      <c r="T176" s="164" t="str">
        <f>IFERROR(VLOOKUP(S176,'Table de correspondance'!$R:$S,2,FALSE),R176)</f>
        <v/>
      </c>
      <c r="U176" s="155" t="str">
        <f t="shared" si="19"/>
        <v>Argentine - Autriche4619519hFin match</v>
      </c>
      <c r="Z176" s="19"/>
      <c r="AA176" s="23"/>
      <c r="AB176" s="23"/>
      <c r="AC176" s="23"/>
      <c r="AD176" s="19"/>
      <c r="AE176" s="19"/>
      <c r="AF176" s="31"/>
      <c r="AG176" s="63"/>
      <c r="AH176" s="64"/>
      <c r="AAF176">
        <f t="shared" si="20"/>
        <v>0</v>
      </c>
    </row>
    <row r="177" spans="1:708" ht="19.5" customHeight="1" x14ac:dyDescent="0.25">
      <c r="A177" t="str">
        <f t="shared" si="23"/>
        <v>PoulesAngleterre - Ghana22hAvant Match</v>
      </c>
      <c r="B177" s="26" t="str">
        <f>Calendrier!B165</f>
        <v>Poules</v>
      </c>
      <c r="C177" s="26" t="str">
        <f>Calendrier!G165</f>
        <v>Angleterre - Ghana</v>
      </c>
      <c r="D177" s="27">
        <f>Calendrier!C165</f>
        <v>46196</v>
      </c>
      <c r="E177" s="28" t="str">
        <f>Calendrier!I165</f>
        <v>22h</v>
      </c>
      <c r="F177" s="28" t="str">
        <f>Calendrier!H165</f>
        <v>Avant Match</v>
      </c>
      <c r="G177" s="36"/>
      <c r="H177" s="100">
        <f>Calendrier!K165</f>
        <v>45000</v>
      </c>
      <c r="I177" s="42">
        <v>0.5</v>
      </c>
      <c r="J177" s="35">
        <v>20</v>
      </c>
      <c r="K177" s="35">
        <v>1</v>
      </c>
      <c r="L177" s="30"/>
      <c r="M177" s="42"/>
      <c r="N177" s="101" t="str">
        <f>IF(G177=TRUE,H177*K177*(VLOOKUP(J177,'Table de correspondance'!D:E,2,FALSE)),"")</f>
        <v/>
      </c>
      <c r="O177" s="101" t="str">
        <f t="shared" si="21"/>
        <v/>
      </c>
      <c r="P177" s="101" t="str">
        <f t="shared" si="18"/>
        <v/>
      </c>
      <c r="Q177" s="29">
        <f>Calendrier!L165</f>
        <v>3.2</v>
      </c>
      <c r="R177" s="164" t="str">
        <f>IFERROR(INDEX(Calendrier!$M:$V,MATCH($U177,Calendrier!$W:$W,0),MATCH($L177,Calendrier!$M$1:$V$1,0)),"")</f>
        <v/>
      </c>
      <c r="S177" s="164" t="str">
        <f t="shared" si="22"/>
        <v/>
      </c>
      <c r="T177" s="164" t="str">
        <f>IFERROR(VLOOKUP(S177,'Table de correspondance'!$R:$S,2,FALSE),R177)</f>
        <v/>
      </c>
      <c r="U177" s="155" t="str">
        <f t="shared" si="19"/>
        <v>Angleterre - Ghana4619622hAvant Match</v>
      </c>
      <c r="Z177" s="19"/>
      <c r="AA177" s="23"/>
      <c r="AB177" s="23"/>
      <c r="AC177" s="23"/>
      <c r="AD177" s="19"/>
      <c r="AE177" s="19"/>
      <c r="AF177" s="31"/>
      <c r="AG177" s="63"/>
      <c r="AH177" s="64"/>
      <c r="AAF177">
        <f t="shared" si="20"/>
        <v>0</v>
      </c>
    </row>
    <row r="178" spans="1:708" ht="19.5" customHeight="1" x14ac:dyDescent="0.25">
      <c r="A178" t="str">
        <f t="shared" si="23"/>
        <v>PoulesAngleterre - Ghana22hPower break 1</v>
      </c>
      <c r="B178" s="26" t="str">
        <f>Calendrier!B166</f>
        <v>Poules</v>
      </c>
      <c r="C178" s="26" t="str">
        <f>Calendrier!G166</f>
        <v>Angleterre - Ghana</v>
      </c>
      <c r="D178" s="27">
        <f>Calendrier!C166</f>
        <v>46196</v>
      </c>
      <c r="E178" s="28" t="str">
        <f>Calendrier!I166</f>
        <v>22h</v>
      </c>
      <c r="F178" s="28" t="str">
        <f>Calendrier!H166</f>
        <v>Power break 1</v>
      </c>
      <c r="G178" s="36"/>
      <c r="H178" s="100">
        <f>Calendrier!K166</f>
        <v>85000</v>
      </c>
      <c r="I178" s="42">
        <v>0.5</v>
      </c>
      <c r="J178" s="35">
        <v>20</v>
      </c>
      <c r="K178" s="35">
        <v>1</v>
      </c>
      <c r="L178" s="30"/>
      <c r="M178" s="42"/>
      <c r="N178" s="101" t="str">
        <f>IF(G178=TRUE,H178*K178*(VLOOKUP(J178,'Table de correspondance'!D:E,2,FALSE)),"")</f>
        <v/>
      </c>
      <c r="O178" s="101" t="str">
        <f t="shared" si="21"/>
        <v/>
      </c>
      <c r="P178" s="101" t="str">
        <f t="shared" si="18"/>
        <v/>
      </c>
      <c r="Q178" s="29">
        <f>Calendrier!L166</f>
        <v>6.46</v>
      </c>
      <c r="R178" s="164" t="str">
        <f>IFERROR(INDEX(Calendrier!$M:$V,MATCH($U178,Calendrier!$W:$W,0),MATCH($L178,Calendrier!$M$1:$V$1,0)),"")</f>
        <v/>
      </c>
      <c r="S178" s="164" t="str">
        <f t="shared" si="22"/>
        <v/>
      </c>
      <c r="T178" s="164" t="str">
        <f>IFERROR(VLOOKUP(S178,'Table de correspondance'!$R:$S,2,FALSE),R178)</f>
        <v/>
      </c>
      <c r="U178" s="155" t="str">
        <f t="shared" si="19"/>
        <v>Angleterre - Ghana4619622hPower break 1</v>
      </c>
      <c r="Z178" s="19"/>
      <c r="AA178" s="23"/>
      <c r="AB178" s="23"/>
      <c r="AC178" s="23"/>
      <c r="AD178" s="19"/>
      <c r="AE178" s="19"/>
      <c r="AF178" s="31"/>
      <c r="AG178" s="63"/>
      <c r="AH178" s="64"/>
      <c r="AAF178">
        <f t="shared" si="20"/>
        <v>0</v>
      </c>
    </row>
    <row r="179" spans="1:708" ht="19.5" customHeight="1" x14ac:dyDescent="0.25">
      <c r="A179" t="str">
        <f t="shared" si="23"/>
        <v>PoulesAngleterre - Ghana22hMi-temps 1</v>
      </c>
      <c r="B179" s="26" t="str">
        <f>Calendrier!B167</f>
        <v>Poules</v>
      </c>
      <c r="C179" s="26" t="str">
        <f>Calendrier!G167</f>
        <v>Angleterre - Ghana</v>
      </c>
      <c r="D179" s="27">
        <f>Calendrier!C167</f>
        <v>46196</v>
      </c>
      <c r="E179" s="28" t="str">
        <f>Calendrier!I167</f>
        <v>22h</v>
      </c>
      <c r="F179" s="28" t="str">
        <f>Calendrier!H167</f>
        <v>Mi-temps 1</v>
      </c>
      <c r="G179" s="36"/>
      <c r="H179" s="100">
        <f>Calendrier!K167</f>
        <v>70000</v>
      </c>
      <c r="I179" s="42">
        <v>0.5</v>
      </c>
      <c r="J179" s="35">
        <v>20</v>
      </c>
      <c r="K179" s="35">
        <v>1</v>
      </c>
      <c r="L179" s="30"/>
      <c r="M179" s="42"/>
      <c r="N179" s="101" t="str">
        <f>IF(G179=TRUE,H179*K179*(VLOOKUP(J179,'Table de correspondance'!D:E,2,FALSE)),"")</f>
        <v/>
      </c>
      <c r="O179" s="101" t="str">
        <f t="shared" si="21"/>
        <v/>
      </c>
      <c r="P179" s="101" t="str">
        <f t="shared" si="18"/>
        <v/>
      </c>
      <c r="Q179" s="29">
        <f>Calendrier!L167</f>
        <v>5.6</v>
      </c>
      <c r="R179" s="164" t="str">
        <f>IFERROR(INDEX(Calendrier!$M:$V,MATCH($U179,Calendrier!$W:$W,0),MATCH($L179,Calendrier!$M$1:$V$1,0)),"")</f>
        <v/>
      </c>
      <c r="S179" s="164" t="str">
        <f t="shared" si="22"/>
        <v/>
      </c>
      <c r="T179" s="164" t="str">
        <f>IFERROR(VLOOKUP(S179,'Table de correspondance'!$R:$S,2,FALSE),R179)</f>
        <v/>
      </c>
      <c r="U179" s="155" t="str">
        <f t="shared" si="19"/>
        <v>Angleterre - Ghana4619622hMi-temps 1</v>
      </c>
      <c r="Z179" s="19"/>
      <c r="AA179" s="23"/>
      <c r="AB179" s="23"/>
      <c r="AC179" s="23"/>
      <c r="AD179" s="19"/>
      <c r="AE179" s="19"/>
      <c r="AF179" s="31"/>
      <c r="AG179" s="63"/>
      <c r="AH179" s="64"/>
      <c r="AAF179">
        <f t="shared" si="20"/>
        <v>0</v>
      </c>
    </row>
    <row r="180" spans="1:708" ht="19.5" customHeight="1" x14ac:dyDescent="0.25">
      <c r="A180" t="str">
        <f t="shared" si="23"/>
        <v>PoulesAngleterre - Ghana22hMi-temps 2</v>
      </c>
      <c r="B180" s="26" t="str">
        <f>Calendrier!B168</f>
        <v>Poules</v>
      </c>
      <c r="C180" s="26" t="str">
        <f>Calendrier!G168</f>
        <v>Angleterre - Ghana</v>
      </c>
      <c r="D180" s="27">
        <f>Calendrier!C168</f>
        <v>46196</v>
      </c>
      <c r="E180" s="28" t="str">
        <f>Calendrier!I168</f>
        <v>22h</v>
      </c>
      <c r="F180" s="28" t="str">
        <f>Calendrier!H168</f>
        <v>Mi-temps 2</v>
      </c>
      <c r="G180" s="36"/>
      <c r="H180" s="100">
        <f>Calendrier!K168</f>
        <v>65000</v>
      </c>
      <c r="I180" s="42">
        <v>0.5</v>
      </c>
      <c r="J180" s="35">
        <v>20</v>
      </c>
      <c r="K180" s="35">
        <v>1</v>
      </c>
      <c r="L180" s="30"/>
      <c r="M180" s="42"/>
      <c r="N180" s="101" t="str">
        <f>IF(G180=TRUE,H180*K180*(VLOOKUP(J180,'Table de correspondance'!D:E,2,FALSE)),"")</f>
        <v/>
      </c>
      <c r="O180" s="101" t="str">
        <f t="shared" si="21"/>
        <v/>
      </c>
      <c r="P180" s="101" t="str">
        <f t="shared" si="18"/>
        <v/>
      </c>
      <c r="Q180" s="29">
        <f>Calendrier!L168</f>
        <v>5.2</v>
      </c>
      <c r="R180" s="164" t="str">
        <f>IFERROR(INDEX(Calendrier!$M:$V,MATCH($U180,Calendrier!$W:$W,0),MATCH($L180,Calendrier!$M$1:$V$1,0)),"")</f>
        <v/>
      </c>
      <c r="S180" s="164" t="str">
        <f t="shared" si="22"/>
        <v/>
      </c>
      <c r="T180" s="164" t="str">
        <f>IFERROR(VLOOKUP(S180,'Table de correspondance'!$R:$S,2,FALSE),R180)</f>
        <v/>
      </c>
      <c r="U180" s="155" t="str">
        <f t="shared" si="19"/>
        <v>Angleterre - Ghana4619622hMi-temps 2</v>
      </c>
      <c r="Z180" s="19"/>
      <c r="AA180" s="23"/>
      <c r="AB180" s="23"/>
      <c r="AC180" s="23"/>
      <c r="AD180" s="19"/>
      <c r="AE180" s="19"/>
      <c r="AF180" s="31"/>
      <c r="AG180" s="63"/>
      <c r="AH180" s="64"/>
      <c r="AAF180">
        <f t="shared" si="20"/>
        <v>0</v>
      </c>
    </row>
    <row r="181" spans="1:708" ht="19.5" customHeight="1" x14ac:dyDescent="0.25">
      <c r="A181" t="str">
        <f t="shared" si="23"/>
        <v>PoulesAngleterre - Ghana22hMi-temps 3</v>
      </c>
      <c r="B181" s="26" t="str">
        <f>Calendrier!B169</f>
        <v>Poules</v>
      </c>
      <c r="C181" s="26" t="str">
        <f>Calendrier!G169</f>
        <v>Angleterre - Ghana</v>
      </c>
      <c r="D181" s="27">
        <f>Calendrier!C169</f>
        <v>46196</v>
      </c>
      <c r="E181" s="28" t="str">
        <f>Calendrier!I169</f>
        <v>22h</v>
      </c>
      <c r="F181" s="28" t="str">
        <f>Calendrier!H169</f>
        <v>Mi-temps 3</v>
      </c>
      <c r="G181" s="36"/>
      <c r="H181" s="100">
        <f>Calendrier!K169</f>
        <v>70000</v>
      </c>
      <c r="I181" s="42">
        <v>0.5</v>
      </c>
      <c r="J181" s="35">
        <v>20</v>
      </c>
      <c r="K181" s="35">
        <v>1</v>
      </c>
      <c r="L181" s="30"/>
      <c r="M181" s="42"/>
      <c r="N181" s="101" t="str">
        <f>IF(G181=TRUE,H181*K181*(VLOOKUP(J181,'Table de correspondance'!D:E,2,FALSE)),"")</f>
        <v/>
      </c>
      <c r="O181" s="101" t="str">
        <f t="shared" si="21"/>
        <v/>
      </c>
      <c r="P181" s="101" t="str">
        <f t="shared" si="18"/>
        <v/>
      </c>
      <c r="Q181" s="29">
        <f>Calendrier!L169</f>
        <v>5.6</v>
      </c>
      <c r="R181" s="164" t="str">
        <f>IFERROR(INDEX(Calendrier!$M:$V,MATCH($U181,Calendrier!$W:$W,0),MATCH($L181,Calendrier!$M$1:$V$1,0)),"")</f>
        <v/>
      </c>
      <c r="S181" s="164" t="str">
        <f t="shared" si="22"/>
        <v/>
      </c>
      <c r="T181" s="164" t="str">
        <f>IFERROR(VLOOKUP(S181,'Table de correspondance'!$R:$S,2,FALSE),R181)</f>
        <v/>
      </c>
      <c r="U181" s="155" t="str">
        <f t="shared" si="19"/>
        <v>Angleterre - Ghana4619622hMi-temps 3</v>
      </c>
      <c r="Z181" s="19"/>
      <c r="AA181" s="23"/>
      <c r="AB181" s="23"/>
      <c r="AC181" s="23"/>
      <c r="AD181" s="19"/>
      <c r="AE181" s="19"/>
      <c r="AF181" s="31"/>
      <c r="AG181" s="63"/>
      <c r="AH181" s="64"/>
      <c r="AAF181">
        <f t="shared" si="20"/>
        <v>0</v>
      </c>
    </row>
    <row r="182" spans="1:708" ht="19.5" customHeight="1" x14ac:dyDescent="0.25">
      <c r="A182" t="str">
        <f t="shared" si="23"/>
        <v>PoulesAngleterre - Ghana22hPower break 2</v>
      </c>
      <c r="B182" s="26" t="str">
        <f>Calendrier!B170</f>
        <v>Poules</v>
      </c>
      <c r="C182" s="26" t="str">
        <f>Calendrier!G170</f>
        <v>Angleterre - Ghana</v>
      </c>
      <c r="D182" s="27">
        <f>Calendrier!C170</f>
        <v>46196</v>
      </c>
      <c r="E182" s="28" t="str">
        <f>Calendrier!I170</f>
        <v>22h</v>
      </c>
      <c r="F182" s="28" t="str">
        <f>Calendrier!H170</f>
        <v>Power break 2</v>
      </c>
      <c r="G182" s="36"/>
      <c r="H182" s="100">
        <f>Calendrier!K170</f>
        <v>85000</v>
      </c>
      <c r="I182" s="42">
        <v>0.5</v>
      </c>
      <c r="J182" s="35">
        <v>20</v>
      </c>
      <c r="K182" s="35">
        <v>1</v>
      </c>
      <c r="L182" s="30"/>
      <c r="M182" s="42"/>
      <c r="N182" s="101" t="str">
        <f>IF(G182=TRUE,H182*K182*(VLOOKUP(J182,'Table de correspondance'!D:E,2,FALSE)),"")</f>
        <v/>
      </c>
      <c r="O182" s="101" t="str">
        <f t="shared" si="21"/>
        <v/>
      </c>
      <c r="P182" s="101" t="str">
        <f t="shared" si="18"/>
        <v/>
      </c>
      <c r="Q182" s="29">
        <f>Calendrier!L170</f>
        <v>6.46</v>
      </c>
      <c r="R182" s="164" t="str">
        <f>IFERROR(INDEX(Calendrier!$M:$V,MATCH($U182,Calendrier!$W:$W,0),MATCH($L182,Calendrier!$M$1:$V$1,0)),"")</f>
        <v/>
      </c>
      <c r="S182" s="164" t="str">
        <f t="shared" si="22"/>
        <v/>
      </c>
      <c r="T182" s="164" t="str">
        <f>IFERROR(VLOOKUP(S182,'Table de correspondance'!$R:$S,2,FALSE),R182)</f>
        <v/>
      </c>
      <c r="U182" s="155" t="str">
        <f t="shared" si="19"/>
        <v>Angleterre - Ghana4619622hPower break 2</v>
      </c>
      <c r="Z182" s="19"/>
      <c r="AA182" s="23"/>
      <c r="AB182" s="23"/>
      <c r="AC182" s="23"/>
      <c r="AD182" s="19"/>
      <c r="AE182" s="19"/>
      <c r="AF182" s="31"/>
      <c r="AG182" s="63"/>
      <c r="AH182" s="64"/>
      <c r="AAF182">
        <f t="shared" si="20"/>
        <v>0</v>
      </c>
    </row>
    <row r="183" spans="1:708" ht="19.5" customHeight="1" x14ac:dyDescent="0.25">
      <c r="A183" t="str">
        <f t="shared" si="23"/>
        <v>PoulesAngleterre - Ghana22hFin match</v>
      </c>
      <c r="B183" s="26" t="str">
        <f>Calendrier!B171</f>
        <v>Poules</v>
      </c>
      <c r="C183" s="26" t="str">
        <f>Calendrier!G171</f>
        <v>Angleterre - Ghana</v>
      </c>
      <c r="D183" s="27">
        <f>Calendrier!C171</f>
        <v>46196</v>
      </c>
      <c r="E183" s="28" t="str">
        <f>Calendrier!I171</f>
        <v>22h</v>
      </c>
      <c r="F183" s="28" t="str">
        <f>Calendrier!H171</f>
        <v>Fin match</v>
      </c>
      <c r="G183" s="36"/>
      <c r="H183" s="100">
        <f>Calendrier!K171</f>
        <v>16000</v>
      </c>
      <c r="I183" s="42">
        <v>0.5</v>
      </c>
      <c r="J183" s="35">
        <v>20</v>
      </c>
      <c r="K183" s="35">
        <v>1</v>
      </c>
      <c r="L183" s="30"/>
      <c r="M183" s="42"/>
      <c r="N183" s="101" t="str">
        <f>IF(G183=TRUE,H183*K183*(VLOOKUP(J183,'Table de correspondance'!D:E,2,FALSE)),"")</f>
        <v/>
      </c>
      <c r="O183" s="101" t="str">
        <f t="shared" si="21"/>
        <v/>
      </c>
      <c r="P183" s="101" t="str">
        <f t="shared" si="18"/>
        <v/>
      </c>
      <c r="Q183" s="29">
        <f>Calendrier!L171</f>
        <v>1.8</v>
      </c>
      <c r="R183" s="164" t="str">
        <f>IFERROR(INDEX(Calendrier!$M:$V,MATCH($U183,Calendrier!$W:$W,0),MATCH($L183,Calendrier!$M$1:$V$1,0)),"")</f>
        <v/>
      </c>
      <c r="S183" s="164" t="str">
        <f t="shared" si="22"/>
        <v/>
      </c>
      <c r="T183" s="164" t="str">
        <f>IFERROR(VLOOKUP(S183,'Table de correspondance'!$R:$S,2,FALSE),R183)</f>
        <v/>
      </c>
      <c r="U183" s="155" t="str">
        <f t="shared" si="19"/>
        <v>Angleterre - Ghana4619622hFin match</v>
      </c>
      <c r="Z183" s="19"/>
      <c r="AA183" s="23"/>
      <c r="AB183" s="23"/>
      <c r="AC183" s="23"/>
      <c r="AD183" s="19"/>
      <c r="AE183" s="19"/>
      <c r="AF183" s="31"/>
      <c r="AG183" s="63"/>
      <c r="AH183" s="64"/>
      <c r="AAF183">
        <f t="shared" si="20"/>
        <v>0</v>
      </c>
    </row>
    <row r="184" spans="1:708" ht="19.5" customHeight="1" x14ac:dyDescent="0.25">
      <c r="A184" t="str">
        <f t="shared" si="23"/>
        <v>PoulesPortugal - Ouzbékistan19hAvant Match</v>
      </c>
      <c r="B184" s="26" t="str">
        <f>Calendrier!B172</f>
        <v>Poules</v>
      </c>
      <c r="C184" s="26" t="str">
        <f>Calendrier!G172</f>
        <v>Portugal - Ouzbékistan</v>
      </c>
      <c r="D184" s="27">
        <f>Calendrier!C172</f>
        <v>46196</v>
      </c>
      <c r="E184" s="28" t="str">
        <f>Calendrier!I172</f>
        <v>19h</v>
      </c>
      <c r="F184" s="28" t="str">
        <f>Calendrier!H172</f>
        <v>Avant Match</v>
      </c>
      <c r="G184" s="36"/>
      <c r="H184" s="100">
        <f>Calendrier!K172</f>
        <v>18000</v>
      </c>
      <c r="I184" s="42">
        <v>0.5</v>
      </c>
      <c r="J184" s="35">
        <v>20</v>
      </c>
      <c r="K184" s="35">
        <v>1</v>
      </c>
      <c r="L184" s="30"/>
      <c r="M184" s="42"/>
      <c r="N184" s="101" t="str">
        <f>IF(G184=TRUE,H184*K184*(VLOOKUP(J184,'Table de correspondance'!D:E,2,FALSE)),"")</f>
        <v/>
      </c>
      <c r="O184" s="101" t="str">
        <f t="shared" si="21"/>
        <v/>
      </c>
      <c r="P184" s="101" t="str">
        <f t="shared" si="18"/>
        <v/>
      </c>
      <c r="Q184" s="29">
        <f>Calendrier!L172</f>
        <v>1.6</v>
      </c>
      <c r="R184" s="164" t="str">
        <f>IFERROR(INDEX(Calendrier!$M:$V,MATCH($U184,Calendrier!$W:$W,0),MATCH($L184,Calendrier!$M$1:$V$1,0)),"")</f>
        <v/>
      </c>
      <c r="S184" s="164" t="str">
        <f t="shared" si="22"/>
        <v/>
      </c>
      <c r="T184" s="164" t="str">
        <f>IFERROR(VLOOKUP(S184,'Table de correspondance'!$R:$S,2,FALSE),R184)</f>
        <v/>
      </c>
      <c r="U184" s="155" t="str">
        <f t="shared" si="19"/>
        <v>Portugal - Ouzbékistan4619619hAvant Match</v>
      </c>
      <c r="Z184" s="19"/>
      <c r="AA184" s="23"/>
      <c r="AB184" s="23"/>
      <c r="AC184" s="23"/>
      <c r="AD184" s="19"/>
      <c r="AE184" s="19"/>
      <c r="AF184" s="31"/>
      <c r="AG184" s="63"/>
      <c r="AH184" s="64"/>
      <c r="AAF184">
        <f t="shared" si="20"/>
        <v>0</v>
      </c>
    </row>
    <row r="185" spans="1:708" ht="19.5" customHeight="1" x14ac:dyDescent="0.25">
      <c r="A185" t="str">
        <f t="shared" si="23"/>
        <v>PoulesPortugal - Ouzbékistan19hPower break 1</v>
      </c>
      <c r="B185" s="26" t="str">
        <f>Calendrier!B173</f>
        <v>Poules</v>
      </c>
      <c r="C185" s="26" t="str">
        <f>Calendrier!G173</f>
        <v>Portugal - Ouzbékistan</v>
      </c>
      <c r="D185" s="27">
        <f>Calendrier!C173</f>
        <v>46196</v>
      </c>
      <c r="E185" s="28" t="str">
        <f>Calendrier!I173</f>
        <v>19h</v>
      </c>
      <c r="F185" s="28" t="str">
        <f>Calendrier!H173</f>
        <v>Power break 1</v>
      </c>
      <c r="G185" s="36"/>
      <c r="H185" s="100">
        <f>Calendrier!K173</f>
        <v>78000</v>
      </c>
      <c r="I185" s="42">
        <v>0.5</v>
      </c>
      <c r="J185" s="35">
        <v>20</v>
      </c>
      <c r="K185" s="35">
        <v>1</v>
      </c>
      <c r="L185" s="30"/>
      <c r="M185" s="42"/>
      <c r="N185" s="101" t="str">
        <f>IF(G185=TRUE,H185*K185*(VLOOKUP(J185,'Table de correspondance'!D:E,2,FALSE)),"")</f>
        <v/>
      </c>
      <c r="O185" s="101" t="str">
        <f t="shared" si="21"/>
        <v/>
      </c>
      <c r="P185" s="101" t="str">
        <f t="shared" si="18"/>
        <v/>
      </c>
      <c r="Q185" s="29">
        <f>Calendrier!L173</f>
        <v>6.46</v>
      </c>
      <c r="R185" s="164" t="str">
        <f>IFERROR(INDEX(Calendrier!$M:$V,MATCH($U185,Calendrier!$W:$W,0),MATCH($L185,Calendrier!$M$1:$V$1,0)),"")</f>
        <v/>
      </c>
      <c r="S185" s="164" t="str">
        <f t="shared" si="22"/>
        <v/>
      </c>
      <c r="T185" s="164" t="str">
        <f>IFERROR(VLOOKUP(S185,'Table de correspondance'!$R:$S,2,FALSE),R185)</f>
        <v/>
      </c>
      <c r="U185" s="155" t="str">
        <f t="shared" si="19"/>
        <v>Portugal - Ouzbékistan4619619hPower break 1</v>
      </c>
      <c r="Z185" s="19"/>
      <c r="AA185" s="23"/>
      <c r="AB185" s="23"/>
      <c r="AC185" s="23"/>
      <c r="AD185" s="19"/>
      <c r="AE185" s="19"/>
      <c r="AF185" s="31"/>
      <c r="AG185" s="63"/>
      <c r="AH185" s="64"/>
      <c r="AAF185">
        <f t="shared" si="20"/>
        <v>0</v>
      </c>
    </row>
    <row r="186" spans="1:708" ht="19.5" customHeight="1" x14ac:dyDescent="0.25">
      <c r="A186" t="str">
        <f t="shared" si="23"/>
        <v>PoulesPortugal - Ouzbékistan19hMi-temps 1</v>
      </c>
      <c r="B186" s="26" t="str">
        <f>Calendrier!B174</f>
        <v>Poules</v>
      </c>
      <c r="C186" s="26" t="str">
        <f>Calendrier!G174</f>
        <v>Portugal - Ouzbékistan</v>
      </c>
      <c r="D186" s="27">
        <f>Calendrier!C174</f>
        <v>46196</v>
      </c>
      <c r="E186" s="28" t="str">
        <f>Calendrier!I174</f>
        <v>19h</v>
      </c>
      <c r="F186" s="28" t="str">
        <f>Calendrier!H174</f>
        <v>Mi-temps 1</v>
      </c>
      <c r="G186" s="36"/>
      <c r="H186" s="100">
        <f>Calendrier!K174</f>
        <v>65000</v>
      </c>
      <c r="I186" s="42">
        <v>0.5</v>
      </c>
      <c r="J186" s="35">
        <v>20</v>
      </c>
      <c r="K186" s="35">
        <v>1</v>
      </c>
      <c r="L186" s="30"/>
      <c r="M186" s="42"/>
      <c r="N186" s="101" t="str">
        <f>IF(G186=TRUE,H186*K186*(VLOOKUP(J186,'Table de correspondance'!D:E,2,FALSE)),"")</f>
        <v/>
      </c>
      <c r="O186" s="101" t="str">
        <f t="shared" si="21"/>
        <v/>
      </c>
      <c r="P186" s="101" t="str">
        <f t="shared" si="18"/>
        <v/>
      </c>
      <c r="Q186" s="29">
        <f>Calendrier!L174</f>
        <v>5.65</v>
      </c>
      <c r="R186" s="164" t="str">
        <f>IFERROR(INDEX(Calendrier!$M:$V,MATCH($U186,Calendrier!$W:$W,0),MATCH($L186,Calendrier!$M$1:$V$1,0)),"")</f>
        <v/>
      </c>
      <c r="S186" s="164" t="str">
        <f t="shared" si="22"/>
        <v/>
      </c>
      <c r="T186" s="164" t="str">
        <f>IFERROR(VLOOKUP(S186,'Table de correspondance'!$R:$S,2,FALSE),R186)</f>
        <v/>
      </c>
      <c r="U186" s="155" t="str">
        <f t="shared" si="19"/>
        <v>Portugal - Ouzbékistan4619619hMi-temps 1</v>
      </c>
      <c r="Z186" s="19"/>
      <c r="AA186" s="23"/>
      <c r="AB186" s="23"/>
      <c r="AC186" s="23"/>
      <c r="AD186" s="19"/>
      <c r="AE186" s="19"/>
      <c r="AF186" s="31"/>
      <c r="AG186" s="63"/>
      <c r="AH186" s="64"/>
      <c r="AAF186">
        <f t="shared" si="20"/>
        <v>0</v>
      </c>
    </row>
    <row r="187" spans="1:708" ht="19.5" customHeight="1" x14ac:dyDescent="0.25">
      <c r="A187" t="str">
        <f t="shared" si="23"/>
        <v>PoulesPortugal - Ouzbékistan19hMi-temps 2</v>
      </c>
      <c r="B187" s="26" t="str">
        <f>Calendrier!B175</f>
        <v>Poules</v>
      </c>
      <c r="C187" s="26" t="str">
        <f>Calendrier!G175</f>
        <v>Portugal - Ouzbékistan</v>
      </c>
      <c r="D187" s="27">
        <f>Calendrier!C175</f>
        <v>46196</v>
      </c>
      <c r="E187" s="28" t="str">
        <f>Calendrier!I175</f>
        <v>19h</v>
      </c>
      <c r="F187" s="28" t="str">
        <f>Calendrier!H175</f>
        <v>Mi-temps 2</v>
      </c>
      <c r="G187" s="36"/>
      <c r="H187" s="100">
        <f>Calendrier!K175</f>
        <v>60000</v>
      </c>
      <c r="I187" s="42">
        <v>0.5</v>
      </c>
      <c r="J187" s="35">
        <v>20</v>
      </c>
      <c r="K187" s="35">
        <v>1</v>
      </c>
      <c r="L187" s="30"/>
      <c r="M187" s="42"/>
      <c r="N187" s="101" t="str">
        <f>IF(G187=TRUE,H187*K187*(VLOOKUP(J187,'Table de correspondance'!D:E,2,FALSE)),"")</f>
        <v/>
      </c>
      <c r="O187" s="101" t="str">
        <f t="shared" si="21"/>
        <v/>
      </c>
      <c r="P187" s="101" t="str">
        <f t="shared" si="18"/>
        <v/>
      </c>
      <c r="Q187" s="29">
        <f>Calendrier!L175</f>
        <v>5.2</v>
      </c>
      <c r="R187" s="164" t="str">
        <f>IFERROR(INDEX(Calendrier!$M:$V,MATCH($U187,Calendrier!$W:$W,0),MATCH($L187,Calendrier!$M$1:$V$1,0)),"")</f>
        <v/>
      </c>
      <c r="S187" s="164" t="str">
        <f t="shared" si="22"/>
        <v/>
      </c>
      <c r="T187" s="164" t="str">
        <f>IFERROR(VLOOKUP(S187,'Table de correspondance'!$R:$S,2,FALSE),R187)</f>
        <v/>
      </c>
      <c r="U187" s="155" t="str">
        <f t="shared" si="19"/>
        <v>Portugal - Ouzbékistan4619619hMi-temps 2</v>
      </c>
      <c r="Z187" s="19"/>
      <c r="AA187" s="23"/>
      <c r="AB187" s="23"/>
      <c r="AC187" s="23"/>
      <c r="AD187" s="19"/>
      <c r="AE187" s="19"/>
      <c r="AF187" s="31"/>
      <c r="AG187" s="63"/>
      <c r="AH187" s="64"/>
      <c r="AAF187">
        <f t="shared" si="20"/>
        <v>0</v>
      </c>
    </row>
    <row r="188" spans="1:708" ht="19.5" customHeight="1" x14ac:dyDescent="0.25">
      <c r="A188" t="str">
        <f t="shared" si="23"/>
        <v>PoulesPortugal - Ouzbékistan19hMi-temps 3</v>
      </c>
      <c r="B188" s="26" t="str">
        <f>Calendrier!B176</f>
        <v>Poules</v>
      </c>
      <c r="C188" s="26" t="str">
        <f>Calendrier!G176</f>
        <v>Portugal - Ouzbékistan</v>
      </c>
      <c r="D188" s="27">
        <f>Calendrier!C176</f>
        <v>46196</v>
      </c>
      <c r="E188" s="28" t="str">
        <f>Calendrier!I176</f>
        <v>19h</v>
      </c>
      <c r="F188" s="28" t="str">
        <f>Calendrier!H176</f>
        <v>Mi-temps 3</v>
      </c>
      <c r="G188" s="36"/>
      <c r="H188" s="100">
        <f>Calendrier!K176</f>
        <v>65000</v>
      </c>
      <c r="I188" s="42">
        <v>0.5</v>
      </c>
      <c r="J188" s="35">
        <v>20</v>
      </c>
      <c r="K188" s="35">
        <v>1</v>
      </c>
      <c r="L188" s="30"/>
      <c r="M188" s="42"/>
      <c r="N188" s="101" t="str">
        <f>IF(G188=TRUE,H188*K188*(VLOOKUP(J188,'Table de correspondance'!D:E,2,FALSE)),"")</f>
        <v/>
      </c>
      <c r="O188" s="101" t="str">
        <f t="shared" si="21"/>
        <v/>
      </c>
      <c r="P188" s="101" t="str">
        <f t="shared" si="18"/>
        <v/>
      </c>
      <c r="Q188" s="29">
        <f>Calendrier!L176</f>
        <v>5.65</v>
      </c>
      <c r="R188" s="164" t="str">
        <f>IFERROR(INDEX(Calendrier!$M:$V,MATCH($U188,Calendrier!$W:$W,0),MATCH($L188,Calendrier!$M$1:$V$1,0)),"")</f>
        <v/>
      </c>
      <c r="S188" s="164" t="str">
        <f t="shared" si="22"/>
        <v/>
      </c>
      <c r="T188" s="164" t="str">
        <f>IFERROR(VLOOKUP(S188,'Table de correspondance'!$R:$S,2,FALSE),R188)</f>
        <v/>
      </c>
      <c r="U188" s="155" t="str">
        <f t="shared" si="19"/>
        <v>Portugal - Ouzbékistan4619619hMi-temps 3</v>
      </c>
      <c r="Z188" s="19"/>
      <c r="AA188" s="23"/>
      <c r="AB188" s="23"/>
      <c r="AC188" s="23"/>
      <c r="AD188" s="19"/>
      <c r="AE188" s="19"/>
      <c r="AF188" s="31"/>
      <c r="AG188" s="63"/>
      <c r="AH188" s="64"/>
      <c r="AAF188">
        <f t="shared" si="20"/>
        <v>0</v>
      </c>
    </row>
    <row r="189" spans="1:708" ht="19.5" customHeight="1" x14ac:dyDescent="0.25">
      <c r="A189" t="str">
        <f t="shared" si="23"/>
        <v>PoulesPortugal - Ouzbékistan19hPower break 2</v>
      </c>
      <c r="B189" s="26" t="str">
        <f>Calendrier!B177</f>
        <v>Poules</v>
      </c>
      <c r="C189" s="26" t="str">
        <f>Calendrier!G177</f>
        <v>Portugal - Ouzbékistan</v>
      </c>
      <c r="D189" s="27">
        <f>Calendrier!C177</f>
        <v>46196</v>
      </c>
      <c r="E189" s="28" t="str">
        <f>Calendrier!I177</f>
        <v>19h</v>
      </c>
      <c r="F189" s="28" t="str">
        <f>Calendrier!H177</f>
        <v>Power break 2</v>
      </c>
      <c r="G189" s="36"/>
      <c r="H189" s="100">
        <f>Calendrier!K177</f>
        <v>78000</v>
      </c>
      <c r="I189" s="42">
        <v>0.5</v>
      </c>
      <c r="J189" s="35">
        <v>20</v>
      </c>
      <c r="K189" s="35">
        <v>1</v>
      </c>
      <c r="L189" s="30"/>
      <c r="M189" s="42"/>
      <c r="N189" s="101" t="str">
        <f>IF(G189=TRUE,H189*K189*(VLOOKUP(J189,'Table de correspondance'!D:E,2,FALSE)),"")</f>
        <v/>
      </c>
      <c r="O189" s="101" t="str">
        <f t="shared" si="21"/>
        <v/>
      </c>
      <c r="P189" s="101" t="str">
        <f t="shared" si="18"/>
        <v/>
      </c>
      <c r="Q189" s="29">
        <f>Calendrier!L177</f>
        <v>6.46</v>
      </c>
      <c r="R189" s="164" t="str">
        <f>IFERROR(INDEX(Calendrier!$M:$V,MATCH($U189,Calendrier!$W:$W,0),MATCH($L189,Calendrier!$M$1:$V$1,0)),"")</f>
        <v/>
      </c>
      <c r="S189" s="164" t="str">
        <f t="shared" si="22"/>
        <v/>
      </c>
      <c r="T189" s="164" t="str">
        <f>IFERROR(VLOOKUP(S189,'Table de correspondance'!$R:$S,2,FALSE),R189)</f>
        <v/>
      </c>
      <c r="U189" s="155" t="str">
        <f t="shared" si="19"/>
        <v>Portugal - Ouzbékistan4619619hPower break 2</v>
      </c>
      <c r="Z189" s="19"/>
      <c r="AA189" s="23"/>
      <c r="AB189" s="23"/>
      <c r="AC189" s="23"/>
      <c r="AD189" s="19"/>
      <c r="AE189" s="19"/>
      <c r="AF189" s="31"/>
      <c r="AG189" s="63"/>
      <c r="AH189" s="64"/>
      <c r="AAF189">
        <f t="shared" si="20"/>
        <v>0</v>
      </c>
    </row>
    <row r="190" spans="1:708" ht="19.5" customHeight="1" x14ac:dyDescent="0.25">
      <c r="A190" t="str">
        <f t="shared" si="23"/>
        <v>PoulesPortugal - Ouzbékistan19hFin match</v>
      </c>
      <c r="B190" s="26" t="str">
        <f>Calendrier!B178</f>
        <v>Poules</v>
      </c>
      <c r="C190" s="26" t="str">
        <f>Calendrier!G178</f>
        <v>Portugal - Ouzbékistan</v>
      </c>
      <c r="D190" s="27">
        <f>Calendrier!C178</f>
        <v>46196</v>
      </c>
      <c r="E190" s="28" t="str">
        <f>Calendrier!I178</f>
        <v>19h</v>
      </c>
      <c r="F190" s="28" t="str">
        <f>Calendrier!H178</f>
        <v>Fin match</v>
      </c>
      <c r="G190" s="36"/>
      <c r="H190" s="100">
        <f>Calendrier!K178</f>
        <v>48000</v>
      </c>
      <c r="I190" s="42">
        <v>0.5</v>
      </c>
      <c r="J190" s="35">
        <v>20</v>
      </c>
      <c r="K190" s="35">
        <v>1</v>
      </c>
      <c r="L190" s="30"/>
      <c r="M190" s="42"/>
      <c r="N190" s="101" t="str">
        <f>IF(G190=TRUE,H190*K190*(VLOOKUP(J190,'Table de correspondance'!D:E,2,FALSE)),"")</f>
        <v/>
      </c>
      <c r="O190" s="101" t="str">
        <f t="shared" si="21"/>
        <v/>
      </c>
      <c r="P190" s="101" t="str">
        <f t="shared" si="18"/>
        <v/>
      </c>
      <c r="Q190" s="29">
        <f>Calendrier!L178</f>
        <v>4.2</v>
      </c>
      <c r="R190" s="164" t="str">
        <f>IFERROR(INDEX(Calendrier!$M:$V,MATCH($U190,Calendrier!$W:$W,0),MATCH($L190,Calendrier!$M$1:$V$1,0)),"")</f>
        <v/>
      </c>
      <c r="S190" s="164" t="str">
        <f t="shared" si="22"/>
        <v/>
      </c>
      <c r="T190" s="164" t="str">
        <f>IFERROR(VLOOKUP(S190,'Table de correspondance'!$R:$S,2,FALSE),R190)</f>
        <v/>
      </c>
      <c r="U190" s="155" t="str">
        <f t="shared" si="19"/>
        <v>Portugal - Ouzbékistan4619619hFin match</v>
      </c>
      <c r="Z190" s="19"/>
      <c r="AA190" s="23"/>
      <c r="AB190" s="23"/>
      <c r="AC190" s="23"/>
      <c r="AD190" s="19"/>
      <c r="AE190" s="19"/>
      <c r="AF190" s="31"/>
      <c r="AG190" s="63"/>
      <c r="AH190" s="64"/>
      <c r="AAF190">
        <f t="shared" si="20"/>
        <v>0</v>
      </c>
    </row>
    <row r="191" spans="1:708" ht="19.5" customHeight="1" x14ac:dyDescent="0.25">
      <c r="A191" t="str">
        <f t="shared" si="23"/>
        <v>PoulesEcosse - Brésil24hAvant Match</v>
      </c>
      <c r="B191" s="26" t="str">
        <f>Calendrier!B179</f>
        <v>Poules</v>
      </c>
      <c r="C191" s="26" t="str">
        <f>Calendrier!G179</f>
        <v>Ecosse - Brésil</v>
      </c>
      <c r="D191" s="27">
        <f>Calendrier!C179</f>
        <v>46197</v>
      </c>
      <c r="E191" s="28" t="str">
        <f>Calendrier!I179</f>
        <v>24h</v>
      </c>
      <c r="F191" s="28" t="str">
        <f>Calendrier!H179</f>
        <v>Avant Match</v>
      </c>
      <c r="G191" s="36"/>
      <c r="H191" s="100">
        <f>Calendrier!K179</f>
        <v>18000</v>
      </c>
      <c r="I191" s="42">
        <v>0.5</v>
      </c>
      <c r="J191" s="35">
        <v>20</v>
      </c>
      <c r="K191" s="35">
        <v>1</v>
      </c>
      <c r="L191" s="30"/>
      <c r="M191" s="42"/>
      <c r="N191" s="101" t="str">
        <f>IF(G191=TRUE,H191*K191*(VLOOKUP(J191,'Table de correspondance'!D:E,2,FALSE)),"")</f>
        <v/>
      </c>
      <c r="O191" s="101" t="str">
        <f t="shared" si="21"/>
        <v/>
      </c>
      <c r="P191" s="101" t="str">
        <f t="shared" si="18"/>
        <v/>
      </c>
      <c r="Q191" s="29">
        <f>Calendrier!L179</f>
        <v>2</v>
      </c>
      <c r="R191" s="164" t="str">
        <f>IFERROR(INDEX(Calendrier!$M:$V,MATCH($U191,Calendrier!$W:$W,0),MATCH($L191,Calendrier!$M$1:$V$1,0)),"")</f>
        <v/>
      </c>
      <c r="S191" s="164" t="str">
        <f t="shared" si="22"/>
        <v/>
      </c>
      <c r="T191" s="164" t="str">
        <f>IFERROR(VLOOKUP(S191,'Table de correspondance'!$R:$S,2,FALSE),R191)</f>
        <v/>
      </c>
      <c r="U191" s="155" t="str">
        <f t="shared" si="19"/>
        <v>Ecosse - Brésil4619724hAvant Match</v>
      </c>
      <c r="Z191" s="19"/>
      <c r="AA191" s="23"/>
      <c r="AB191" s="23"/>
      <c r="AC191" s="23"/>
      <c r="AD191" s="19"/>
      <c r="AE191" s="19"/>
      <c r="AF191" s="31"/>
      <c r="AG191" s="63"/>
      <c r="AH191" s="64"/>
      <c r="AAF191">
        <f t="shared" si="20"/>
        <v>0</v>
      </c>
    </row>
    <row r="192" spans="1:708" ht="19.5" customHeight="1" x14ac:dyDescent="0.25">
      <c r="A192" t="str">
        <f t="shared" si="23"/>
        <v>PoulesEcosse - Brésil24hPower break 1</v>
      </c>
      <c r="B192" s="26" t="str">
        <f>Calendrier!B180</f>
        <v>Poules</v>
      </c>
      <c r="C192" s="26" t="str">
        <f>Calendrier!G180</f>
        <v>Ecosse - Brésil</v>
      </c>
      <c r="D192" s="27">
        <f>Calendrier!C180</f>
        <v>46197</v>
      </c>
      <c r="E192" s="28" t="str">
        <f>Calendrier!I180</f>
        <v>24h</v>
      </c>
      <c r="F192" s="28" t="str">
        <f>Calendrier!H180</f>
        <v>Power break 1</v>
      </c>
      <c r="G192" s="36"/>
      <c r="H192" s="100">
        <f>Calendrier!K180</f>
        <v>32000</v>
      </c>
      <c r="I192" s="42">
        <v>0.5</v>
      </c>
      <c r="J192" s="35">
        <v>20</v>
      </c>
      <c r="K192" s="35">
        <v>1</v>
      </c>
      <c r="L192" s="30"/>
      <c r="M192" s="42"/>
      <c r="N192" s="101" t="str">
        <f>IF(G192=TRUE,H192*K192*(VLOOKUP(J192,'Table de correspondance'!D:E,2,FALSE)),"")</f>
        <v/>
      </c>
      <c r="O192" s="101" t="str">
        <f t="shared" si="21"/>
        <v/>
      </c>
      <c r="P192" s="101" t="str">
        <f t="shared" si="18"/>
        <v/>
      </c>
      <c r="Q192" s="29">
        <f>Calendrier!L180</f>
        <v>3.3249999999999997</v>
      </c>
      <c r="R192" s="164" t="str">
        <f>IFERROR(INDEX(Calendrier!$M:$V,MATCH($U192,Calendrier!$W:$W,0),MATCH($L192,Calendrier!$M$1:$V$1,0)),"")</f>
        <v/>
      </c>
      <c r="S192" s="164" t="str">
        <f t="shared" si="22"/>
        <v/>
      </c>
      <c r="T192" s="164" t="str">
        <f>IFERROR(VLOOKUP(S192,'Table de correspondance'!$R:$S,2,FALSE),R192)</f>
        <v/>
      </c>
      <c r="U192" s="155" t="str">
        <f t="shared" si="19"/>
        <v>Ecosse - Brésil4619724hPower break 1</v>
      </c>
      <c r="Z192" s="19"/>
      <c r="AA192" s="23"/>
      <c r="AB192" s="23"/>
      <c r="AC192" s="23"/>
      <c r="AD192" s="19"/>
      <c r="AE192" s="19"/>
      <c r="AF192" s="31"/>
      <c r="AG192" s="63"/>
      <c r="AH192" s="64"/>
      <c r="AAF192">
        <f t="shared" si="20"/>
        <v>0</v>
      </c>
    </row>
    <row r="193" spans="1:708" ht="19.5" customHeight="1" x14ac:dyDescent="0.25">
      <c r="A193" t="str">
        <f t="shared" si="23"/>
        <v>PoulesEcosse - Brésil24hMi-temps 1</v>
      </c>
      <c r="B193" s="26" t="str">
        <f>Calendrier!B181</f>
        <v>Poules</v>
      </c>
      <c r="C193" s="26" t="str">
        <f>Calendrier!G181</f>
        <v>Ecosse - Brésil</v>
      </c>
      <c r="D193" s="27">
        <f>Calendrier!C181</f>
        <v>46197</v>
      </c>
      <c r="E193" s="28" t="str">
        <f>Calendrier!I181</f>
        <v>24h</v>
      </c>
      <c r="F193" s="28" t="str">
        <f>Calendrier!H181</f>
        <v>Mi-temps 1</v>
      </c>
      <c r="G193" s="36"/>
      <c r="H193" s="100">
        <f>Calendrier!K181</f>
        <v>25000</v>
      </c>
      <c r="I193" s="42">
        <v>0.5</v>
      </c>
      <c r="J193" s="35">
        <v>20</v>
      </c>
      <c r="K193" s="35">
        <v>1</v>
      </c>
      <c r="L193" s="30"/>
      <c r="M193" s="42"/>
      <c r="N193" s="101" t="str">
        <f>IF(G193=TRUE,H193*K193*(VLOOKUP(J193,'Table de correspondance'!D:E,2,FALSE)),"")</f>
        <v/>
      </c>
      <c r="O193" s="101" t="str">
        <f t="shared" si="21"/>
        <v/>
      </c>
      <c r="P193" s="101" t="str">
        <f t="shared" si="18"/>
        <v/>
      </c>
      <c r="Q193" s="29">
        <f>Calendrier!L181</f>
        <v>2.8</v>
      </c>
      <c r="R193" s="164" t="str">
        <f>IFERROR(INDEX(Calendrier!$M:$V,MATCH($U193,Calendrier!$W:$W,0),MATCH($L193,Calendrier!$M$1:$V$1,0)),"")</f>
        <v/>
      </c>
      <c r="S193" s="164" t="str">
        <f t="shared" si="22"/>
        <v/>
      </c>
      <c r="T193" s="164" t="str">
        <f>IFERROR(VLOOKUP(S193,'Table de correspondance'!$R:$S,2,FALSE),R193)</f>
        <v/>
      </c>
      <c r="U193" s="155" t="str">
        <f t="shared" si="19"/>
        <v>Ecosse - Brésil4619724hMi-temps 1</v>
      </c>
      <c r="Z193" s="19"/>
      <c r="AA193" s="23"/>
      <c r="AB193" s="23"/>
      <c r="AC193" s="23"/>
      <c r="AD193" s="19"/>
      <c r="AE193" s="19"/>
      <c r="AF193" s="31"/>
      <c r="AG193" s="63"/>
      <c r="AH193" s="64"/>
      <c r="AAF193">
        <f t="shared" si="20"/>
        <v>0</v>
      </c>
    </row>
    <row r="194" spans="1:708" ht="19.5" customHeight="1" x14ac:dyDescent="0.25">
      <c r="A194" t="str">
        <f t="shared" si="23"/>
        <v>PoulesEcosse - Brésil24hMi-temps 2</v>
      </c>
      <c r="B194" s="26" t="str">
        <f>Calendrier!B182</f>
        <v>Poules</v>
      </c>
      <c r="C194" s="26" t="str">
        <f>Calendrier!G182</f>
        <v>Ecosse - Brésil</v>
      </c>
      <c r="D194" s="27">
        <f>Calendrier!C182</f>
        <v>46197</v>
      </c>
      <c r="E194" s="28" t="str">
        <f>Calendrier!I182</f>
        <v>24h</v>
      </c>
      <c r="F194" s="28" t="str">
        <f>Calendrier!H182</f>
        <v>Mi-temps 2</v>
      </c>
      <c r="G194" s="36"/>
      <c r="H194" s="100">
        <f>Calendrier!K182</f>
        <v>22000</v>
      </c>
      <c r="I194" s="42">
        <v>0.5</v>
      </c>
      <c r="J194" s="35">
        <v>20</v>
      </c>
      <c r="K194" s="35">
        <v>1</v>
      </c>
      <c r="L194" s="30"/>
      <c r="M194" s="42"/>
      <c r="N194" s="101" t="str">
        <f>IF(G194=TRUE,H194*K194*(VLOOKUP(J194,'Table de correspondance'!D:E,2,FALSE)),"")</f>
        <v/>
      </c>
      <c r="O194" s="101" t="str">
        <f t="shared" si="21"/>
        <v/>
      </c>
      <c r="P194" s="101" t="str">
        <f t="shared" si="18"/>
        <v/>
      </c>
      <c r="Q194" s="29">
        <f>Calendrier!L182</f>
        <v>2.4</v>
      </c>
      <c r="R194" s="164" t="str">
        <f>IFERROR(INDEX(Calendrier!$M:$V,MATCH($U194,Calendrier!$W:$W,0),MATCH($L194,Calendrier!$M$1:$V$1,0)),"")</f>
        <v/>
      </c>
      <c r="S194" s="164" t="str">
        <f t="shared" si="22"/>
        <v/>
      </c>
      <c r="T194" s="164" t="str">
        <f>IFERROR(VLOOKUP(S194,'Table de correspondance'!$R:$S,2,FALSE),R194)</f>
        <v/>
      </c>
      <c r="U194" s="155" t="str">
        <f t="shared" si="19"/>
        <v>Ecosse - Brésil4619724hMi-temps 2</v>
      </c>
      <c r="Z194" s="19"/>
      <c r="AA194" s="23"/>
      <c r="AB194" s="23"/>
      <c r="AC194" s="23"/>
      <c r="AD194" s="19"/>
      <c r="AE194" s="19"/>
      <c r="AF194" s="31"/>
      <c r="AG194" s="63"/>
      <c r="AH194" s="64"/>
      <c r="AAF194">
        <f t="shared" si="20"/>
        <v>0</v>
      </c>
    </row>
    <row r="195" spans="1:708" ht="19.5" customHeight="1" x14ac:dyDescent="0.25">
      <c r="A195" t="str">
        <f t="shared" si="23"/>
        <v>PoulesEcosse - Brésil24hMi-temps 3</v>
      </c>
      <c r="B195" s="26" t="str">
        <f>Calendrier!B183</f>
        <v>Poules</v>
      </c>
      <c r="C195" s="26" t="str">
        <f>Calendrier!G183</f>
        <v>Ecosse - Brésil</v>
      </c>
      <c r="D195" s="27">
        <f>Calendrier!C183</f>
        <v>46197</v>
      </c>
      <c r="E195" s="28" t="str">
        <f>Calendrier!I183</f>
        <v>24h</v>
      </c>
      <c r="F195" s="28" t="str">
        <f>Calendrier!H183</f>
        <v>Mi-temps 3</v>
      </c>
      <c r="G195" s="36"/>
      <c r="H195" s="100">
        <f>Calendrier!K183</f>
        <v>25000</v>
      </c>
      <c r="I195" s="42">
        <v>0.5</v>
      </c>
      <c r="J195" s="35">
        <v>20</v>
      </c>
      <c r="K195" s="35">
        <v>1</v>
      </c>
      <c r="L195" s="30"/>
      <c r="M195" s="42"/>
      <c r="N195" s="101" t="str">
        <f>IF(G195=TRUE,H195*K195*(VLOOKUP(J195,'Table de correspondance'!D:E,2,FALSE)),"")</f>
        <v/>
      </c>
      <c r="O195" s="101" t="str">
        <f t="shared" si="21"/>
        <v/>
      </c>
      <c r="P195" s="101" t="str">
        <f t="shared" si="18"/>
        <v/>
      </c>
      <c r="Q195" s="29">
        <f>Calendrier!L183</f>
        <v>2.8</v>
      </c>
      <c r="R195" s="164" t="str">
        <f>IFERROR(INDEX(Calendrier!$M:$V,MATCH($U195,Calendrier!$W:$W,0),MATCH($L195,Calendrier!$M$1:$V$1,0)),"")</f>
        <v/>
      </c>
      <c r="S195" s="164" t="str">
        <f t="shared" si="22"/>
        <v/>
      </c>
      <c r="T195" s="164" t="str">
        <f>IFERROR(VLOOKUP(S195,'Table de correspondance'!$R:$S,2,FALSE),R195)</f>
        <v/>
      </c>
      <c r="U195" s="155" t="str">
        <f t="shared" si="19"/>
        <v>Ecosse - Brésil4619724hMi-temps 3</v>
      </c>
      <c r="Z195" s="19"/>
      <c r="AA195" s="23"/>
      <c r="AB195" s="23"/>
      <c r="AC195" s="23"/>
      <c r="AD195" s="19"/>
      <c r="AE195" s="19"/>
      <c r="AF195" s="31"/>
      <c r="AG195" s="63"/>
      <c r="AH195" s="64"/>
      <c r="AAF195">
        <f t="shared" si="20"/>
        <v>0</v>
      </c>
    </row>
    <row r="196" spans="1:708" ht="19.5" customHeight="1" x14ac:dyDescent="0.25">
      <c r="A196" t="str">
        <f t="shared" si="23"/>
        <v>PoulesEcosse - Brésil24hPower break 2</v>
      </c>
      <c r="B196" s="26" t="str">
        <f>Calendrier!B184</f>
        <v>Poules</v>
      </c>
      <c r="C196" s="26" t="str">
        <f>Calendrier!G184</f>
        <v>Ecosse - Brésil</v>
      </c>
      <c r="D196" s="27">
        <f>Calendrier!C184</f>
        <v>46197</v>
      </c>
      <c r="E196" s="28" t="str">
        <f>Calendrier!I184</f>
        <v>24h</v>
      </c>
      <c r="F196" s="28" t="str">
        <f>Calendrier!H184</f>
        <v>Power break 2</v>
      </c>
      <c r="G196" s="36"/>
      <c r="H196" s="100">
        <f>Calendrier!K184</f>
        <v>30000</v>
      </c>
      <c r="I196" s="42">
        <v>0.5</v>
      </c>
      <c r="J196" s="35">
        <v>20</v>
      </c>
      <c r="K196" s="35">
        <v>1</v>
      </c>
      <c r="L196" s="30"/>
      <c r="M196" s="42"/>
      <c r="N196" s="101" t="str">
        <f>IF(G196=TRUE,H196*K196*(VLOOKUP(J196,'Table de correspondance'!D:E,2,FALSE)),"")</f>
        <v/>
      </c>
      <c r="O196" s="101" t="str">
        <f t="shared" si="21"/>
        <v/>
      </c>
      <c r="P196" s="101" t="str">
        <f t="shared" si="18"/>
        <v/>
      </c>
      <c r="Q196" s="29">
        <f>Calendrier!L184</f>
        <v>3.1349999999999998</v>
      </c>
      <c r="R196" s="164" t="str">
        <f>IFERROR(INDEX(Calendrier!$M:$V,MATCH($U196,Calendrier!$W:$W,0),MATCH($L196,Calendrier!$M$1:$V$1,0)),"")</f>
        <v/>
      </c>
      <c r="S196" s="164" t="str">
        <f t="shared" si="22"/>
        <v/>
      </c>
      <c r="T196" s="164" t="str">
        <f>IFERROR(VLOOKUP(S196,'Table de correspondance'!$R:$S,2,FALSE),R196)</f>
        <v/>
      </c>
      <c r="U196" s="155" t="str">
        <f t="shared" si="19"/>
        <v>Ecosse - Brésil4619724hPower break 2</v>
      </c>
      <c r="Z196" s="19"/>
      <c r="AA196" s="23"/>
      <c r="AB196" s="23"/>
      <c r="AC196" s="23"/>
      <c r="AD196" s="19"/>
      <c r="AE196" s="19"/>
      <c r="AF196" s="31"/>
      <c r="AG196" s="63"/>
      <c r="AH196" s="64"/>
      <c r="AAF196">
        <f t="shared" si="20"/>
        <v>0</v>
      </c>
    </row>
    <row r="197" spans="1:708" ht="19.5" customHeight="1" x14ac:dyDescent="0.25">
      <c r="A197" t="str">
        <f t="shared" si="23"/>
        <v>PoulesEcosse - Brésil24hFin match</v>
      </c>
      <c r="B197" s="26" t="str">
        <f>Calendrier!B185</f>
        <v>Poules</v>
      </c>
      <c r="C197" s="26" t="str">
        <f>Calendrier!G185</f>
        <v>Ecosse - Brésil</v>
      </c>
      <c r="D197" s="27">
        <f>Calendrier!C185</f>
        <v>46197</v>
      </c>
      <c r="E197" s="28" t="str">
        <f>Calendrier!I185</f>
        <v>24h</v>
      </c>
      <c r="F197" s="28" t="str">
        <f>Calendrier!H185</f>
        <v>Fin match</v>
      </c>
      <c r="G197" s="36"/>
      <c r="H197" s="100">
        <f>Calendrier!K185</f>
        <v>7000</v>
      </c>
      <c r="I197" s="42">
        <v>0.5</v>
      </c>
      <c r="J197" s="35">
        <v>20</v>
      </c>
      <c r="K197" s="35">
        <v>1</v>
      </c>
      <c r="L197" s="30"/>
      <c r="M197" s="42"/>
      <c r="N197" s="101" t="str">
        <f>IF(G197=TRUE,H197*K197*(VLOOKUP(J197,'Table de correspondance'!D:E,2,FALSE)),"")</f>
        <v/>
      </c>
      <c r="O197" s="101" t="str">
        <f t="shared" si="21"/>
        <v/>
      </c>
      <c r="P197" s="101" t="str">
        <f t="shared" si="18"/>
        <v/>
      </c>
      <c r="Q197" s="29">
        <f>Calendrier!L185</f>
        <v>0.8</v>
      </c>
      <c r="R197" s="164" t="str">
        <f>IFERROR(INDEX(Calendrier!$M:$V,MATCH($U197,Calendrier!$W:$W,0),MATCH($L197,Calendrier!$M$1:$V$1,0)),"")</f>
        <v/>
      </c>
      <c r="S197" s="164" t="str">
        <f t="shared" si="22"/>
        <v/>
      </c>
      <c r="T197" s="164" t="str">
        <f>IFERROR(VLOOKUP(S197,'Table de correspondance'!$R:$S,2,FALSE),R197)</f>
        <v/>
      </c>
      <c r="U197" s="155" t="str">
        <f t="shared" si="19"/>
        <v>Ecosse - Brésil4619724hFin match</v>
      </c>
      <c r="Z197" s="19"/>
      <c r="AA197" s="23"/>
      <c r="AB197" s="23"/>
      <c r="AC197" s="23"/>
      <c r="AD197" s="19"/>
      <c r="AE197" s="19"/>
      <c r="AF197" s="31"/>
      <c r="AG197" s="63"/>
      <c r="AH197" s="64"/>
      <c r="AAF197">
        <f t="shared" si="20"/>
        <v>0</v>
      </c>
    </row>
    <row r="198" spans="1:708" ht="19.5" customHeight="1" x14ac:dyDescent="0.25">
      <c r="A198" t="str">
        <f t="shared" si="23"/>
        <v>PoulesSuisse - Canada21hAvant Match</v>
      </c>
      <c r="B198" s="26" t="str">
        <f>Calendrier!B186</f>
        <v>Poules</v>
      </c>
      <c r="C198" s="26" t="str">
        <f>Calendrier!G186</f>
        <v>Suisse - Canada</v>
      </c>
      <c r="D198" s="27">
        <f>Calendrier!C186</f>
        <v>46197</v>
      </c>
      <c r="E198" s="28" t="str">
        <f>Calendrier!I186</f>
        <v>21h</v>
      </c>
      <c r="F198" s="28" t="str">
        <f>Calendrier!H186</f>
        <v>Avant Match</v>
      </c>
      <c r="G198" s="36"/>
      <c r="H198" s="100">
        <f>Calendrier!K186</f>
        <v>35000</v>
      </c>
      <c r="I198" s="42">
        <v>0.5</v>
      </c>
      <c r="J198" s="35">
        <v>20</v>
      </c>
      <c r="K198" s="35">
        <v>1</v>
      </c>
      <c r="L198" s="30"/>
      <c r="M198" s="42"/>
      <c r="N198" s="101" t="str">
        <f>IF(G198=TRUE,H198*K198*(VLOOKUP(J198,'Table de correspondance'!D:E,2,FALSE)),"")</f>
        <v/>
      </c>
      <c r="O198" s="101" t="str">
        <f t="shared" si="21"/>
        <v/>
      </c>
      <c r="P198" s="101" t="str">
        <f t="shared" si="18"/>
        <v/>
      </c>
      <c r="Q198" s="29">
        <f>Calendrier!L186</f>
        <v>2.5</v>
      </c>
      <c r="R198" s="164" t="str">
        <f>IFERROR(INDEX(Calendrier!$M:$V,MATCH($U198,Calendrier!$W:$W,0),MATCH($L198,Calendrier!$M$1:$V$1,0)),"")</f>
        <v/>
      </c>
      <c r="S198" s="164" t="str">
        <f t="shared" si="22"/>
        <v/>
      </c>
      <c r="T198" s="164" t="str">
        <f>IFERROR(VLOOKUP(S198,'Table de correspondance'!$R:$S,2,FALSE),R198)</f>
        <v/>
      </c>
      <c r="U198" s="155" t="str">
        <f t="shared" si="19"/>
        <v>Suisse - Canada4619721hAvant Match</v>
      </c>
      <c r="Z198" s="19"/>
      <c r="AA198" s="23"/>
      <c r="AB198" s="23"/>
      <c r="AC198" s="23"/>
      <c r="AD198" s="19"/>
      <c r="AE198" s="19"/>
      <c r="AF198" s="31"/>
      <c r="AG198" s="63"/>
      <c r="AH198" s="64"/>
      <c r="AAF198">
        <f t="shared" si="20"/>
        <v>0</v>
      </c>
    </row>
    <row r="199" spans="1:708" ht="19.5" customHeight="1" x14ac:dyDescent="0.25">
      <c r="A199" t="str">
        <f t="shared" si="23"/>
        <v>PoulesSuisse - Canada21hPower break 1</v>
      </c>
      <c r="B199" s="26" t="str">
        <f>Calendrier!B187</f>
        <v>Poules</v>
      </c>
      <c r="C199" s="26" t="str">
        <f>Calendrier!G187</f>
        <v>Suisse - Canada</v>
      </c>
      <c r="D199" s="27">
        <f>Calendrier!C187</f>
        <v>46197</v>
      </c>
      <c r="E199" s="28" t="str">
        <f>Calendrier!I187</f>
        <v>21h</v>
      </c>
      <c r="F199" s="28" t="str">
        <f>Calendrier!H187</f>
        <v>Power break 1</v>
      </c>
      <c r="G199" s="36"/>
      <c r="H199" s="100">
        <f>Calendrier!K187</f>
        <v>95000</v>
      </c>
      <c r="I199" s="42">
        <v>0.5</v>
      </c>
      <c r="J199" s="35">
        <v>20</v>
      </c>
      <c r="K199" s="35">
        <v>1</v>
      </c>
      <c r="L199" s="30"/>
      <c r="M199" s="42"/>
      <c r="N199" s="101" t="str">
        <f>IF(G199=TRUE,H199*K199*(VLOOKUP(J199,'Table de correspondance'!D:E,2,FALSE)),"")</f>
        <v/>
      </c>
      <c r="O199" s="101" t="str">
        <f t="shared" si="21"/>
        <v/>
      </c>
      <c r="P199" s="101" t="str">
        <f t="shared" si="18"/>
        <v/>
      </c>
      <c r="Q199" s="29">
        <f>Calendrier!L187</f>
        <v>6.46</v>
      </c>
      <c r="R199" s="164" t="str">
        <f>IFERROR(INDEX(Calendrier!$M:$V,MATCH($U199,Calendrier!$W:$W,0),MATCH($L199,Calendrier!$M$1:$V$1,0)),"")</f>
        <v/>
      </c>
      <c r="S199" s="164" t="str">
        <f t="shared" si="22"/>
        <v/>
      </c>
      <c r="T199" s="164" t="str">
        <f>IFERROR(VLOOKUP(S199,'Table de correspondance'!$R:$S,2,FALSE),R199)</f>
        <v/>
      </c>
      <c r="U199" s="155" t="str">
        <f t="shared" si="19"/>
        <v>Suisse - Canada4619721hPower break 1</v>
      </c>
      <c r="Z199" s="19"/>
      <c r="AA199" s="23"/>
      <c r="AB199" s="23"/>
      <c r="AC199" s="23"/>
      <c r="AD199" s="19"/>
      <c r="AE199" s="19"/>
      <c r="AF199" s="31"/>
      <c r="AG199" s="63"/>
      <c r="AH199" s="64"/>
      <c r="AAF199">
        <f t="shared" si="20"/>
        <v>0</v>
      </c>
    </row>
    <row r="200" spans="1:708" ht="19.5" customHeight="1" x14ac:dyDescent="0.25">
      <c r="A200" t="str">
        <f t="shared" si="23"/>
        <v>PoulesSuisse - Canada21hMi-temps 1</v>
      </c>
      <c r="B200" s="26" t="str">
        <f>Calendrier!B188</f>
        <v>Poules</v>
      </c>
      <c r="C200" s="26" t="str">
        <f>Calendrier!G188</f>
        <v>Suisse - Canada</v>
      </c>
      <c r="D200" s="27">
        <f>Calendrier!C188</f>
        <v>46197</v>
      </c>
      <c r="E200" s="28" t="str">
        <f>Calendrier!I188</f>
        <v>21h</v>
      </c>
      <c r="F200" s="28" t="str">
        <f>Calendrier!H188</f>
        <v>Mi-temps 1</v>
      </c>
      <c r="G200" s="36"/>
      <c r="H200" s="100">
        <f>Calendrier!K188</f>
        <v>80000</v>
      </c>
      <c r="I200" s="42">
        <v>0.5</v>
      </c>
      <c r="J200" s="35">
        <v>20</v>
      </c>
      <c r="K200" s="35">
        <v>1</v>
      </c>
      <c r="L200" s="30"/>
      <c r="M200" s="42"/>
      <c r="N200" s="101" t="str">
        <f>IF(G200=TRUE,H200*K200*(VLOOKUP(J200,'Table de correspondance'!D:E,2,FALSE)),"")</f>
        <v/>
      </c>
      <c r="O200" s="101" t="str">
        <f t="shared" si="21"/>
        <v/>
      </c>
      <c r="P200" s="101" t="str">
        <f t="shared" si="18"/>
        <v/>
      </c>
      <c r="Q200" s="29">
        <f>Calendrier!L188</f>
        <v>5.7</v>
      </c>
      <c r="R200" s="164" t="str">
        <f>IFERROR(INDEX(Calendrier!$M:$V,MATCH($U200,Calendrier!$W:$W,0),MATCH($L200,Calendrier!$M$1:$V$1,0)),"")</f>
        <v/>
      </c>
      <c r="S200" s="164" t="str">
        <f t="shared" si="22"/>
        <v/>
      </c>
      <c r="T200" s="164" t="str">
        <f>IFERROR(VLOOKUP(S200,'Table de correspondance'!$R:$S,2,FALSE),R200)</f>
        <v/>
      </c>
      <c r="U200" s="155" t="str">
        <f t="shared" si="19"/>
        <v>Suisse - Canada4619721hMi-temps 1</v>
      </c>
      <c r="Z200" s="19"/>
      <c r="AA200" s="23"/>
      <c r="AB200" s="23"/>
      <c r="AC200" s="23"/>
      <c r="AD200" s="19"/>
      <c r="AE200" s="19"/>
      <c r="AF200" s="31"/>
      <c r="AG200" s="63"/>
      <c r="AH200" s="64"/>
      <c r="AAF200">
        <f t="shared" si="20"/>
        <v>0</v>
      </c>
    </row>
    <row r="201" spans="1:708" ht="19.5" customHeight="1" x14ac:dyDescent="0.25">
      <c r="A201" t="str">
        <f t="shared" si="23"/>
        <v>PoulesSuisse - Canada21hMi-temps 2</v>
      </c>
      <c r="B201" s="26" t="str">
        <f>Calendrier!B189</f>
        <v>Poules</v>
      </c>
      <c r="C201" s="26" t="str">
        <f>Calendrier!G189</f>
        <v>Suisse - Canada</v>
      </c>
      <c r="D201" s="27">
        <f>Calendrier!C189</f>
        <v>46197</v>
      </c>
      <c r="E201" s="28" t="str">
        <f>Calendrier!I189</f>
        <v>21h</v>
      </c>
      <c r="F201" s="28" t="str">
        <f>Calendrier!H189</f>
        <v>Mi-temps 2</v>
      </c>
      <c r="G201" s="36"/>
      <c r="H201" s="100">
        <f>Calendrier!K189</f>
        <v>75000</v>
      </c>
      <c r="I201" s="42">
        <v>0.5</v>
      </c>
      <c r="J201" s="35">
        <v>20</v>
      </c>
      <c r="K201" s="35">
        <v>1</v>
      </c>
      <c r="L201" s="30"/>
      <c r="M201" s="42"/>
      <c r="N201" s="101" t="str">
        <f>IF(G201=TRUE,H201*K201*(VLOOKUP(J201,'Table de correspondance'!D:E,2,FALSE)),"")</f>
        <v/>
      </c>
      <c r="O201" s="101" t="str">
        <f t="shared" si="21"/>
        <v/>
      </c>
      <c r="P201" s="101" t="str">
        <f t="shared" si="18"/>
        <v/>
      </c>
      <c r="Q201" s="29">
        <f>Calendrier!L189</f>
        <v>5.35</v>
      </c>
      <c r="R201" s="164" t="str">
        <f>IFERROR(INDEX(Calendrier!$M:$V,MATCH($U201,Calendrier!$W:$W,0),MATCH($L201,Calendrier!$M$1:$V$1,0)),"")</f>
        <v/>
      </c>
      <c r="S201" s="164" t="str">
        <f t="shared" si="22"/>
        <v/>
      </c>
      <c r="T201" s="164" t="str">
        <f>IFERROR(VLOOKUP(S201,'Table de correspondance'!$R:$S,2,FALSE),R201)</f>
        <v/>
      </c>
      <c r="U201" s="155" t="str">
        <f t="shared" si="19"/>
        <v>Suisse - Canada4619721hMi-temps 2</v>
      </c>
      <c r="Z201" s="19"/>
      <c r="AA201" s="23"/>
      <c r="AB201" s="23"/>
      <c r="AC201" s="23"/>
      <c r="AD201" s="19"/>
      <c r="AE201" s="19"/>
      <c r="AF201" s="31"/>
      <c r="AG201" s="63"/>
      <c r="AH201" s="64"/>
      <c r="AAF201">
        <f t="shared" si="20"/>
        <v>0</v>
      </c>
    </row>
    <row r="202" spans="1:708" ht="19.5" customHeight="1" x14ac:dyDescent="0.25">
      <c r="A202" t="str">
        <f t="shared" si="23"/>
        <v>PoulesSuisse - Canada21hMi-temps 3</v>
      </c>
      <c r="B202" s="26" t="str">
        <f>Calendrier!B190</f>
        <v>Poules</v>
      </c>
      <c r="C202" s="26" t="str">
        <f>Calendrier!G190</f>
        <v>Suisse - Canada</v>
      </c>
      <c r="D202" s="27">
        <f>Calendrier!C190</f>
        <v>46197</v>
      </c>
      <c r="E202" s="28" t="str">
        <f>Calendrier!I190</f>
        <v>21h</v>
      </c>
      <c r="F202" s="28" t="str">
        <f>Calendrier!H190</f>
        <v>Mi-temps 3</v>
      </c>
      <c r="G202" s="36"/>
      <c r="H202" s="100">
        <f>Calendrier!K190</f>
        <v>80000</v>
      </c>
      <c r="I202" s="42">
        <v>0.5</v>
      </c>
      <c r="J202" s="35">
        <v>20</v>
      </c>
      <c r="K202" s="35">
        <v>1</v>
      </c>
      <c r="L202" s="30"/>
      <c r="M202" s="42"/>
      <c r="N202" s="101" t="str">
        <f>IF(G202=TRUE,H202*K202*(VLOOKUP(J202,'Table de correspondance'!D:E,2,FALSE)),"")</f>
        <v/>
      </c>
      <c r="O202" s="101" t="str">
        <f t="shared" si="21"/>
        <v/>
      </c>
      <c r="P202" s="101" t="str">
        <f t="shared" si="18"/>
        <v/>
      </c>
      <c r="Q202" s="29">
        <f>Calendrier!L190</f>
        <v>5.7</v>
      </c>
      <c r="R202" s="164" t="str">
        <f>IFERROR(INDEX(Calendrier!$M:$V,MATCH($U202,Calendrier!$W:$W,0),MATCH($L202,Calendrier!$M$1:$V$1,0)),"")</f>
        <v/>
      </c>
      <c r="S202" s="164" t="str">
        <f t="shared" si="22"/>
        <v/>
      </c>
      <c r="T202" s="164" t="str">
        <f>IFERROR(VLOOKUP(S202,'Table de correspondance'!$R:$S,2,FALSE),R202)</f>
        <v/>
      </c>
      <c r="U202" s="155" t="str">
        <f t="shared" si="19"/>
        <v>Suisse - Canada4619721hMi-temps 3</v>
      </c>
      <c r="Z202" s="19"/>
      <c r="AA202" s="23"/>
      <c r="AB202" s="23"/>
      <c r="AC202" s="23"/>
      <c r="AD202" s="19"/>
      <c r="AE202" s="19"/>
      <c r="AF202" s="31"/>
      <c r="AG202" s="63"/>
      <c r="AH202" s="64"/>
      <c r="AAF202">
        <f t="shared" si="20"/>
        <v>0</v>
      </c>
    </row>
    <row r="203" spans="1:708" ht="19.5" customHeight="1" x14ac:dyDescent="0.25">
      <c r="A203" t="str">
        <f t="shared" si="23"/>
        <v>PoulesSuisse - Canada21hPower break 2</v>
      </c>
      <c r="B203" s="26" t="str">
        <f>Calendrier!B191</f>
        <v>Poules</v>
      </c>
      <c r="C203" s="26" t="str">
        <f>Calendrier!G191</f>
        <v>Suisse - Canada</v>
      </c>
      <c r="D203" s="27">
        <f>Calendrier!C191</f>
        <v>46197</v>
      </c>
      <c r="E203" s="28" t="str">
        <f>Calendrier!I191</f>
        <v>21h</v>
      </c>
      <c r="F203" s="28" t="str">
        <f>Calendrier!H191</f>
        <v>Power break 2</v>
      </c>
      <c r="G203" s="36"/>
      <c r="H203" s="100">
        <f>Calendrier!K191</f>
        <v>95000</v>
      </c>
      <c r="I203" s="42">
        <v>0.5</v>
      </c>
      <c r="J203" s="35">
        <v>20</v>
      </c>
      <c r="K203" s="35">
        <v>1</v>
      </c>
      <c r="L203" s="30"/>
      <c r="M203" s="42"/>
      <c r="N203" s="101" t="str">
        <f>IF(G203=TRUE,H203*K203*(VLOOKUP(J203,'Table de correspondance'!D:E,2,FALSE)),"")</f>
        <v/>
      </c>
      <c r="O203" s="101" t="str">
        <f t="shared" si="21"/>
        <v/>
      </c>
      <c r="P203" s="101" t="str">
        <f t="shared" si="18"/>
        <v/>
      </c>
      <c r="Q203" s="29">
        <f>Calendrier!L191</f>
        <v>6.46</v>
      </c>
      <c r="R203" s="164" t="str">
        <f>IFERROR(INDEX(Calendrier!$M:$V,MATCH($U203,Calendrier!$W:$W,0),MATCH($L203,Calendrier!$M$1:$V$1,0)),"")</f>
        <v/>
      </c>
      <c r="S203" s="164" t="str">
        <f t="shared" si="22"/>
        <v/>
      </c>
      <c r="T203" s="164" t="str">
        <f>IFERROR(VLOOKUP(S203,'Table de correspondance'!$R:$S,2,FALSE),R203)</f>
        <v/>
      </c>
      <c r="U203" s="155" t="str">
        <f t="shared" si="19"/>
        <v>Suisse - Canada4619721hPower break 2</v>
      </c>
      <c r="Z203" s="19"/>
      <c r="AA203" s="23"/>
      <c r="AB203" s="23"/>
      <c r="AC203" s="23"/>
      <c r="AD203" s="19"/>
      <c r="AE203" s="19"/>
      <c r="AF203" s="31"/>
      <c r="AG203" s="63"/>
      <c r="AH203" s="64"/>
      <c r="AAF203">
        <f t="shared" si="20"/>
        <v>0</v>
      </c>
    </row>
    <row r="204" spans="1:708" ht="19.5" customHeight="1" x14ac:dyDescent="0.25">
      <c r="A204" t="str">
        <f t="shared" si="23"/>
        <v>PoulesSuisse - Canada21hFin match</v>
      </c>
      <c r="B204" s="26" t="str">
        <f>Calendrier!B192</f>
        <v>Poules</v>
      </c>
      <c r="C204" s="26" t="str">
        <f>Calendrier!G192</f>
        <v>Suisse - Canada</v>
      </c>
      <c r="D204" s="27">
        <f>Calendrier!C192</f>
        <v>46197</v>
      </c>
      <c r="E204" s="28" t="str">
        <f>Calendrier!I192</f>
        <v>21h</v>
      </c>
      <c r="F204" s="28" t="str">
        <f>Calendrier!H192</f>
        <v>Fin match</v>
      </c>
      <c r="G204" s="36"/>
      <c r="H204" s="100">
        <f>Calendrier!K192</f>
        <v>35000</v>
      </c>
      <c r="I204" s="42">
        <v>0.5</v>
      </c>
      <c r="J204" s="35">
        <v>20</v>
      </c>
      <c r="K204" s="35">
        <v>1</v>
      </c>
      <c r="L204" s="30"/>
      <c r="M204" s="42"/>
      <c r="N204" s="101" t="str">
        <f>IF(G204=TRUE,H204*K204*(VLOOKUP(J204,'Table de correspondance'!D:E,2,FALSE)),"")</f>
        <v/>
      </c>
      <c r="O204" s="101" t="str">
        <f t="shared" si="21"/>
        <v/>
      </c>
      <c r="P204" s="101" t="str">
        <f t="shared" si="18"/>
        <v/>
      </c>
      <c r="Q204" s="29">
        <f>Calendrier!L192</f>
        <v>2.95</v>
      </c>
      <c r="R204" s="164" t="str">
        <f>IFERROR(INDEX(Calendrier!$M:$V,MATCH($U204,Calendrier!$W:$W,0),MATCH($L204,Calendrier!$M$1:$V$1,0)),"")</f>
        <v/>
      </c>
      <c r="S204" s="164" t="str">
        <f t="shared" si="22"/>
        <v/>
      </c>
      <c r="T204" s="164" t="str">
        <f>IFERROR(VLOOKUP(S204,'Table de correspondance'!$R:$S,2,FALSE),R204)</f>
        <v/>
      </c>
      <c r="U204" s="155" t="str">
        <f t="shared" si="19"/>
        <v>Suisse - Canada4619721hFin match</v>
      </c>
      <c r="Z204" s="19"/>
      <c r="AA204" s="23"/>
      <c r="AB204" s="23"/>
      <c r="AC204" s="23"/>
      <c r="AD204" s="19"/>
      <c r="AE204" s="19"/>
      <c r="AF204" s="31"/>
      <c r="AG204" s="63"/>
      <c r="AH204" s="64"/>
      <c r="AAF204">
        <f t="shared" si="20"/>
        <v>0</v>
      </c>
    </row>
    <row r="205" spans="1:708" ht="19.5" customHeight="1" x14ac:dyDescent="0.25">
      <c r="A205" t="str">
        <f t="shared" si="23"/>
        <v>PoulesEquateur - Allemagne22hAvant Match</v>
      </c>
      <c r="B205" s="26" t="str">
        <f>Calendrier!B193</f>
        <v>Poules</v>
      </c>
      <c r="C205" s="26" t="str">
        <f>Calendrier!G193</f>
        <v>Equateur - Allemagne</v>
      </c>
      <c r="D205" s="27">
        <f>Calendrier!C193</f>
        <v>46198</v>
      </c>
      <c r="E205" s="28" t="str">
        <f>Calendrier!I193</f>
        <v>22h</v>
      </c>
      <c r="F205" s="28" t="str">
        <f>Calendrier!H193</f>
        <v>Avant Match</v>
      </c>
      <c r="G205" s="36"/>
      <c r="H205" s="100">
        <f>Calendrier!K193</f>
        <v>45000</v>
      </c>
      <c r="I205" s="42">
        <v>0.5</v>
      </c>
      <c r="J205" s="35">
        <v>20</v>
      </c>
      <c r="K205" s="35">
        <v>1</v>
      </c>
      <c r="L205" s="30"/>
      <c r="M205" s="42"/>
      <c r="N205" s="101" t="str">
        <f>IF(G205=TRUE,H205*K205*(VLOOKUP(J205,'Table de correspondance'!D:E,2,FALSE)),"")</f>
        <v/>
      </c>
      <c r="O205" s="101" t="str">
        <f t="shared" si="21"/>
        <v/>
      </c>
      <c r="P205" s="101" t="str">
        <f t="shared" si="18"/>
        <v/>
      </c>
      <c r="Q205" s="29">
        <f>Calendrier!L193</f>
        <v>3.2</v>
      </c>
      <c r="R205" s="164" t="str">
        <f>IFERROR(INDEX(Calendrier!$M:$V,MATCH($U205,Calendrier!$W:$W,0),MATCH($L205,Calendrier!$M$1:$V$1,0)),"")</f>
        <v/>
      </c>
      <c r="S205" s="164" t="str">
        <f t="shared" si="22"/>
        <v/>
      </c>
      <c r="T205" s="164" t="str">
        <f>IFERROR(VLOOKUP(S205,'Table de correspondance'!$R:$S,2,FALSE),R205)</f>
        <v/>
      </c>
      <c r="U205" s="155" t="str">
        <f t="shared" si="19"/>
        <v>Equateur - Allemagne4619822hAvant Match</v>
      </c>
      <c r="Z205" s="19"/>
      <c r="AA205" s="23"/>
      <c r="AB205" s="23"/>
      <c r="AC205" s="23"/>
      <c r="AD205" s="19"/>
      <c r="AE205" s="19"/>
      <c r="AF205" s="31"/>
      <c r="AG205" s="63"/>
      <c r="AH205" s="64"/>
      <c r="AAF205">
        <f t="shared" si="20"/>
        <v>0</v>
      </c>
    </row>
    <row r="206" spans="1:708" ht="19.5" customHeight="1" x14ac:dyDescent="0.25">
      <c r="A206" t="str">
        <f t="shared" si="23"/>
        <v>PoulesEquateur - Allemagne22hPower break 1</v>
      </c>
      <c r="B206" s="26" t="str">
        <f>Calendrier!B194</f>
        <v>Poules</v>
      </c>
      <c r="C206" s="26" t="str">
        <f>Calendrier!G194</f>
        <v>Equateur - Allemagne</v>
      </c>
      <c r="D206" s="27">
        <f>Calendrier!C194</f>
        <v>46198</v>
      </c>
      <c r="E206" s="28" t="str">
        <f>Calendrier!I194</f>
        <v>22h</v>
      </c>
      <c r="F206" s="28" t="str">
        <f>Calendrier!H194</f>
        <v>Power break 1</v>
      </c>
      <c r="G206" s="36"/>
      <c r="H206" s="100">
        <f>Calendrier!K194</f>
        <v>78000</v>
      </c>
      <c r="I206" s="42">
        <v>0.5</v>
      </c>
      <c r="J206" s="35">
        <v>20</v>
      </c>
      <c r="K206" s="35">
        <v>1</v>
      </c>
      <c r="L206" s="30"/>
      <c r="M206" s="42"/>
      <c r="N206" s="101" t="str">
        <f>IF(G206=TRUE,H206*K206*(VLOOKUP(J206,'Table de correspondance'!D:E,2,FALSE)),"")</f>
        <v/>
      </c>
      <c r="O206" s="101" t="str">
        <f t="shared" si="21"/>
        <v/>
      </c>
      <c r="P206" s="101" t="str">
        <f t="shared" si="18"/>
        <v/>
      </c>
      <c r="Q206" s="29">
        <f>Calendrier!L194</f>
        <v>5.89</v>
      </c>
      <c r="R206" s="164" t="str">
        <f>IFERROR(INDEX(Calendrier!$M:$V,MATCH($U206,Calendrier!$W:$W,0),MATCH($L206,Calendrier!$M$1:$V$1,0)),"")</f>
        <v/>
      </c>
      <c r="S206" s="164" t="str">
        <f t="shared" si="22"/>
        <v/>
      </c>
      <c r="T206" s="164" t="str">
        <f>IFERROR(VLOOKUP(S206,'Table de correspondance'!$R:$S,2,FALSE),R206)</f>
        <v/>
      </c>
      <c r="U206" s="155" t="str">
        <f t="shared" si="19"/>
        <v>Equateur - Allemagne4619822hPower break 1</v>
      </c>
      <c r="Z206" s="19"/>
      <c r="AA206" s="23"/>
      <c r="AB206" s="23"/>
      <c r="AC206" s="23"/>
      <c r="AD206" s="19"/>
      <c r="AE206" s="19"/>
      <c r="AF206" s="31"/>
      <c r="AG206" s="63"/>
      <c r="AH206" s="64"/>
      <c r="AAF206">
        <f t="shared" si="20"/>
        <v>0</v>
      </c>
    </row>
    <row r="207" spans="1:708" ht="19.5" customHeight="1" x14ac:dyDescent="0.25">
      <c r="A207" t="str">
        <f t="shared" si="23"/>
        <v>PoulesEquateur - Allemagne22hMi-temps 1</v>
      </c>
      <c r="B207" s="26" t="str">
        <f>Calendrier!B195</f>
        <v>Poules</v>
      </c>
      <c r="C207" s="26" t="str">
        <f>Calendrier!G195</f>
        <v>Equateur - Allemagne</v>
      </c>
      <c r="D207" s="27">
        <f>Calendrier!C195</f>
        <v>46198</v>
      </c>
      <c r="E207" s="28" t="str">
        <f>Calendrier!I195</f>
        <v>22h</v>
      </c>
      <c r="F207" s="28" t="str">
        <f>Calendrier!H195</f>
        <v>Mi-temps 1</v>
      </c>
      <c r="G207" s="36"/>
      <c r="H207" s="100">
        <f>Calendrier!K195</f>
        <v>65000</v>
      </c>
      <c r="I207" s="42">
        <v>0.5</v>
      </c>
      <c r="J207" s="35">
        <v>20</v>
      </c>
      <c r="K207" s="35">
        <v>1</v>
      </c>
      <c r="L207" s="30"/>
      <c r="M207" s="42"/>
      <c r="N207" s="101" t="str">
        <f>IF(G207=TRUE,H207*K207*(VLOOKUP(J207,'Table de correspondance'!D:E,2,FALSE)),"")</f>
        <v/>
      </c>
      <c r="O207" s="101" t="str">
        <f t="shared" si="21"/>
        <v/>
      </c>
      <c r="P207" s="101" t="str">
        <f t="shared" si="18"/>
        <v/>
      </c>
      <c r="Q207" s="29">
        <f>Calendrier!L195</f>
        <v>5.2</v>
      </c>
      <c r="R207" s="164" t="str">
        <f>IFERROR(INDEX(Calendrier!$M:$V,MATCH($U207,Calendrier!$W:$W,0),MATCH($L207,Calendrier!$M$1:$V$1,0)),"")</f>
        <v/>
      </c>
      <c r="S207" s="164" t="str">
        <f t="shared" si="22"/>
        <v/>
      </c>
      <c r="T207" s="164" t="str">
        <f>IFERROR(VLOOKUP(S207,'Table de correspondance'!$R:$S,2,FALSE),R207)</f>
        <v/>
      </c>
      <c r="U207" s="155" t="str">
        <f t="shared" si="19"/>
        <v>Equateur - Allemagne4619822hMi-temps 1</v>
      </c>
      <c r="Z207" s="19"/>
      <c r="AA207" s="23"/>
      <c r="AB207" s="23"/>
      <c r="AC207" s="23"/>
      <c r="AD207" s="19"/>
      <c r="AE207" s="19"/>
      <c r="AF207" s="31"/>
      <c r="AG207" s="63"/>
      <c r="AH207" s="64"/>
      <c r="AAF207">
        <f t="shared" si="20"/>
        <v>0</v>
      </c>
    </row>
    <row r="208" spans="1:708" ht="19.5" customHeight="1" x14ac:dyDescent="0.25">
      <c r="A208" t="str">
        <f t="shared" si="23"/>
        <v>PoulesEquateur - Allemagne22hMi-temps 2</v>
      </c>
      <c r="B208" s="26" t="str">
        <f>Calendrier!B196</f>
        <v>Poules</v>
      </c>
      <c r="C208" s="26" t="str">
        <f>Calendrier!G196</f>
        <v>Equateur - Allemagne</v>
      </c>
      <c r="D208" s="27">
        <f>Calendrier!C196</f>
        <v>46198</v>
      </c>
      <c r="E208" s="28" t="str">
        <f>Calendrier!I196</f>
        <v>22h</v>
      </c>
      <c r="F208" s="28" t="str">
        <f>Calendrier!H196</f>
        <v>Mi-temps 2</v>
      </c>
      <c r="G208" s="36"/>
      <c r="H208" s="100">
        <f>Calendrier!K196</f>
        <v>60000</v>
      </c>
      <c r="I208" s="42">
        <v>0.5</v>
      </c>
      <c r="J208" s="35">
        <v>20</v>
      </c>
      <c r="K208" s="35">
        <v>1</v>
      </c>
      <c r="L208" s="30"/>
      <c r="M208" s="42"/>
      <c r="N208" s="101" t="str">
        <f>IF(G208=TRUE,H208*K208*(VLOOKUP(J208,'Table de correspondance'!D:E,2,FALSE)),"")</f>
        <v/>
      </c>
      <c r="O208" s="101" t="str">
        <f t="shared" si="21"/>
        <v/>
      </c>
      <c r="P208" s="101" t="str">
        <f t="shared" si="18"/>
        <v/>
      </c>
      <c r="Q208" s="29">
        <f>Calendrier!L196</f>
        <v>4.8</v>
      </c>
      <c r="R208" s="164" t="str">
        <f>IFERROR(INDEX(Calendrier!$M:$V,MATCH($U208,Calendrier!$W:$W,0),MATCH($L208,Calendrier!$M$1:$V$1,0)),"")</f>
        <v/>
      </c>
      <c r="S208" s="164" t="str">
        <f t="shared" si="22"/>
        <v/>
      </c>
      <c r="T208" s="164" t="str">
        <f>IFERROR(VLOOKUP(S208,'Table de correspondance'!$R:$S,2,FALSE),R208)</f>
        <v/>
      </c>
      <c r="U208" s="155" t="str">
        <f t="shared" si="19"/>
        <v>Equateur - Allemagne4619822hMi-temps 2</v>
      </c>
      <c r="Z208" s="19"/>
      <c r="AA208" s="23"/>
      <c r="AB208" s="23"/>
      <c r="AC208" s="23"/>
      <c r="AD208" s="19"/>
      <c r="AE208" s="19"/>
      <c r="AF208" s="31"/>
      <c r="AG208" s="63"/>
      <c r="AH208" s="64"/>
      <c r="AAF208">
        <f t="shared" si="20"/>
        <v>0</v>
      </c>
    </row>
    <row r="209" spans="1:708" ht="19.5" customHeight="1" x14ac:dyDescent="0.25">
      <c r="A209" t="str">
        <f t="shared" si="23"/>
        <v>PoulesEquateur - Allemagne22hMi-temps 3</v>
      </c>
      <c r="B209" s="26" t="str">
        <f>Calendrier!B197</f>
        <v>Poules</v>
      </c>
      <c r="C209" s="26" t="str">
        <f>Calendrier!G197</f>
        <v>Equateur - Allemagne</v>
      </c>
      <c r="D209" s="27">
        <f>Calendrier!C197</f>
        <v>46198</v>
      </c>
      <c r="E209" s="28" t="str">
        <f>Calendrier!I197</f>
        <v>22h</v>
      </c>
      <c r="F209" s="28" t="str">
        <f>Calendrier!H197</f>
        <v>Mi-temps 3</v>
      </c>
      <c r="G209" s="36"/>
      <c r="H209" s="100">
        <f>Calendrier!K197</f>
        <v>65000</v>
      </c>
      <c r="I209" s="42">
        <v>0.5</v>
      </c>
      <c r="J209" s="35">
        <v>20</v>
      </c>
      <c r="K209" s="35">
        <v>1</v>
      </c>
      <c r="L209" s="30"/>
      <c r="M209" s="42"/>
      <c r="N209" s="101" t="str">
        <f>IF(G209=TRUE,H209*K209*(VLOOKUP(J209,'Table de correspondance'!D:E,2,FALSE)),"")</f>
        <v/>
      </c>
      <c r="O209" s="101" t="str">
        <f t="shared" si="21"/>
        <v/>
      </c>
      <c r="P209" s="101" t="str">
        <f t="shared" si="18"/>
        <v/>
      </c>
      <c r="Q209" s="29">
        <f>Calendrier!L197</f>
        <v>5.2</v>
      </c>
      <c r="R209" s="164" t="str">
        <f>IFERROR(INDEX(Calendrier!$M:$V,MATCH($U209,Calendrier!$W:$W,0),MATCH($L209,Calendrier!$M$1:$V$1,0)),"")</f>
        <v/>
      </c>
      <c r="S209" s="164" t="str">
        <f t="shared" si="22"/>
        <v/>
      </c>
      <c r="T209" s="164" t="str">
        <f>IFERROR(VLOOKUP(S209,'Table de correspondance'!$R:$S,2,FALSE),R209)</f>
        <v/>
      </c>
      <c r="U209" s="155" t="str">
        <f t="shared" si="19"/>
        <v>Equateur - Allemagne4619822hMi-temps 3</v>
      </c>
      <c r="Z209" s="19"/>
      <c r="AA209" s="23"/>
      <c r="AB209" s="23"/>
      <c r="AC209" s="23"/>
      <c r="AD209" s="19"/>
      <c r="AE209" s="19"/>
      <c r="AF209" s="31"/>
      <c r="AG209" s="63"/>
      <c r="AH209" s="64"/>
      <c r="AAF209">
        <f t="shared" si="20"/>
        <v>0</v>
      </c>
    </row>
    <row r="210" spans="1:708" ht="19.5" customHeight="1" x14ac:dyDescent="0.25">
      <c r="A210" t="str">
        <f t="shared" si="23"/>
        <v>PoulesEquateur - Allemagne22hPower break 2</v>
      </c>
      <c r="B210" s="26" t="str">
        <f>Calendrier!B198</f>
        <v>Poules</v>
      </c>
      <c r="C210" s="26" t="str">
        <f>Calendrier!G198</f>
        <v>Equateur - Allemagne</v>
      </c>
      <c r="D210" s="27">
        <f>Calendrier!C198</f>
        <v>46198</v>
      </c>
      <c r="E210" s="28" t="str">
        <f>Calendrier!I198</f>
        <v>22h</v>
      </c>
      <c r="F210" s="28" t="str">
        <f>Calendrier!H198</f>
        <v>Power break 2</v>
      </c>
      <c r="G210" s="36"/>
      <c r="H210" s="100">
        <f>Calendrier!K198</f>
        <v>78000</v>
      </c>
      <c r="I210" s="42">
        <v>0.5</v>
      </c>
      <c r="J210" s="35">
        <v>20</v>
      </c>
      <c r="K210" s="35">
        <v>1</v>
      </c>
      <c r="L210" s="30"/>
      <c r="M210" s="42"/>
      <c r="N210" s="101" t="str">
        <f>IF(G210=TRUE,H210*K210*(VLOOKUP(J210,'Table de correspondance'!D:E,2,FALSE)),"")</f>
        <v/>
      </c>
      <c r="O210" s="101" t="str">
        <f t="shared" si="21"/>
        <v/>
      </c>
      <c r="P210" s="101" t="str">
        <f t="shared" si="18"/>
        <v/>
      </c>
      <c r="Q210" s="29">
        <f>Calendrier!L198</f>
        <v>5.89</v>
      </c>
      <c r="R210" s="164" t="str">
        <f>IFERROR(INDEX(Calendrier!$M:$V,MATCH($U210,Calendrier!$W:$W,0),MATCH($L210,Calendrier!$M$1:$V$1,0)),"")</f>
        <v/>
      </c>
      <c r="S210" s="164" t="str">
        <f t="shared" si="22"/>
        <v/>
      </c>
      <c r="T210" s="164" t="str">
        <f>IFERROR(VLOOKUP(S210,'Table de correspondance'!$R:$S,2,FALSE),R210)</f>
        <v/>
      </c>
      <c r="U210" s="155" t="str">
        <f t="shared" si="19"/>
        <v>Equateur - Allemagne4619822hPower break 2</v>
      </c>
      <c r="Z210" s="19"/>
      <c r="AA210" s="23"/>
      <c r="AB210" s="23"/>
      <c r="AC210" s="23"/>
      <c r="AD210" s="19"/>
      <c r="AE210" s="19"/>
      <c r="AF210" s="31"/>
      <c r="AG210" s="63"/>
      <c r="AH210" s="64"/>
      <c r="AAF210">
        <f t="shared" si="20"/>
        <v>0</v>
      </c>
    </row>
    <row r="211" spans="1:708" ht="19.5" customHeight="1" x14ac:dyDescent="0.25">
      <c r="A211" t="str">
        <f t="shared" si="23"/>
        <v>PoulesEquateur - Allemagne22hFin match</v>
      </c>
      <c r="B211" s="26" t="str">
        <f>Calendrier!B199</f>
        <v>Poules</v>
      </c>
      <c r="C211" s="26" t="str">
        <f>Calendrier!G199</f>
        <v>Equateur - Allemagne</v>
      </c>
      <c r="D211" s="27">
        <f>Calendrier!C199</f>
        <v>46198</v>
      </c>
      <c r="E211" s="28" t="str">
        <f>Calendrier!I199</f>
        <v>22h</v>
      </c>
      <c r="F211" s="28" t="str">
        <f>Calendrier!H199</f>
        <v>Fin match</v>
      </c>
      <c r="G211" s="36"/>
      <c r="H211" s="100">
        <f>Calendrier!K199</f>
        <v>14000</v>
      </c>
      <c r="I211" s="42">
        <v>0.5</v>
      </c>
      <c r="J211" s="35">
        <v>20</v>
      </c>
      <c r="K211" s="35">
        <v>1</v>
      </c>
      <c r="L211" s="30"/>
      <c r="M211" s="42"/>
      <c r="N211" s="101" t="str">
        <f>IF(G211=TRUE,H211*K211*(VLOOKUP(J211,'Table de correspondance'!D:E,2,FALSE)),"")</f>
        <v/>
      </c>
      <c r="O211" s="101" t="str">
        <f t="shared" si="21"/>
        <v/>
      </c>
      <c r="P211" s="101" t="str">
        <f t="shared" si="18"/>
        <v/>
      </c>
      <c r="Q211" s="29">
        <f>Calendrier!L199</f>
        <v>1.5</v>
      </c>
      <c r="R211" s="164" t="str">
        <f>IFERROR(INDEX(Calendrier!$M:$V,MATCH($U211,Calendrier!$W:$W,0),MATCH($L211,Calendrier!$M$1:$V$1,0)),"")</f>
        <v/>
      </c>
      <c r="S211" s="164" t="str">
        <f t="shared" si="22"/>
        <v/>
      </c>
      <c r="T211" s="164" t="str">
        <f>IFERROR(VLOOKUP(S211,'Table de correspondance'!$R:$S,2,FALSE),R211)</f>
        <v/>
      </c>
      <c r="U211" s="155" t="str">
        <f t="shared" si="19"/>
        <v>Equateur - Allemagne4619822hFin match</v>
      </c>
      <c r="Z211" s="19"/>
      <c r="AA211" s="23"/>
      <c r="AB211" s="23"/>
      <c r="AC211" s="23"/>
      <c r="AD211" s="19"/>
      <c r="AE211" s="19"/>
      <c r="AF211" s="31"/>
      <c r="AG211" s="63"/>
      <c r="AH211" s="64"/>
      <c r="AAF211">
        <f t="shared" si="20"/>
        <v>0</v>
      </c>
    </row>
    <row r="212" spans="1:708" ht="19.5" customHeight="1" x14ac:dyDescent="0.25">
      <c r="A212" t="str">
        <f t="shared" si="23"/>
        <v>PoulesTunisie - Pays-Bas25hAvant Match</v>
      </c>
      <c r="B212" s="26" t="str">
        <f>Calendrier!B200</f>
        <v>Poules</v>
      </c>
      <c r="C212" s="26" t="str">
        <f>Calendrier!G200</f>
        <v>Tunisie - Pays-Bas</v>
      </c>
      <c r="D212" s="27">
        <f>Calendrier!C200</f>
        <v>46198</v>
      </c>
      <c r="E212" s="28" t="str">
        <f>Calendrier!I200</f>
        <v>25h</v>
      </c>
      <c r="F212" s="28" t="str">
        <f>Calendrier!H200</f>
        <v>Avant Match</v>
      </c>
      <c r="G212" s="36"/>
      <c r="H212" s="100">
        <f>Calendrier!K200</f>
        <v>7000</v>
      </c>
      <c r="I212" s="42">
        <v>0.5</v>
      </c>
      <c r="J212" s="35">
        <v>20</v>
      </c>
      <c r="K212" s="35">
        <v>1</v>
      </c>
      <c r="L212" s="30"/>
      <c r="M212" s="42"/>
      <c r="N212" s="101" t="str">
        <f>IF(G212=TRUE,H212*K212*(VLOOKUP(J212,'Table de correspondance'!D:E,2,FALSE)),"")</f>
        <v/>
      </c>
      <c r="O212" s="101" t="str">
        <f t="shared" si="21"/>
        <v/>
      </c>
      <c r="P212" s="101" t="str">
        <f t="shared" si="18"/>
        <v/>
      </c>
      <c r="Q212" s="29">
        <f>Calendrier!L200</f>
        <v>0.9</v>
      </c>
      <c r="R212" s="164" t="str">
        <f>IFERROR(INDEX(Calendrier!$M:$V,MATCH($U212,Calendrier!$W:$W,0),MATCH($L212,Calendrier!$M$1:$V$1,0)),"")</f>
        <v/>
      </c>
      <c r="S212" s="164" t="str">
        <f t="shared" si="22"/>
        <v/>
      </c>
      <c r="T212" s="164" t="str">
        <f>IFERROR(VLOOKUP(S212,'Table de correspondance'!$R:$S,2,FALSE),R212)</f>
        <v/>
      </c>
      <c r="U212" s="155" t="str">
        <f t="shared" si="19"/>
        <v>Tunisie - Pays-Bas4619825hAvant Match</v>
      </c>
      <c r="Z212" s="19"/>
      <c r="AA212" s="23"/>
      <c r="AB212" s="23"/>
      <c r="AC212" s="23"/>
      <c r="AD212" s="19"/>
      <c r="AE212" s="19"/>
      <c r="AF212" s="31"/>
      <c r="AG212" s="63"/>
      <c r="AH212" s="64"/>
      <c r="AAF212">
        <f t="shared" si="20"/>
        <v>0</v>
      </c>
    </row>
    <row r="213" spans="1:708" ht="19.5" customHeight="1" x14ac:dyDescent="0.25">
      <c r="A213" t="str">
        <f t="shared" si="23"/>
        <v>PoulesTunisie - Pays-Bas25hPower break 1</v>
      </c>
      <c r="B213" s="26" t="str">
        <f>Calendrier!B201</f>
        <v>Poules</v>
      </c>
      <c r="C213" s="26" t="str">
        <f>Calendrier!G201</f>
        <v>Tunisie - Pays-Bas</v>
      </c>
      <c r="D213" s="27">
        <f>Calendrier!C201</f>
        <v>46198</v>
      </c>
      <c r="E213" s="28" t="str">
        <f>Calendrier!I201</f>
        <v>25h</v>
      </c>
      <c r="F213" s="28" t="str">
        <f>Calendrier!H201</f>
        <v>Power break 1</v>
      </c>
      <c r="G213" s="36"/>
      <c r="H213" s="100">
        <f>Calendrier!K201</f>
        <v>15000</v>
      </c>
      <c r="I213" s="42">
        <v>0.5</v>
      </c>
      <c r="J213" s="35">
        <v>20</v>
      </c>
      <c r="K213" s="35">
        <v>1</v>
      </c>
      <c r="L213" s="30"/>
      <c r="M213" s="42"/>
      <c r="N213" s="101" t="str">
        <f>IF(G213=TRUE,H213*K213*(VLOOKUP(J213,'Table de correspondance'!D:E,2,FALSE)),"")</f>
        <v/>
      </c>
      <c r="O213" s="101" t="str">
        <f t="shared" si="21"/>
        <v/>
      </c>
      <c r="P213" s="101" t="str">
        <f t="shared" si="18"/>
        <v/>
      </c>
      <c r="Q213" s="29">
        <f>Calendrier!L201</f>
        <v>1.9</v>
      </c>
      <c r="R213" s="164" t="str">
        <f>IFERROR(INDEX(Calendrier!$M:$V,MATCH($U213,Calendrier!$W:$W,0),MATCH($L213,Calendrier!$M$1:$V$1,0)),"")</f>
        <v/>
      </c>
      <c r="S213" s="164" t="str">
        <f t="shared" si="22"/>
        <v/>
      </c>
      <c r="T213" s="164" t="str">
        <f>IFERROR(VLOOKUP(S213,'Table de correspondance'!$R:$S,2,FALSE),R213)</f>
        <v/>
      </c>
      <c r="U213" s="155" t="str">
        <f t="shared" si="19"/>
        <v>Tunisie - Pays-Bas4619825hPower break 1</v>
      </c>
      <c r="Z213" s="19"/>
      <c r="AA213" s="23"/>
      <c r="AB213" s="23"/>
      <c r="AC213" s="23"/>
      <c r="AD213" s="19"/>
      <c r="AE213" s="19"/>
      <c r="AF213" s="31"/>
      <c r="AG213" s="63"/>
      <c r="AH213" s="64"/>
      <c r="AAF213">
        <f t="shared" si="20"/>
        <v>0</v>
      </c>
    </row>
    <row r="214" spans="1:708" ht="19.5" customHeight="1" x14ac:dyDescent="0.25">
      <c r="A214" t="str">
        <f t="shared" si="23"/>
        <v>PoulesTunisie - Pays-Bas25hMi-temps 1</v>
      </c>
      <c r="B214" s="26" t="str">
        <f>Calendrier!B202</f>
        <v>Poules</v>
      </c>
      <c r="C214" s="26" t="str">
        <f>Calendrier!G202</f>
        <v>Tunisie - Pays-Bas</v>
      </c>
      <c r="D214" s="27">
        <f>Calendrier!C202</f>
        <v>46198</v>
      </c>
      <c r="E214" s="28" t="str">
        <f>Calendrier!I202</f>
        <v>25h</v>
      </c>
      <c r="F214" s="28" t="str">
        <f>Calendrier!H202</f>
        <v>Mi-temps 1</v>
      </c>
      <c r="G214" s="36"/>
      <c r="H214" s="100">
        <f>Calendrier!K202</f>
        <v>12000</v>
      </c>
      <c r="I214" s="42">
        <v>0.5</v>
      </c>
      <c r="J214" s="35">
        <v>20</v>
      </c>
      <c r="K214" s="35">
        <v>1</v>
      </c>
      <c r="L214" s="30"/>
      <c r="M214" s="42"/>
      <c r="N214" s="101" t="str">
        <f>IF(G214=TRUE,H214*K214*(VLOOKUP(J214,'Table de correspondance'!D:E,2,FALSE)),"")</f>
        <v/>
      </c>
      <c r="O214" s="101" t="str">
        <f t="shared" si="21"/>
        <v/>
      </c>
      <c r="P214" s="101" t="str">
        <f t="shared" si="18"/>
        <v/>
      </c>
      <c r="Q214" s="29">
        <f>Calendrier!L202</f>
        <v>1.6</v>
      </c>
      <c r="R214" s="164" t="str">
        <f>IFERROR(INDEX(Calendrier!$M:$V,MATCH($U214,Calendrier!$W:$W,0),MATCH($L214,Calendrier!$M$1:$V$1,0)),"")</f>
        <v/>
      </c>
      <c r="S214" s="164" t="str">
        <f t="shared" si="22"/>
        <v/>
      </c>
      <c r="T214" s="164" t="str">
        <f>IFERROR(VLOOKUP(S214,'Table de correspondance'!$R:$S,2,FALSE),R214)</f>
        <v/>
      </c>
      <c r="U214" s="155" t="str">
        <f t="shared" si="19"/>
        <v>Tunisie - Pays-Bas4619825hMi-temps 1</v>
      </c>
      <c r="Z214" s="19"/>
      <c r="AA214" s="23"/>
      <c r="AB214" s="23"/>
      <c r="AC214" s="23"/>
      <c r="AD214" s="19"/>
      <c r="AE214" s="19"/>
      <c r="AF214" s="31"/>
      <c r="AG214" s="63"/>
      <c r="AH214" s="64"/>
      <c r="AAF214">
        <f t="shared" si="20"/>
        <v>0</v>
      </c>
    </row>
    <row r="215" spans="1:708" ht="19.5" customHeight="1" x14ac:dyDescent="0.25">
      <c r="A215" t="str">
        <f t="shared" si="23"/>
        <v>PoulesTunisie - Pays-Bas25hMi-temps 2</v>
      </c>
      <c r="B215" s="26" t="str">
        <f>Calendrier!B203</f>
        <v>Poules</v>
      </c>
      <c r="C215" s="26" t="str">
        <f>Calendrier!G203</f>
        <v>Tunisie - Pays-Bas</v>
      </c>
      <c r="D215" s="27">
        <f>Calendrier!C203</f>
        <v>46198</v>
      </c>
      <c r="E215" s="28" t="str">
        <f>Calendrier!I203</f>
        <v>25h</v>
      </c>
      <c r="F215" s="28" t="str">
        <f>Calendrier!H203</f>
        <v>Mi-temps 2</v>
      </c>
      <c r="G215" s="36"/>
      <c r="H215" s="100">
        <f>Calendrier!K203</f>
        <v>10000</v>
      </c>
      <c r="I215" s="42">
        <v>0.5</v>
      </c>
      <c r="J215" s="35">
        <v>20</v>
      </c>
      <c r="K215" s="35">
        <v>1</v>
      </c>
      <c r="L215" s="30"/>
      <c r="M215" s="42"/>
      <c r="N215" s="101" t="str">
        <f>IF(G215=TRUE,H215*K215*(VLOOKUP(J215,'Table de correspondance'!D:E,2,FALSE)),"")</f>
        <v/>
      </c>
      <c r="O215" s="101" t="str">
        <f t="shared" si="21"/>
        <v/>
      </c>
      <c r="P215" s="101" t="str">
        <f t="shared" si="18"/>
        <v/>
      </c>
      <c r="Q215" s="29">
        <f>Calendrier!L203</f>
        <v>1.3</v>
      </c>
      <c r="R215" s="164" t="str">
        <f>IFERROR(INDEX(Calendrier!$M:$V,MATCH($U215,Calendrier!$W:$W,0),MATCH($L215,Calendrier!$M$1:$V$1,0)),"")</f>
        <v/>
      </c>
      <c r="S215" s="164" t="str">
        <f t="shared" si="22"/>
        <v/>
      </c>
      <c r="T215" s="164" t="str">
        <f>IFERROR(VLOOKUP(S215,'Table de correspondance'!$R:$S,2,FALSE),R215)</f>
        <v/>
      </c>
      <c r="U215" s="155" t="str">
        <f t="shared" si="19"/>
        <v>Tunisie - Pays-Bas4619825hMi-temps 2</v>
      </c>
      <c r="Z215" s="19"/>
      <c r="AA215" s="23"/>
      <c r="AB215" s="23"/>
      <c r="AC215" s="23"/>
      <c r="AD215" s="19"/>
      <c r="AE215" s="19"/>
      <c r="AF215" s="31"/>
      <c r="AG215" s="63"/>
      <c r="AH215" s="64"/>
      <c r="AAF215">
        <f t="shared" si="20"/>
        <v>0</v>
      </c>
    </row>
    <row r="216" spans="1:708" ht="19.5" customHeight="1" x14ac:dyDescent="0.25">
      <c r="A216" t="str">
        <f t="shared" si="23"/>
        <v>PoulesTunisie - Pays-Bas25hMi-temps 3</v>
      </c>
      <c r="B216" s="26" t="str">
        <f>Calendrier!B204</f>
        <v>Poules</v>
      </c>
      <c r="C216" s="26" t="str">
        <f>Calendrier!G204</f>
        <v>Tunisie - Pays-Bas</v>
      </c>
      <c r="D216" s="27">
        <f>Calendrier!C204</f>
        <v>46198</v>
      </c>
      <c r="E216" s="28" t="str">
        <f>Calendrier!I204</f>
        <v>25h</v>
      </c>
      <c r="F216" s="28" t="str">
        <f>Calendrier!H204</f>
        <v>Mi-temps 3</v>
      </c>
      <c r="G216" s="36"/>
      <c r="H216" s="100">
        <f>Calendrier!K204</f>
        <v>12000</v>
      </c>
      <c r="I216" s="42">
        <v>0.5</v>
      </c>
      <c r="J216" s="35">
        <v>20</v>
      </c>
      <c r="K216" s="35">
        <v>1</v>
      </c>
      <c r="L216" s="30"/>
      <c r="M216" s="42"/>
      <c r="N216" s="101" t="str">
        <f>IF(G216=TRUE,H216*K216*(VLOOKUP(J216,'Table de correspondance'!D:E,2,FALSE)),"")</f>
        <v/>
      </c>
      <c r="O216" s="101" t="str">
        <f t="shared" si="21"/>
        <v/>
      </c>
      <c r="P216" s="101" t="str">
        <f t="shared" si="18"/>
        <v/>
      </c>
      <c r="Q216" s="29">
        <f>Calendrier!L204</f>
        <v>1.6</v>
      </c>
      <c r="R216" s="164" t="str">
        <f>IFERROR(INDEX(Calendrier!$M:$V,MATCH($U216,Calendrier!$W:$W,0),MATCH($L216,Calendrier!$M$1:$V$1,0)),"")</f>
        <v/>
      </c>
      <c r="S216" s="164" t="str">
        <f t="shared" si="22"/>
        <v/>
      </c>
      <c r="T216" s="164" t="str">
        <f>IFERROR(VLOOKUP(S216,'Table de correspondance'!$R:$S,2,FALSE),R216)</f>
        <v/>
      </c>
      <c r="U216" s="155" t="str">
        <f t="shared" si="19"/>
        <v>Tunisie - Pays-Bas4619825hMi-temps 3</v>
      </c>
      <c r="Z216" s="19"/>
      <c r="AA216" s="23"/>
      <c r="AB216" s="23"/>
      <c r="AC216" s="23"/>
      <c r="AD216" s="19"/>
      <c r="AE216" s="19"/>
      <c r="AF216" s="31"/>
      <c r="AG216" s="63"/>
      <c r="AH216" s="64"/>
      <c r="AAF216">
        <f t="shared" si="20"/>
        <v>0</v>
      </c>
    </row>
    <row r="217" spans="1:708" ht="19.5" customHeight="1" x14ac:dyDescent="0.25">
      <c r="A217" t="str">
        <f t="shared" si="23"/>
        <v>PoulesTunisie - Pays-Bas25hPower break 2</v>
      </c>
      <c r="B217" s="26" t="str">
        <f>Calendrier!B205</f>
        <v>Poules</v>
      </c>
      <c r="C217" s="26" t="str">
        <f>Calendrier!G205</f>
        <v>Tunisie - Pays-Bas</v>
      </c>
      <c r="D217" s="27">
        <f>Calendrier!C205</f>
        <v>46198</v>
      </c>
      <c r="E217" s="28" t="str">
        <f>Calendrier!I205</f>
        <v>25h</v>
      </c>
      <c r="F217" s="28" t="str">
        <f>Calendrier!H205</f>
        <v>Power break 2</v>
      </c>
      <c r="G217" s="36"/>
      <c r="H217" s="100">
        <f>Calendrier!K205</f>
        <v>14000</v>
      </c>
      <c r="I217" s="42">
        <v>0.5</v>
      </c>
      <c r="J217" s="35">
        <v>20</v>
      </c>
      <c r="K217" s="35">
        <v>1</v>
      </c>
      <c r="L217" s="30"/>
      <c r="M217" s="42"/>
      <c r="N217" s="101" t="str">
        <f>IF(G217=TRUE,H217*K217*(VLOOKUP(J217,'Table de correspondance'!D:E,2,FALSE)),"")</f>
        <v/>
      </c>
      <c r="O217" s="101" t="str">
        <f t="shared" si="21"/>
        <v/>
      </c>
      <c r="P217" s="101" t="str">
        <f t="shared" si="18"/>
        <v/>
      </c>
      <c r="Q217" s="29">
        <f>Calendrier!L205</f>
        <v>1.71</v>
      </c>
      <c r="R217" s="164" t="str">
        <f>IFERROR(INDEX(Calendrier!$M:$V,MATCH($U217,Calendrier!$W:$W,0),MATCH($L217,Calendrier!$M$1:$V$1,0)),"")</f>
        <v/>
      </c>
      <c r="S217" s="164" t="str">
        <f t="shared" si="22"/>
        <v/>
      </c>
      <c r="T217" s="164" t="str">
        <f>IFERROR(VLOOKUP(S217,'Table de correspondance'!$R:$S,2,FALSE),R217)</f>
        <v/>
      </c>
      <c r="U217" s="155" t="str">
        <f t="shared" si="19"/>
        <v>Tunisie - Pays-Bas4619825hPower break 2</v>
      </c>
      <c r="Z217" s="19"/>
      <c r="AA217" s="23"/>
      <c r="AB217" s="23"/>
      <c r="AC217" s="23"/>
      <c r="AD217" s="19"/>
      <c r="AE217" s="19"/>
      <c r="AF217" s="31"/>
      <c r="AG217" s="63"/>
      <c r="AH217" s="64"/>
      <c r="AAF217">
        <f t="shared" si="20"/>
        <v>0</v>
      </c>
    </row>
    <row r="218" spans="1:708" ht="19.5" customHeight="1" x14ac:dyDescent="0.25">
      <c r="A218" t="str">
        <f t="shared" si="23"/>
        <v>PoulesTunisie - Pays-Bas25hFin match</v>
      </c>
      <c r="B218" s="26" t="str">
        <f>Calendrier!B206</f>
        <v>Poules</v>
      </c>
      <c r="C218" s="26" t="str">
        <f>Calendrier!G206</f>
        <v>Tunisie - Pays-Bas</v>
      </c>
      <c r="D218" s="27">
        <f>Calendrier!C206</f>
        <v>46198</v>
      </c>
      <c r="E218" s="28" t="str">
        <f>Calendrier!I206</f>
        <v>25h</v>
      </c>
      <c r="F218" s="28" t="str">
        <f>Calendrier!H206</f>
        <v>Fin match</v>
      </c>
      <c r="G218" s="36"/>
      <c r="H218" s="100">
        <f>Calendrier!K206</f>
        <v>2000</v>
      </c>
      <c r="I218" s="42">
        <v>0.5</v>
      </c>
      <c r="J218" s="35">
        <v>20</v>
      </c>
      <c r="K218" s="35">
        <v>1</v>
      </c>
      <c r="L218" s="30"/>
      <c r="M218" s="42"/>
      <c r="N218" s="101" t="str">
        <f>IF(G218=TRUE,H218*K218*(VLOOKUP(J218,'Table de correspondance'!D:E,2,FALSE)),"")</f>
        <v/>
      </c>
      <c r="O218" s="101" t="str">
        <f t="shared" si="21"/>
        <v/>
      </c>
      <c r="P218" s="101" t="str">
        <f t="shared" si="18"/>
        <v/>
      </c>
      <c r="Q218" s="29">
        <f>Calendrier!L206</f>
        <v>0.3</v>
      </c>
      <c r="R218" s="164" t="str">
        <f>IFERROR(INDEX(Calendrier!$M:$V,MATCH($U218,Calendrier!$W:$W,0),MATCH($L218,Calendrier!$M$1:$V$1,0)),"")</f>
        <v/>
      </c>
      <c r="S218" s="164" t="str">
        <f t="shared" si="22"/>
        <v/>
      </c>
      <c r="T218" s="164" t="str">
        <f>IFERROR(VLOOKUP(S218,'Table de correspondance'!$R:$S,2,FALSE),R218)</f>
        <v/>
      </c>
      <c r="U218" s="155" t="str">
        <f t="shared" si="19"/>
        <v>Tunisie - Pays-Bas4619825hFin match</v>
      </c>
      <c r="Z218" s="19"/>
      <c r="AA218" s="23"/>
      <c r="AB218" s="23"/>
      <c r="AC218" s="23"/>
      <c r="AD218" s="19"/>
      <c r="AE218" s="19"/>
      <c r="AF218" s="31"/>
      <c r="AG218" s="63"/>
      <c r="AH218" s="64"/>
      <c r="AAF218">
        <f t="shared" si="20"/>
        <v>0</v>
      </c>
    </row>
    <row r="219" spans="1:708" ht="19.5" customHeight="1" x14ac:dyDescent="0.25">
      <c r="A219" t="str">
        <f t="shared" si="23"/>
        <v>PoulesNorvège - France21hAvant Match</v>
      </c>
      <c r="B219" s="26" t="str">
        <f>Calendrier!B207</f>
        <v>Poules</v>
      </c>
      <c r="C219" s="26" t="str">
        <f>Calendrier!G207</f>
        <v>Norvège - France</v>
      </c>
      <c r="D219" s="27">
        <f>Calendrier!C207</f>
        <v>46199</v>
      </c>
      <c r="E219" s="28" t="str">
        <f>Calendrier!I207</f>
        <v>21h</v>
      </c>
      <c r="F219" s="28" t="str">
        <f>Calendrier!H207</f>
        <v>Avant Match</v>
      </c>
      <c r="G219" s="36"/>
      <c r="H219" s="100">
        <f>Calendrier!K207</f>
        <v>90000</v>
      </c>
      <c r="I219" s="42">
        <v>0.5</v>
      </c>
      <c r="J219" s="35">
        <v>20</v>
      </c>
      <c r="K219" s="35">
        <v>1</v>
      </c>
      <c r="L219" s="30"/>
      <c r="M219" s="42"/>
      <c r="N219" s="101" t="str">
        <f>IF(G219=TRUE,H219*K219*(VLOOKUP(J219,'Table de correspondance'!D:E,2,FALSE)),"")</f>
        <v/>
      </c>
      <c r="O219" s="101" t="str">
        <f t="shared" si="21"/>
        <v/>
      </c>
      <c r="P219" s="101" t="str">
        <f t="shared" si="18"/>
        <v/>
      </c>
      <c r="Q219" s="29">
        <f>Calendrier!L207</f>
        <v>6.4</v>
      </c>
      <c r="R219" s="164" t="str">
        <f>IFERROR(INDEX(Calendrier!$M:$V,MATCH($U219,Calendrier!$W:$W,0),MATCH($L219,Calendrier!$M$1:$V$1,0)),"")</f>
        <v/>
      </c>
      <c r="S219" s="164" t="str">
        <f t="shared" si="22"/>
        <v/>
      </c>
      <c r="T219" s="164" t="str">
        <f>IFERROR(VLOOKUP(S219,'Table de correspondance'!$R:$S,2,FALSE),R219)</f>
        <v/>
      </c>
      <c r="U219" s="155" t="str">
        <f t="shared" si="19"/>
        <v>Norvège - France4619921hAvant Match</v>
      </c>
      <c r="Z219" s="19"/>
      <c r="AA219" s="23"/>
      <c r="AB219" s="23"/>
      <c r="AC219" s="23"/>
      <c r="AD219" s="19"/>
      <c r="AE219" s="19"/>
      <c r="AF219" s="31"/>
      <c r="AG219" s="63"/>
      <c r="AH219" s="64"/>
      <c r="AAF219">
        <f t="shared" si="20"/>
        <v>1</v>
      </c>
    </row>
    <row r="220" spans="1:708" ht="19.5" customHeight="1" x14ac:dyDescent="0.25">
      <c r="A220" t="str">
        <f t="shared" si="23"/>
        <v>PoulesNorvège - France21hPower break 1</v>
      </c>
      <c r="B220" s="26" t="str">
        <f>Calendrier!B208</f>
        <v>Poules</v>
      </c>
      <c r="C220" s="26" t="str">
        <f>Calendrier!G208</f>
        <v>Norvège - France</v>
      </c>
      <c r="D220" s="27">
        <f>Calendrier!C208</f>
        <v>46199</v>
      </c>
      <c r="E220" s="28" t="str">
        <f>Calendrier!I208</f>
        <v>21h</v>
      </c>
      <c r="F220" s="28" t="str">
        <f>Calendrier!H208</f>
        <v>Power break 1</v>
      </c>
      <c r="G220" s="36"/>
      <c r="H220" s="100">
        <f>Calendrier!K208</f>
        <v>325000</v>
      </c>
      <c r="I220" s="42">
        <v>0.5</v>
      </c>
      <c r="J220" s="35">
        <v>20</v>
      </c>
      <c r="K220" s="35">
        <v>1</v>
      </c>
      <c r="L220" s="30"/>
      <c r="M220" s="42"/>
      <c r="N220" s="101" t="str">
        <f>IF(G220=TRUE,H220*K220*(VLOOKUP(J220,'Table de correspondance'!D:E,2,FALSE)),"")</f>
        <v/>
      </c>
      <c r="O220" s="101" t="str">
        <f t="shared" si="21"/>
        <v/>
      </c>
      <c r="P220" s="101" t="str">
        <f t="shared" si="18"/>
        <v/>
      </c>
      <c r="Q220" s="29">
        <f>Calendrier!L208</f>
        <v>22.04</v>
      </c>
      <c r="R220" s="164" t="str">
        <f>IFERROR(INDEX(Calendrier!$M:$V,MATCH($U220,Calendrier!$W:$W,0),MATCH($L220,Calendrier!$M$1:$V$1,0)),"")</f>
        <v/>
      </c>
      <c r="S220" s="164" t="str">
        <f t="shared" si="22"/>
        <v/>
      </c>
      <c r="T220" s="164" t="str">
        <f>IFERROR(VLOOKUP(S220,'Table de correspondance'!$R:$S,2,FALSE),R220)</f>
        <v/>
      </c>
      <c r="U220" s="155" t="str">
        <f t="shared" si="19"/>
        <v>Norvège - France4619921hPower break 1</v>
      </c>
      <c r="Z220" s="19"/>
      <c r="AA220" s="23"/>
      <c r="AB220" s="23"/>
      <c r="AC220" s="23"/>
      <c r="AD220" s="19"/>
      <c r="AE220" s="19"/>
      <c r="AF220" s="31"/>
      <c r="AG220" s="63"/>
      <c r="AH220" s="64"/>
      <c r="AAF220">
        <f t="shared" si="20"/>
        <v>1</v>
      </c>
    </row>
    <row r="221" spans="1:708" ht="19.5" customHeight="1" x14ac:dyDescent="0.25">
      <c r="A221" t="str">
        <f t="shared" si="23"/>
        <v>PoulesNorvège - France21hMi-temps 1</v>
      </c>
      <c r="B221" s="26" t="str">
        <f>Calendrier!B209</f>
        <v>Poules</v>
      </c>
      <c r="C221" s="26" t="str">
        <f>Calendrier!G209</f>
        <v>Norvège - France</v>
      </c>
      <c r="D221" s="27">
        <f>Calendrier!C209</f>
        <v>46199</v>
      </c>
      <c r="E221" s="28" t="str">
        <f>Calendrier!I209</f>
        <v>21h</v>
      </c>
      <c r="F221" s="28" t="str">
        <f>Calendrier!H209</f>
        <v>Mi-temps 1</v>
      </c>
      <c r="G221" s="36"/>
      <c r="H221" s="100">
        <f>Calendrier!K209</f>
        <v>280000</v>
      </c>
      <c r="I221" s="42">
        <v>0.5</v>
      </c>
      <c r="J221" s="35">
        <v>20</v>
      </c>
      <c r="K221" s="35">
        <v>1</v>
      </c>
      <c r="L221" s="30"/>
      <c r="M221" s="42"/>
      <c r="N221" s="101" t="str">
        <f>IF(G221=TRUE,H221*K221*(VLOOKUP(J221,'Table de correspondance'!D:E,2,FALSE)),"")</f>
        <v/>
      </c>
      <c r="O221" s="101" t="str">
        <f t="shared" si="21"/>
        <v/>
      </c>
      <c r="P221" s="101" t="str">
        <f t="shared" si="18"/>
        <v/>
      </c>
      <c r="Q221" s="29">
        <f>Calendrier!L209</f>
        <v>20</v>
      </c>
      <c r="R221" s="164" t="str">
        <f>IFERROR(INDEX(Calendrier!$M:$V,MATCH($U221,Calendrier!$W:$W,0),MATCH($L221,Calendrier!$M$1:$V$1,0)),"")</f>
        <v/>
      </c>
      <c r="S221" s="164" t="str">
        <f t="shared" si="22"/>
        <v/>
      </c>
      <c r="T221" s="164" t="str">
        <f>IFERROR(VLOOKUP(S221,'Table de correspondance'!$R:$S,2,FALSE),R221)</f>
        <v/>
      </c>
      <c r="U221" s="155" t="str">
        <f t="shared" si="19"/>
        <v>Norvège - France4619921hMi-temps 1</v>
      </c>
      <c r="Z221" s="19"/>
      <c r="AA221" s="23"/>
      <c r="AB221" s="23"/>
      <c r="AC221" s="23"/>
      <c r="AD221" s="19"/>
      <c r="AE221" s="19"/>
      <c r="AF221" s="31"/>
      <c r="AG221" s="63"/>
      <c r="AH221" s="64"/>
      <c r="AAF221">
        <f t="shared" si="20"/>
        <v>1</v>
      </c>
    </row>
    <row r="222" spans="1:708" ht="19.5" customHeight="1" x14ac:dyDescent="0.25">
      <c r="A222" t="str">
        <f t="shared" si="23"/>
        <v>PoulesNorvège - France21hMi-temps 2</v>
      </c>
      <c r="B222" s="26" t="str">
        <f>Calendrier!B210</f>
        <v>Poules</v>
      </c>
      <c r="C222" s="26" t="str">
        <f>Calendrier!G210</f>
        <v>Norvège - France</v>
      </c>
      <c r="D222" s="27">
        <f>Calendrier!C210</f>
        <v>46199</v>
      </c>
      <c r="E222" s="28" t="str">
        <f>Calendrier!I210</f>
        <v>21h</v>
      </c>
      <c r="F222" s="28" t="str">
        <f>Calendrier!H210</f>
        <v>Mi-temps 2</v>
      </c>
      <c r="G222" s="36"/>
      <c r="H222" s="100">
        <f>Calendrier!K210</f>
        <v>270000</v>
      </c>
      <c r="I222" s="42">
        <v>0.5</v>
      </c>
      <c r="J222" s="35">
        <v>20</v>
      </c>
      <c r="K222" s="35">
        <v>1</v>
      </c>
      <c r="L222" s="30"/>
      <c r="M222" s="42"/>
      <c r="N222" s="101" t="str">
        <f>IF(G222=TRUE,H222*K222*(VLOOKUP(J222,'Table de correspondance'!D:E,2,FALSE)),"")</f>
        <v/>
      </c>
      <c r="O222" s="101" t="str">
        <f t="shared" si="21"/>
        <v/>
      </c>
      <c r="P222" s="101" t="str">
        <f t="shared" si="18"/>
        <v/>
      </c>
      <c r="Q222" s="29">
        <f>Calendrier!L210</f>
        <v>19.25</v>
      </c>
      <c r="R222" s="164" t="str">
        <f>IFERROR(INDEX(Calendrier!$M:$V,MATCH($U222,Calendrier!$W:$W,0),MATCH($L222,Calendrier!$M$1:$V$1,0)),"")</f>
        <v/>
      </c>
      <c r="S222" s="164" t="str">
        <f t="shared" si="22"/>
        <v/>
      </c>
      <c r="T222" s="164" t="str">
        <f>IFERROR(VLOOKUP(S222,'Table de correspondance'!$R:$S,2,FALSE),R222)</f>
        <v/>
      </c>
      <c r="U222" s="155" t="str">
        <f t="shared" si="19"/>
        <v>Norvège - France4619921hMi-temps 2</v>
      </c>
      <c r="Z222" s="19"/>
      <c r="AA222" s="23"/>
      <c r="AB222" s="23"/>
      <c r="AC222" s="23"/>
      <c r="AD222" s="19"/>
      <c r="AE222" s="19"/>
      <c r="AF222" s="31"/>
      <c r="AG222" s="63"/>
      <c r="AH222" s="64"/>
      <c r="AAF222">
        <f t="shared" si="20"/>
        <v>1</v>
      </c>
    </row>
    <row r="223" spans="1:708" ht="19.5" customHeight="1" x14ac:dyDescent="0.25">
      <c r="A223" t="str">
        <f t="shared" si="23"/>
        <v>PoulesNorvège - France21hMi-temps 3</v>
      </c>
      <c r="B223" s="26" t="str">
        <f>Calendrier!B211</f>
        <v>Poules</v>
      </c>
      <c r="C223" s="26" t="str">
        <f>Calendrier!G211</f>
        <v>Norvège - France</v>
      </c>
      <c r="D223" s="27">
        <f>Calendrier!C211</f>
        <v>46199</v>
      </c>
      <c r="E223" s="28" t="str">
        <f>Calendrier!I211</f>
        <v>21h</v>
      </c>
      <c r="F223" s="28" t="str">
        <f>Calendrier!H211</f>
        <v>Mi-temps 3</v>
      </c>
      <c r="G223" s="36"/>
      <c r="H223" s="100">
        <f>Calendrier!K211</f>
        <v>280000</v>
      </c>
      <c r="I223" s="42">
        <v>0.5</v>
      </c>
      <c r="J223" s="35">
        <v>20</v>
      </c>
      <c r="K223" s="35">
        <v>1</v>
      </c>
      <c r="L223" s="30"/>
      <c r="M223" s="42"/>
      <c r="N223" s="101" t="str">
        <f>IF(G223=TRUE,H223*K223*(VLOOKUP(J223,'Table de correspondance'!D:E,2,FALSE)),"")</f>
        <v/>
      </c>
      <c r="O223" s="101" t="str">
        <f t="shared" si="21"/>
        <v/>
      </c>
      <c r="P223" s="101" t="str">
        <f t="shared" si="18"/>
        <v/>
      </c>
      <c r="Q223" s="29">
        <f>Calendrier!L211</f>
        <v>20</v>
      </c>
      <c r="R223" s="164" t="str">
        <f>IFERROR(INDEX(Calendrier!$M:$V,MATCH($U223,Calendrier!$W:$W,0),MATCH($L223,Calendrier!$M$1:$V$1,0)),"")</f>
        <v/>
      </c>
      <c r="S223" s="164" t="str">
        <f t="shared" si="22"/>
        <v/>
      </c>
      <c r="T223" s="164" t="str">
        <f>IFERROR(VLOOKUP(S223,'Table de correspondance'!$R:$S,2,FALSE),R223)</f>
        <v/>
      </c>
      <c r="U223" s="155" t="str">
        <f t="shared" si="19"/>
        <v>Norvège - France4619921hMi-temps 3</v>
      </c>
      <c r="Z223" s="19"/>
      <c r="AA223" s="23"/>
      <c r="AB223" s="23"/>
      <c r="AC223" s="23"/>
      <c r="AD223" s="19"/>
      <c r="AE223" s="19"/>
      <c r="AF223" s="31"/>
      <c r="AG223" s="63"/>
      <c r="AH223" s="64"/>
      <c r="AAF223">
        <f t="shared" si="20"/>
        <v>1</v>
      </c>
    </row>
    <row r="224" spans="1:708" ht="19.5" customHeight="1" x14ac:dyDescent="0.25">
      <c r="A224" t="str">
        <f t="shared" si="23"/>
        <v>PoulesNorvège - France21hPower break 2</v>
      </c>
      <c r="B224" s="26" t="str">
        <f>Calendrier!B212</f>
        <v>Poules</v>
      </c>
      <c r="C224" s="26" t="str">
        <f>Calendrier!G212</f>
        <v>Norvège - France</v>
      </c>
      <c r="D224" s="27">
        <f>Calendrier!C212</f>
        <v>46199</v>
      </c>
      <c r="E224" s="28" t="str">
        <f>Calendrier!I212</f>
        <v>21h</v>
      </c>
      <c r="F224" s="28" t="str">
        <f>Calendrier!H212</f>
        <v>Power break 2</v>
      </c>
      <c r="G224" s="36"/>
      <c r="H224" s="100">
        <f>Calendrier!K212</f>
        <v>325000</v>
      </c>
      <c r="I224" s="42">
        <v>0.5</v>
      </c>
      <c r="J224" s="35">
        <v>20</v>
      </c>
      <c r="K224" s="35">
        <v>1</v>
      </c>
      <c r="L224" s="30"/>
      <c r="M224" s="42"/>
      <c r="N224" s="101" t="str">
        <f>IF(G224=TRUE,H224*K224*(VLOOKUP(J224,'Table de correspondance'!D:E,2,FALSE)),"")</f>
        <v/>
      </c>
      <c r="O224" s="101" t="str">
        <f t="shared" si="21"/>
        <v/>
      </c>
      <c r="P224" s="101" t="str">
        <f t="shared" ref="P224:P280" si="24">IFERROR(O224*(1-I224),"")</f>
        <v/>
      </c>
      <c r="Q224" s="29">
        <f>Calendrier!L212</f>
        <v>22.04</v>
      </c>
      <c r="R224" s="164" t="str">
        <f>IFERROR(INDEX(Calendrier!$M:$V,MATCH($U224,Calendrier!$W:$W,0),MATCH($L224,Calendrier!$M$1:$V$1,0)),"")</f>
        <v/>
      </c>
      <c r="S224" s="164" t="str">
        <f t="shared" si="22"/>
        <v/>
      </c>
      <c r="T224" s="164" t="str">
        <f>IFERROR(VLOOKUP(S224,'Table de correspondance'!$R:$S,2,FALSE),R224)</f>
        <v/>
      </c>
      <c r="U224" s="155" t="str">
        <f t="shared" ref="U224:U280" si="25">_xlfn.CONCAT(C224,D224,E224,F224)</f>
        <v>Norvège - France4619921hPower break 2</v>
      </c>
      <c r="Z224" s="19"/>
      <c r="AA224" s="23"/>
      <c r="AB224" s="23"/>
      <c r="AC224" s="23"/>
      <c r="AD224" s="19"/>
      <c r="AE224" s="19"/>
      <c r="AF224" s="31"/>
      <c r="AG224" s="63"/>
      <c r="AH224" s="64"/>
      <c r="AAF224">
        <f t="shared" ref="AAF224:AAF280" si="26">--((ISNUMBER(SEARCH("Mexique",$C224))+ISNUMBER(SEARCH("France",$C224)))&gt;0)</f>
        <v>1</v>
      </c>
    </row>
    <row r="225" spans="1:708" ht="19.5" customHeight="1" x14ac:dyDescent="0.25">
      <c r="A225" t="str">
        <f t="shared" si="23"/>
        <v>PoulesNorvège - France21hFin match</v>
      </c>
      <c r="B225" s="26" t="str">
        <f>Calendrier!B213</f>
        <v>Poules</v>
      </c>
      <c r="C225" s="26" t="str">
        <f>Calendrier!G213</f>
        <v>Norvège - France</v>
      </c>
      <c r="D225" s="27">
        <f>Calendrier!C213</f>
        <v>46199</v>
      </c>
      <c r="E225" s="28" t="str">
        <f>Calendrier!I213</f>
        <v>21h</v>
      </c>
      <c r="F225" s="28" t="str">
        <f>Calendrier!H213</f>
        <v>Fin match</v>
      </c>
      <c r="G225" s="36"/>
      <c r="H225" s="100">
        <f>Calendrier!K213</f>
        <v>120000</v>
      </c>
      <c r="I225" s="42">
        <v>0.5</v>
      </c>
      <c r="J225" s="35">
        <v>20</v>
      </c>
      <c r="K225" s="35">
        <v>1</v>
      </c>
      <c r="L225" s="30"/>
      <c r="M225" s="42"/>
      <c r="N225" s="101" t="str">
        <f>IF(G225=TRUE,H225*K225*(VLOOKUP(J225,'Table de correspondance'!D:E,2,FALSE)),"")</f>
        <v/>
      </c>
      <c r="O225" s="101" t="str">
        <f t="shared" ref="O225:O281" si="27">IF(T225="",N225,N225*(1+T225))</f>
        <v/>
      </c>
      <c r="P225" s="101" t="str">
        <f t="shared" si="24"/>
        <v/>
      </c>
      <c r="Q225" s="29">
        <f>Calendrier!L213</f>
        <v>10</v>
      </c>
      <c r="R225" s="164" t="str">
        <f>IFERROR(INDEX(Calendrier!$M:$V,MATCH($U225,Calendrier!$W:$W,0),MATCH($L225,Calendrier!$M$1:$V$1,0)),"")</f>
        <v/>
      </c>
      <c r="S225" s="164" t="str">
        <f t="shared" ref="S225:S281" si="28">_xlfn.CONCAT(L225,M225)</f>
        <v/>
      </c>
      <c r="T225" s="164" t="str">
        <f>IFERROR(VLOOKUP(S225,'Table de correspondance'!$R:$S,2,FALSE),R225)</f>
        <v/>
      </c>
      <c r="U225" s="155" t="str">
        <f t="shared" si="25"/>
        <v>Norvège - France4619921hFin match</v>
      </c>
      <c r="Z225" s="19"/>
      <c r="AA225" s="23"/>
      <c r="AB225" s="23"/>
      <c r="AC225" s="23"/>
      <c r="AD225" s="19"/>
      <c r="AE225" s="19"/>
      <c r="AF225" s="31"/>
      <c r="AG225" s="63"/>
      <c r="AH225" s="64"/>
      <c r="AAF225">
        <f t="shared" si="26"/>
        <v>1</v>
      </c>
    </row>
    <row r="226" spans="1:708" ht="19.5" customHeight="1" x14ac:dyDescent="0.25">
      <c r="A226" t="str">
        <f t="shared" ref="A226:A282" si="29">_xlfn.CONCAT(B226,C226,E226,F226)</f>
        <v>PoulesPanama - Angleterre23hAvant Match</v>
      </c>
      <c r="B226" s="26" t="str">
        <f>Calendrier!B214</f>
        <v>Poules</v>
      </c>
      <c r="C226" s="26" t="str">
        <f>Calendrier!G214</f>
        <v>Panama - Angleterre</v>
      </c>
      <c r="D226" s="27">
        <f>Calendrier!C214</f>
        <v>46200</v>
      </c>
      <c r="E226" s="28" t="str">
        <f>Calendrier!I214</f>
        <v>23h</v>
      </c>
      <c r="F226" s="28" t="str">
        <f>Calendrier!H214</f>
        <v>Avant Match</v>
      </c>
      <c r="G226" s="36"/>
      <c r="H226" s="100">
        <f>Calendrier!K214</f>
        <v>28000</v>
      </c>
      <c r="I226" s="42">
        <v>0.5</v>
      </c>
      <c r="J226" s="35">
        <v>20</v>
      </c>
      <c r="K226" s="35">
        <v>1</v>
      </c>
      <c r="L226" s="30"/>
      <c r="M226" s="42"/>
      <c r="N226" s="101" t="str">
        <f>IF(G226=TRUE,H226*K226*(VLOOKUP(J226,'Table de correspondance'!D:E,2,FALSE)),"")</f>
        <v/>
      </c>
      <c r="O226" s="101" t="str">
        <f t="shared" si="27"/>
        <v/>
      </c>
      <c r="P226" s="101" t="str">
        <f t="shared" si="24"/>
        <v/>
      </c>
      <c r="Q226" s="29">
        <f>Calendrier!L214</f>
        <v>2.2000000000000002</v>
      </c>
      <c r="R226" s="164" t="str">
        <f>IFERROR(INDEX(Calendrier!$M:$V,MATCH($U226,Calendrier!$W:$W,0),MATCH($L226,Calendrier!$M$1:$V$1,0)),"")</f>
        <v/>
      </c>
      <c r="S226" s="164" t="str">
        <f t="shared" si="28"/>
        <v/>
      </c>
      <c r="T226" s="164" t="str">
        <f>IFERROR(VLOOKUP(S226,'Table de correspondance'!$R:$S,2,FALSE),R226)</f>
        <v/>
      </c>
      <c r="U226" s="155" t="str">
        <f t="shared" si="25"/>
        <v>Panama - Angleterre4620023hAvant Match</v>
      </c>
      <c r="Z226" s="19"/>
      <c r="AA226" s="23"/>
      <c r="AB226" s="23"/>
      <c r="AC226" s="23"/>
      <c r="AD226" s="19"/>
      <c r="AE226" s="19"/>
      <c r="AF226" s="31"/>
      <c r="AG226" s="63"/>
      <c r="AH226" s="64"/>
      <c r="AAF226">
        <f t="shared" si="26"/>
        <v>0</v>
      </c>
    </row>
    <row r="227" spans="1:708" ht="19.5" customHeight="1" x14ac:dyDescent="0.25">
      <c r="A227" t="str">
        <f t="shared" si="29"/>
        <v>PoulesPanama - Angleterre23hPower break 1</v>
      </c>
      <c r="B227" s="26" t="str">
        <f>Calendrier!B215</f>
        <v>Poules</v>
      </c>
      <c r="C227" s="26" t="str">
        <f>Calendrier!G215</f>
        <v>Panama - Angleterre</v>
      </c>
      <c r="D227" s="27">
        <f>Calendrier!C215</f>
        <v>46200</v>
      </c>
      <c r="E227" s="28" t="str">
        <f>Calendrier!I215</f>
        <v>23h</v>
      </c>
      <c r="F227" s="28" t="str">
        <f>Calendrier!H215</f>
        <v>Power break 1</v>
      </c>
      <c r="G227" s="36"/>
      <c r="H227" s="100">
        <f>Calendrier!K215</f>
        <v>50000</v>
      </c>
      <c r="I227" s="42">
        <v>0.5</v>
      </c>
      <c r="J227" s="35">
        <v>20</v>
      </c>
      <c r="K227" s="35">
        <v>1</v>
      </c>
      <c r="L227" s="30"/>
      <c r="M227" s="42"/>
      <c r="N227" s="101" t="str">
        <f>IF(G227=TRUE,H227*K227*(VLOOKUP(J227,'Table de correspondance'!D:E,2,FALSE)),"")</f>
        <v/>
      </c>
      <c r="O227" s="101" t="str">
        <f t="shared" si="27"/>
        <v/>
      </c>
      <c r="P227" s="101" t="str">
        <f t="shared" si="24"/>
        <v/>
      </c>
      <c r="Q227" s="29">
        <f>Calendrier!L215</f>
        <v>3.8</v>
      </c>
      <c r="R227" s="164" t="str">
        <f>IFERROR(INDEX(Calendrier!$M:$V,MATCH($U227,Calendrier!$W:$W,0),MATCH($L227,Calendrier!$M$1:$V$1,0)),"")</f>
        <v/>
      </c>
      <c r="S227" s="164" t="str">
        <f t="shared" si="28"/>
        <v/>
      </c>
      <c r="T227" s="164" t="str">
        <f>IFERROR(VLOOKUP(S227,'Table de correspondance'!$R:$S,2,FALSE),R227)</f>
        <v/>
      </c>
      <c r="U227" s="155" t="str">
        <f t="shared" si="25"/>
        <v>Panama - Angleterre4620023hPower break 1</v>
      </c>
      <c r="Z227" s="19"/>
      <c r="AA227" s="23"/>
      <c r="AB227" s="23"/>
      <c r="AC227" s="23"/>
      <c r="AD227" s="19"/>
      <c r="AE227" s="19"/>
      <c r="AF227" s="31"/>
      <c r="AG227" s="63"/>
      <c r="AH227" s="64"/>
      <c r="AAF227">
        <f t="shared" si="26"/>
        <v>0</v>
      </c>
    </row>
    <row r="228" spans="1:708" ht="19.5" customHeight="1" x14ac:dyDescent="0.25">
      <c r="A228" t="str">
        <f t="shared" si="29"/>
        <v>PoulesPanama - Angleterre23hMi-temps 1</v>
      </c>
      <c r="B228" s="26" t="str">
        <f>Calendrier!B216</f>
        <v>Poules</v>
      </c>
      <c r="C228" s="26" t="str">
        <f>Calendrier!G216</f>
        <v>Panama - Angleterre</v>
      </c>
      <c r="D228" s="27">
        <f>Calendrier!C216</f>
        <v>46200</v>
      </c>
      <c r="E228" s="28" t="str">
        <f>Calendrier!I216</f>
        <v>23h</v>
      </c>
      <c r="F228" s="28" t="str">
        <f>Calendrier!H216</f>
        <v>Mi-temps 1</v>
      </c>
      <c r="G228" s="36"/>
      <c r="H228" s="100">
        <f>Calendrier!K216</f>
        <v>40000</v>
      </c>
      <c r="I228" s="42">
        <v>0.5</v>
      </c>
      <c r="J228" s="35">
        <v>20</v>
      </c>
      <c r="K228" s="35">
        <v>1</v>
      </c>
      <c r="L228" s="30"/>
      <c r="M228" s="42"/>
      <c r="N228" s="101" t="str">
        <f>IF(G228=TRUE,H228*K228*(VLOOKUP(J228,'Table de correspondance'!D:E,2,FALSE)),"")</f>
        <v/>
      </c>
      <c r="O228" s="101" t="str">
        <f t="shared" si="27"/>
        <v/>
      </c>
      <c r="P228" s="101" t="str">
        <f t="shared" si="24"/>
        <v/>
      </c>
      <c r="Q228" s="29">
        <f>Calendrier!L216</f>
        <v>3.2</v>
      </c>
      <c r="R228" s="164" t="str">
        <f>IFERROR(INDEX(Calendrier!$M:$V,MATCH($U228,Calendrier!$W:$W,0),MATCH($L228,Calendrier!$M$1:$V$1,0)),"")</f>
        <v/>
      </c>
      <c r="S228" s="164" t="str">
        <f t="shared" si="28"/>
        <v/>
      </c>
      <c r="T228" s="164" t="str">
        <f>IFERROR(VLOOKUP(S228,'Table de correspondance'!$R:$S,2,FALSE),R228)</f>
        <v/>
      </c>
      <c r="U228" s="155" t="str">
        <f t="shared" si="25"/>
        <v>Panama - Angleterre4620023hMi-temps 1</v>
      </c>
      <c r="Z228" s="19"/>
      <c r="AA228" s="23"/>
      <c r="AB228" s="23"/>
      <c r="AC228" s="23"/>
      <c r="AD228" s="19"/>
      <c r="AE228" s="19"/>
      <c r="AF228" s="31"/>
      <c r="AG228" s="63"/>
      <c r="AH228" s="64"/>
      <c r="AAF228">
        <f t="shared" si="26"/>
        <v>0</v>
      </c>
    </row>
    <row r="229" spans="1:708" ht="19.5" customHeight="1" x14ac:dyDescent="0.25">
      <c r="A229" t="str">
        <f t="shared" si="29"/>
        <v>PoulesPanama - Angleterre23hMi-temps 2</v>
      </c>
      <c r="B229" s="26" t="str">
        <f>Calendrier!B217</f>
        <v>Poules</v>
      </c>
      <c r="C229" s="26" t="str">
        <f>Calendrier!G217</f>
        <v>Panama - Angleterre</v>
      </c>
      <c r="D229" s="27">
        <f>Calendrier!C217</f>
        <v>46200</v>
      </c>
      <c r="E229" s="28" t="str">
        <f>Calendrier!I217</f>
        <v>23h</v>
      </c>
      <c r="F229" s="28" t="str">
        <f>Calendrier!H217</f>
        <v>Mi-temps 2</v>
      </c>
      <c r="G229" s="36"/>
      <c r="H229" s="100">
        <f>Calendrier!K217</f>
        <v>35000</v>
      </c>
      <c r="I229" s="42">
        <v>0.5</v>
      </c>
      <c r="J229" s="35">
        <v>20</v>
      </c>
      <c r="K229" s="35">
        <v>1</v>
      </c>
      <c r="L229" s="30"/>
      <c r="M229" s="42"/>
      <c r="N229" s="101" t="str">
        <f>IF(G229=TRUE,H229*K229*(VLOOKUP(J229,'Table de correspondance'!D:E,2,FALSE)),"")</f>
        <v/>
      </c>
      <c r="O229" s="101" t="str">
        <f t="shared" si="27"/>
        <v/>
      </c>
      <c r="P229" s="101" t="str">
        <f t="shared" si="24"/>
        <v/>
      </c>
      <c r="Q229" s="29">
        <f>Calendrier!L217</f>
        <v>2.8</v>
      </c>
      <c r="R229" s="164" t="str">
        <f>IFERROR(INDEX(Calendrier!$M:$V,MATCH($U229,Calendrier!$W:$W,0),MATCH($L229,Calendrier!$M$1:$V$1,0)),"")</f>
        <v/>
      </c>
      <c r="S229" s="164" t="str">
        <f t="shared" si="28"/>
        <v/>
      </c>
      <c r="T229" s="164" t="str">
        <f>IFERROR(VLOOKUP(S229,'Table de correspondance'!$R:$S,2,FALSE),R229)</f>
        <v/>
      </c>
      <c r="U229" s="155" t="str">
        <f t="shared" si="25"/>
        <v>Panama - Angleterre4620023hMi-temps 2</v>
      </c>
      <c r="Z229" s="19"/>
      <c r="AA229" s="23"/>
      <c r="AB229" s="23"/>
      <c r="AC229" s="23"/>
      <c r="AD229" s="19"/>
      <c r="AE229" s="19"/>
      <c r="AF229" s="31"/>
      <c r="AG229" s="63"/>
      <c r="AH229" s="64"/>
      <c r="AAF229">
        <f t="shared" si="26"/>
        <v>0</v>
      </c>
    </row>
    <row r="230" spans="1:708" ht="19.5" customHeight="1" x14ac:dyDescent="0.25">
      <c r="A230" t="str">
        <f t="shared" si="29"/>
        <v>PoulesPanama - Angleterre23hMi-temps 3</v>
      </c>
      <c r="B230" s="26" t="str">
        <f>Calendrier!B218</f>
        <v>Poules</v>
      </c>
      <c r="C230" s="26" t="str">
        <f>Calendrier!G218</f>
        <v>Panama - Angleterre</v>
      </c>
      <c r="D230" s="27">
        <f>Calendrier!C218</f>
        <v>46200</v>
      </c>
      <c r="E230" s="28" t="str">
        <f>Calendrier!I218</f>
        <v>23h</v>
      </c>
      <c r="F230" s="28" t="str">
        <f>Calendrier!H218</f>
        <v>Mi-temps 3</v>
      </c>
      <c r="G230" s="36"/>
      <c r="H230" s="100">
        <f>Calendrier!K218</f>
        <v>40000</v>
      </c>
      <c r="I230" s="42">
        <v>0.5</v>
      </c>
      <c r="J230" s="35">
        <v>20</v>
      </c>
      <c r="K230" s="35">
        <v>1</v>
      </c>
      <c r="L230" s="30"/>
      <c r="M230" s="42"/>
      <c r="N230" s="101" t="str">
        <f>IF(G230=TRUE,H230*K230*(VLOOKUP(J230,'Table de correspondance'!D:E,2,FALSE)),"")</f>
        <v/>
      </c>
      <c r="O230" s="101" t="str">
        <f t="shared" si="27"/>
        <v/>
      </c>
      <c r="P230" s="101" t="str">
        <f t="shared" si="24"/>
        <v/>
      </c>
      <c r="Q230" s="29">
        <f>Calendrier!L218</f>
        <v>3.2</v>
      </c>
      <c r="R230" s="164" t="str">
        <f>IFERROR(INDEX(Calendrier!$M:$V,MATCH($U230,Calendrier!$W:$W,0),MATCH($L230,Calendrier!$M$1:$V$1,0)),"")</f>
        <v/>
      </c>
      <c r="S230" s="164" t="str">
        <f t="shared" si="28"/>
        <v/>
      </c>
      <c r="T230" s="164" t="str">
        <f>IFERROR(VLOOKUP(S230,'Table de correspondance'!$R:$S,2,FALSE),R230)</f>
        <v/>
      </c>
      <c r="U230" s="155" t="str">
        <f t="shared" si="25"/>
        <v>Panama - Angleterre4620023hMi-temps 3</v>
      </c>
      <c r="Z230" s="19"/>
      <c r="AA230" s="23"/>
      <c r="AB230" s="23"/>
      <c r="AC230" s="23"/>
      <c r="AD230" s="19"/>
      <c r="AE230" s="19"/>
      <c r="AF230" s="31"/>
      <c r="AG230" s="63"/>
      <c r="AH230" s="64"/>
      <c r="AAF230">
        <f t="shared" si="26"/>
        <v>0</v>
      </c>
    </row>
    <row r="231" spans="1:708" ht="19.5" customHeight="1" x14ac:dyDescent="0.25">
      <c r="A231" t="str">
        <f t="shared" si="29"/>
        <v>PoulesPanama - Angleterre23hPower break 2</v>
      </c>
      <c r="B231" s="26" t="str">
        <f>Calendrier!B219</f>
        <v>Poules</v>
      </c>
      <c r="C231" s="26" t="str">
        <f>Calendrier!G219</f>
        <v>Panama - Angleterre</v>
      </c>
      <c r="D231" s="27">
        <f>Calendrier!C219</f>
        <v>46200</v>
      </c>
      <c r="E231" s="28" t="str">
        <f>Calendrier!I219</f>
        <v>23h</v>
      </c>
      <c r="F231" s="28" t="str">
        <f>Calendrier!H219</f>
        <v>Power break 2</v>
      </c>
      <c r="G231" s="36"/>
      <c r="H231" s="100">
        <f>Calendrier!K219</f>
        <v>45000</v>
      </c>
      <c r="I231" s="42">
        <v>0.5</v>
      </c>
      <c r="J231" s="35">
        <v>20</v>
      </c>
      <c r="K231" s="35">
        <v>1</v>
      </c>
      <c r="L231" s="30"/>
      <c r="M231" s="42"/>
      <c r="N231" s="101" t="str">
        <f>IF(G231=TRUE,H231*K231*(VLOOKUP(J231,'Table de correspondance'!D:E,2,FALSE)),"")</f>
        <v/>
      </c>
      <c r="O231" s="101" t="str">
        <f t="shared" si="27"/>
        <v/>
      </c>
      <c r="P231" s="101" t="str">
        <f t="shared" si="24"/>
        <v/>
      </c>
      <c r="Q231" s="29">
        <f>Calendrier!L219</f>
        <v>3.42</v>
      </c>
      <c r="R231" s="164" t="str">
        <f>IFERROR(INDEX(Calendrier!$M:$V,MATCH($U231,Calendrier!$W:$W,0),MATCH($L231,Calendrier!$M$1:$V$1,0)),"")</f>
        <v/>
      </c>
      <c r="S231" s="164" t="str">
        <f t="shared" si="28"/>
        <v/>
      </c>
      <c r="T231" s="164" t="str">
        <f>IFERROR(VLOOKUP(S231,'Table de correspondance'!$R:$S,2,FALSE),R231)</f>
        <v/>
      </c>
      <c r="U231" s="155" t="str">
        <f t="shared" si="25"/>
        <v>Panama - Angleterre4620023hPower break 2</v>
      </c>
      <c r="Z231" s="19"/>
      <c r="AA231" s="23"/>
      <c r="AB231" s="23"/>
      <c r="AC231" s="23"/>
      <c r="AD231" s="19"/>
      <c r="AE231" s="19"/>
      <c r="AF231" s="31"/>
      <c r="AG231" s="63"/>
      <c r="AH231" s="64"/>
      <c r="AAF231">
        <f t="shared" si="26"/>
        <v>0</v>
      </c>
    </row>
    <row r="232" spans="1:708" ht="19.5" customHeight="1" x14ac:dyDescent="0.25">
      <c r="A232" t="str">
        <f t="shared" si="29"/>
        <v>PoulesPanama - Angleterre23hFin match</v>
      </c>
      <c r="B232" s="26" t="str">
        <f>Calendrier!B220</f>
        <v>Poules</v>
      </c>
      <c r="C232" s="26" t="str">
        <f>Calendrier!G220</f>
        <v>Panama - Angleterre</v>
      </c>
      <c r="D232" s="27">
        <f>Calendrier!C220</f>
        <v>46200</v>
      </c>
      <c r="E232" s="28" t="str">
        <f>Calendrier!I220</f>
        <v>23h</v>
      </c>
      <c r="F232" s="28" t="str">
        <f>Calendrier!H220</f>
        <v>Fin match</v>
      </c>
      <c r="G232" s="36"/>
      <c r="H232" s="100">
        <f>Calendrier!K220</f>
        <v>12000</v>
      </c>
      <c r="I232" s="42">
        <v>0.5</v>
      </c>
      <c r="J232" s="35">
        <v>20</v>
      </c>
      <c r="K232" s="35">
        <v>1</v>
      </c>
      <c r="L232" s="30"/>
      <c r="M232" s="42"/>
      <c r="N232" s="101" t="str">
        <f>IF(G232=TRUE,H232*K232*(VLOOKUP(J232,'Table de correspondance'!D:E,2,FALSE)),"")</f>
        <v/>
      </c>
      <c r="O232" s="101" t="str">
        <f t="shared" si="27"/>
        <v/>
      </c>
      <c r="P232" s="101" t="str">
        <f t="shared" si="24"/>
        <v/>
      </c>
      <c r="Q232" s="29">
        <f>Calendrier!L220</f>
        <v>1.3</v>
      </c>
      <c r="R232" s="164" t="str">
        <f>IFERROR(INDEX(Calendrier!$M:$V,MATCH($U232,Calendrier!$W:$W,0),MATCH($L232,Calendrier!$M$1:$V$1,0)),"")</f>
        <v/>
      </c>
      <c r="S232" s="164" t="str">
        <f t="shared" si="28"/>
        <v/>
      </c>
      <c r="T232" s="164" t="str">
        <f>IFERROR(VLOOKUP(S232,'Table de correspondance'!$R:$S,2,FALSE),R232)</f>
        <v/>
      </c>
      <c r="U232" s="155" t="str">
        <f t="shared" si="25"/>
        <v>Panama - Angleterre4620023hFin match</v>
      </c>
      <c r="Z232" s="19"/>
      <c r="AA232" s="23"/>
      <c r="AB232" s="23"/>
      <c r="AC232" s="23"/>
      <c r="AD232" s="19"/>
      <c r="AE232" s="19"/>
      <c r="AF232" s="31"/>
      <c r="AG232" s="63"/>
      <c r="AH232" s="64"/>
      <c r="AAF232">
        <f t="shared" si="26"/>
        <v>0</v>
      </c>
    </row>
    <row r="233" spans="1:708" ht="19.5" customHeight="1" x14ac:dyDescent="0.25">
      <c r="A233" t="str">
        <f t="shared" si="29"/>
        <v>PoulesColombie - Portugal25h30Avant Match</v>
      </c>
      <c r="B233" s="26" t="str">
        <f>Calendrier!B221</f>
        <v>Poules</v>
      </c>
      <c r="C233" s="26" t="str">
        <f>Calendrier!G221</f>
        <v>Colombie - Portugal</v>
      </c>
      <c r="D233" s="27">
        <f>Calendrier!C221</f>
        <v>46200</v>
      </c>
      <c r="E233" s="28" t="str">
        <f>Calendrier!I221</f>
        <v>25h30</v>
      </c>
      <c r="F233" s="28" t="str">
        <f>Calendrier!H221</f>
        <v>Avant Match</v>
      </c>
      <c r="G233" s="36"/>
      <c r="H233" s="100">
        <f>Calendrier!K221</f>
        <v>10000</v>
      </c>
      <c r="I233" s="42">
        <v>0.5</v>
      </c>
      <c r="J233" s="35">
        <v>20</v>
      </c>
      <c r="K233" s="35">
        <v>1</v>
      </c>
      <c r="L233" s="30"/>
      <c r="M233" s="42"/>
      <c r="N233" s="101" t="str">
        <f>IF(G233=TRUE,H233*K233*(VLOOKUP(J233,'Table de correspondance'!D:E,2,FALSE)),"")</f>
        <v/>
      </c>
      <c r="O233" s="101" t="str">
        <f t="shared" si="27"/>
        <v/>
      </c>
      <c r="P233" s="101" t="str">
        <f t="shared" si="24"/>
        <v/>
      </c>
      <c r="Q233" s="29">
        <f>Calendrier!L221</f>
        <v>1.3</v>
      </c>
      <c r="R233" s="164" t="str">
        <f>IFERROR(INDEX(Calendrier!$M:$V,MATCH($U233,Calendrier!$W:$W,0),MATCH($L233,Calendrier!$M$1:$V$1,0)),"")</f>
        <v/>
      </c>
      <c r="S233" s="164" t="str">
        <f t="shared" si="28"/>
        <v/>
      </c>
      <c r="T233" s="164" t="str">
        <f>IFERROR(VLOOKUP(S233,'Table de correspondance'!$R:$S,2,FALSE),R233)</f>
        <v/>
      </c>
      <c r="U233" s="155" t="str">
        <f t="shared" si="25"/>
        <v>Colombie - Portugal4620025h30Avant Match</v>
      </c>
      <c r="Z233" s="19"/>
      <c r="AA233" s="23"/>
      <c r="AB233" s="23"/>
      <c r="AC233" s="23"/>
      <c r="AD233" s="19"/>
      <c r="AE233" s="19"/>
      <c r="AF233" s="31"/>
      <c r="AG233" s="63"/>
      <c r="AH233" s="64"/>
      <c r="AAF233">
        <f t="shared" si="26"/>
        <v>0</v>
      </c>
    </row>
    <row r="234" spans="1:708" ht="19.5" customHeight="1" x14ac:dyDescent="0.25">
      <c r="A234" t="str">
        <f t="shared" si="29"/>
        <v>PoulesColombie - Portugal25h30Power break 1</v>
      </c>
      <c r="B234" s="26" t="str">
        <f>Calendrier!B222</f>
        <v>Poules</v>
      </c>
      <c r="C234" s="26" t="str">
        <f>Calendrier!G222</f>
        <v>Colombie - Portugal</v>
      </c>
      <c r="D234" s="27">
        <f>Calendrier!C222</f>
        <v>46200</v>
      </c>
      <c r="E234" s="28" t="str">
        <f>Calendrier!I222</f>
        <v>25h30</v>
      </c>
      <c r="F234" s="28" t="str">
        <f>Calendrier!H222</f>
        <v>Power break 1</v>
      </c>
      <c r="G234" s="36"/>
      <c r="H234" s="100">
        <f>Calendrier!K222</f>
        <v>18000</v>
      </c>
      <c r="I234" s="42">
        <v>0.5</v>
      </c>
      <c r="J234" s="35">
        <v>20</v>
      </c>
      <c r="K234" s="35">
        <v>1</v>
      </c>
      <c r="L234" s="30"/>
      <c r="M234" s="42"/>
      <c r="N234" s="101" t="str">
        <f>IF(G234=TRUE,H234*K234*(VLOOKUP(J234,'Table de correspondance'!D:E,2,FALSE)),"")</f>
        <v/>
      </c>
      <c r="O234" s="101" t="str">
        <f t="shared" si="27"/>
        <v/>
      </c>
      <c r="P234" s="101" t="str">
        <f t="shared" si="24"/>
        <v/>
      </c>
      <c r="Q234" s="29">
        <f>Calendrier!L222</f>
        <v>2.2799999999999998</v>
      </c>
      <c r="R234" s="164" t="str">
        <f>IFERROR(INDEX(Calendrier!$M:$V,MATCH($U234,Calendrier!$W:$W,0),MATCH($L234,Calendrier!$M$1:$V$1,0)),"")</f>
        <v/>
      </c>
      <c r="S234" s="164" t="str">
        <f t="shared" si="28"/>
        <v/>
      </c>
      <c r="T234" s="164" t="str">
        <f>IFERROR(VLOOKUP(S234,'Table de correspondance'!$R:$S,2,FALSE),R234)</f>
        <v/>
      </c>
      <c r="U234" s="155" t="str">
        <f t="shared" si="25"/>
        <v>Colombie - Portugal4620025h30Power break 1</v>
      </c>
      <c r="Z234" s="19"/>
      <c r="AA234" s="23"/>
      <c r="AB234" s="23"/>
      <c r="AC234" s="23"/>
      <c r="AD234" s="19"/>
      <c r="AE234" s="19"/>
      <c r="AF234" s="31"/>
      <c r="AG234" s="63"/>
      <c r="AH234" s="64"/>
      <c r="AAF234">
        <f t="shared" si="26"/>
        <v>0</v>
      </c>
    </row>
    <row r="235" spans="1:708" ht="19.5" customHeight="1" x14ac:dyDescent="0.25">
      <c r="A235" t="str">
        <f t="shared" si="29"/>
        <v>PoulesColombie - Portugal25h30Mi-temps 1</v>
      </c>
      <c r="B235" s="26" t="str">
        <f>Calendrier!B223</f>
        <v>Poules</v>
      </c>
      <c r="C235" s="26" t="str">
        <f>Calendrier!G223</f>
        <v>Colombie - Portugal</v>
      </c>
      <c r="D235" s="27">
        <f>Calendrier!C223</f>
        <v>46200</v>
      </c>
      <c r="E235" s="28" t="str">
        <f>Calendrier!I223</f>
        <v>25h30</v>
      </c>
      <c r="F235" s="28" t="str">
        <f>Calendrier!H223</f>
        <v>Mi-temps 1</v>
      </c>
      <c r="G235" s="36"/>
      <c r="H235" s="100">
        <f>Calendrier!K223</f>
        <v>15000</v>
      </c>
      <c r="I235" s="42">
        <v>0.5</v>
      </c>
      <c r="J235" s="35">
        <v>20</v>
      </c>
      <c r="K235" s="35">
        <v>1</v>
      </c>
      <c r="L235" s="30"/>
      <c r="M235" s="42"/>
      <c r="N235" s="101" t="str">
        <f>IF(G235=TRUE,H235*K235*(VLOOKUP(J235,'Table de correspondance'!D:E,2,FALSE)),"")</f>
        <v/>
      </c>
      <c r="O235" s="101" t="str">
        <f t="shared" si="27"/>
        <v/>
      </c>
      <c r="P235" s="101" t="str">
        <f t="shared" si="24"/>
        <v/>
      </c>
      <c r="Q235" s="29">
        <f>Calendrier!L223</f>
        <v>2</v>
      </c>
      <c r="R235" s="164" t="str">
        <f>IFERROR(INDEX(Calendrier!$M:$V,MATCH($U235,Calendrier!$W:$W,0),MATCH($L235,Calendrier!$M$1:$V$1,0)),"")</f>
        <v/>
      </c>
      <c r="S235" s="164" t="str">
        <f t="shared" si="28"/>
        <v/>
      </c>
      <c r="T235" s="164" t="str">
        <f>IFERROR(VLOOKUP(S235,'Table de correspondance'!$R:$S,2,FALSE),R235)</f>
        <v/>
      </c>
      <c r="U235" s="155" t="str">
        <f t="shared" si="25"/>
        <v>Colombie - Portugal4620025h30Mi-temps 1</v>
      </c>
      <c r="Z235" s="19"/>
      <c r="AA235" s="23"/>
      <c r="AB235" s="23"/>
      <c r="AC235" s="23"/>
      <c r="AD235" s="19"/>
      <c r="AE235" s="19"/>
      <c r="AF235" s="31"/>
      <c r="AG235" s="63"/>
      <c r="AH235" s="64"/>
      <c r="AAF235">
        <f t="shared" si="26"/>
        <v>0</v>
      </c>
    </row>
    <row r="236" spans="1:708" ht="19.5" customHeight="1" x14ac:dyDescent="0.25">
      <c r="A236" t="str">
        <f t="shared" si="29"/>
        <v>PoulesColombie - Portugal25h30Mi-temps 2</v>
      </c>
      <c r="B236" s="26" t="str">
        <f>Calendrier!B224</f>
        <v>Poules</v>
      </c>
      <c r="C236" s="26" t="str">
        <f>Calendrier!G224</f>
        <v>Colombie - Portugal</v>
      </c>
      <c r="D236" s="27">
        <f>Calendrier!C224</f>
        <v>46200</v>
      </c>
      <c r="E236" s="28" t="str">
        <f>Calendrier!I224</f>
        <v>25h30</v>
      </c>
      <c r="F236" s="28" t="str">
        <f>Calendrier!H224</f>
        <v>Mi-temps 2</v>
      </c>
      <c r="G236" s="36"/>
      <c r="H236" s="100">
        <f>Calendrier!K224</f>
        <v>12000</v>
      </c>
      <c r="I236" s="42">
        <v>0.5</v>
      </c>
      <c r="J236" s="35">
        <v>20</v>
      </c>
      <c r="K236" s="35">
        <v>1</v>
      </c>
      <c r="L236" s="30"/>
      <c r="M236" s="42"/>
      <c r="N236" s="101" t="str">
        <f>IF(G236=TRUE,H236*K236*(VLOOKUP(J236,'Table de correspondance'!D:E,2,FALSE)),"")</f>
        <v/>
      </c>
      <c r="O236" s="101" t="str">
        <f t="shared" si="27"/>
        <v/>
      </c>
      <c r="P236" s="101" t="str">
        <f t="shared" si="24"/>
        <v/>
      </c>
      <c r="Q236" s="29">
        <f>Calendrier!L224</f>
        <v>1.6</v>
      </c>
      <c r="R236" s="164" t="str">
        <f>IFERROR(INDEX(Calendrier!$M:$V,MATCH($U236,Calendrier!$W:$W,0),MATCH($L236,Calendrier!$M$1:$V$1,0)),"")</f>
        <v/>
      </c>
      <c r="S236" s="164" t="str">
        <f t="shared" si="28"/>
        <v/>
      </c>
      <c r="T236" s="164" t="str">
        <f>IFERROR(VLOOKUP(S236,'Table de correspondance'!$R:$S,2,FALSE),R236)</f>
        <v/>
      </c>
      <c r="U236" s="155" t="str">
        <f t="shared" si="25"/>
        <v>Colombie - Portugal4620025h30Mi-temps 2</v>
      </c>
      <c r="Z236" s="19"/>
      <c r="AA236" s="23"/>
      <c r="AB236" s="23"/>
      <c r="AC236" s="23"/>
      <c r="AD236" s="19"/>
      <c r="AE236" s="19"/>
      <c r="AF236" s="31"/>
      <c r="AG236" s="63"/>
      <c r="AH236" s="64"/>
      <c r="AAF236">
        <f t="shared" si="26"/>
        <v>0</v>
      </c>
    </row>
    <row r="237" spans="1:708" ht="19.5" customHeight="1" x14ac:dyDescent="0.25">
      <c r="A237" t="str">
        <f t="shared" si="29"/>
        <v>PoulesColombie - Portugal25h30Mi-temps 3</v>
      </c>
      <c r="B237" s="26" t="str">
        <f>Calendrier!B225</f>
        <v>Poules</v>
      </c>
      <c r="C237" s="26" t="str">
        <f>Calendrier!G225</f>
        <v>Colombie - Portugal</v>
      </c>
      <c r="D237" s="27">
        <f>Calendrier!C225</f>
        <v>46200</v>
      </c>
      <c r="E237" s="28" t="str">
        <f>Calendrier!I225</f>
        <v>25h30</v>
      </c>
      <c r="F237" s="28" t="str">
        <f>Calendrier!H225</f>
        <v>Mi-temps 3</v>
      </c>
      <c r="G237" s="36"/>
      <c r="H237" s="100">
        <f>Calendrier!K225</f>
        <v>15000</v>
      </c>
      <c r="I237" s="42">
        <v>0.5</v>
      </c>
      <c r="J237" s="35">
        <v>20</v>
      </c>
      <c r="K237" s="35">
        <v>1</v>
      </c>
      <c r="L237" s="30"/>
      <c r="M237" s="42"/>
      <c r="N237" s="101" t="str">
        <f>IF(G237=TRUE,H237*K237*(VLOOKUP(J237,'Table de correspondance'!D:E,2,FALSE)),"")</f>
        <v/>
      </c>
      <c r="O237" s="101" t="str">
        <f t="shared" si="27"/>
        <v/>
      </c>
      <c r="P237" s="101" t="str">
        <f t="shared" si="24"/>
        <v/>
      </c>
      <c r="Q237" s="29">
        <f>Calendrier!L225</f>
        <v>2</v>
      </c>
      <c r="R237" s="164" t="str">
        <f>IFERROR(INDEX(Calendrier!$M:$V,MATCH($U237,Calendrier!$W:$W,0),MATCH($L237,Calendrier!$M$1:$V$1,0)),"")</f>
        <v/>
      </c>
      <c r="S237" s="164" t="str">
        <f t="shared" si="28"/>
        <v/>
      </c>
      <c r="T237" s="164" t="str">
        <f>IFERROR(VLOOKUP(S237,'Table de correspondance'!$R:$S,2,FALSE),R237)</f>
        <v/>
      </c>
      <c r="U237" s="155" t="str">
        <f t="shared" si="25"/>
        <v>Colombie - Portugal4620025h30Mi-temps 3</v>
      </c>
      <c r="Z237" s="19"/>
      <c r="AA237" s="23"/>
      <c r="AB237" s="23"/>
      <c r="AC237" s="23"/>
      <c r="AD237" s="19"/>
      <c r="AE237" s="19"/>
      <c r="AF237" s="31"/>
      <c r="AG237" s="63"/>
      <c r="AH237" s="64"/>
      <c r="AAF237">
        <f t="shared" si="26"/>
        <v>0</v>
      </c>
    </row>
    <row r="238" spans="1:708" ht="19.5" customHeight="1" x14ac:dyDescent="0.25">
      <c r="A238" t="str">
        <f t="shared" si="29"/>
        <v>PoulesColombie - Portugal25h30Power break 2</v>
      </c>
      <c r="B238" s="26" t="str">
        <f>Calendrier!B226</f>
        <v>Poules</v>
      </c>
      <c r="C238" s="26" t="str">
        <f>Calendrier!G226</f>
        <v>Colombie - Portugal</v>
      </c>
      <c r="D238" s="27">
        <f>Calendrier!C226</f>
        <v>46200</v>
      </c>
      <c r="E238" s="28" t="str">
        <f>Calendrier!I226</f>
        <v>25h30</v>
      </c>
      <c r="F238" s="28" t="str">
        <f>Calendrier!H226</f>
        <v>Power break 2</v>
      </c>
      <c r="G238" s="36"/>
      <c r="H238" s="100">
        <f>Calendrier!K226</f>
        <v>16000</v>
      </c>
      <c r="I238" s="42">
        <v>0.5</v>
      </c>
      <c r="J238" s="35">
        <v>20</v>
      </c>
      <c r="K238" s="35">
        <v>1</v>
      </c>
      <c r="L238" s="30"/>
      <c r="M238" s="42"/>
      <c r="N238" s="101" t="str">
        <f>IF(G238=TRUE,H238*K238*(VLOOKUP(J238,'Table de correspondance'!D:E,2,FALSE)),"")</f>
        <v/>
      </c>
      <c r="O238" s="101" t="str">
        <f t="shared" si="27"/>
        <v/>
      </c>
      <c r="P238" s="101" t="str">
        <f t="shared" si="24"/>
        <v/>
      </c>
      <c r="Q238" s="29">
        <f>Calendrier!L226</f>
        <v>1.9949999999999999</v>
      </c>
      <c r="R238" s="164" t="str">
        <f>IFERROR(INDEX(Calendrier!$M:$V,MATCH($U238,Calendrier!$W:$W,0),MATCH($L238,Calendrier!$M$1:$V$1,0)),"")</f>
        <v/>
      </c>
      <c r="S238" s="164" t="str">
        <f t="shared" si="28"/>
        <v/>
      </c>
      <c r="T238" s="164" t="str">
        <f>IFERROR(VLOOKUP(S238,'Table de correspondance'!$R:$S,2,FALSE),R238)</f>
        <v/>
      </c>
      <c r="U238" s="155" t="str">
        <f t="shared" si="25"/>
        <v>Colombie - Portugal4620025h30Power break 2</v>
      </c>
      <c r="Z238" s="19"/>
      <c r="AA238" s="23"/>
      <c r="AB238" s="23"/>
      <c r="AC238" s="23"/>
      <c r="AD238" s="19"/>
      <c r="AE238" s="19"/>
      <c r="AF238" s="31"/>
      <c r="AG238" s="63"/>
      <c r="AH238" s="64"/>
      <c r="AAF238">
        <f t="shared" si="26"/>
        <v>0</v>
      </c>
    </row>
    <row r="239" spans="1:708" ht="19.5" customHeight="1" x14ac:dyDescent="0.25">
      <c r="A239" t="str">
        <f t="shared" si="29"/>
        <v>PoulesColombie - Portugal25h30Fin match</v>
      </c>
      <c r="B239" s="26" t="str">
        <f>Calendrier!B227</f>
        <v>Poules</v>
      </c>
      <c r="C239" s="26" t="str">
        <f>Calendrier!G227</f>
        <v>Colombie - Portugal</v>
      </c>
      <c r="D239" s="27">
        <f>Calendrier!C227</f>
        <v>46200</v>
      </c>
      <c r="E239" s="28" t="str">
        <f>Calendrier!I227</f>
        <v>25h30</v>
      </c>
      <c r="F239" s="28" t="str">
        <f>Calendrier!H227</f>
        <v>Fin match</v>
      </c>
      <c r="G239" s="36"/>
      <c r="H239" s="100">
        <f>Calendrier!K227</f>
        <v>3000</v>
      </c>
      <c r="I239" s="42">
        <v>0.5</v>
      </c>
      <c r="J239" s="35">
        <v>20</v>
      </c>
      <c r="K239" s="35">
        <v>1</v>
      </c>
      <c r="L239" s="30"/>
      <c r="M239" s="42"/>
      <c r="N239" s="101" t="str">
        <f>IF(G239=TRUE,H239*K239*(VLOOKUP(J239,'Table de correspondance'!D:E,2,FALSE)),"")</f>
        <v/>
      </c>
      <c r="O239" s="101" t="str">
        <f t="shared" si="27"/>
        <v/>
      </c>
      <c r="P239" s="101" t="str">
        <f t="shared" si="24"/>
        <v/>
      </c>
      <c r="Q239" s="29">
        <f>Calendrier!L227</f>
        <v>0.4</v>
      </c>
      <c r="R239" s="164" t="str">
        <f>IFERROR(INDEX(Calendrier!$M:$V,MATCH($U239,Calendrier!$W:$W,0),MATCH($L239,Calendrier!$M$1:$V$1,0)),"")</f>
        <v/>
      </c>
      <c r="S239" s="164" t="str">
        <f t="shared" si="28"/>
        <v/>
      </c>
      <c r="T239" s="164" t="str">
        <f>IFERROR(VLOOKUP(S239,'Table de correspondance'!$R:$S,2,FALSE),R239)</f>
        <v/>
      </c>
      <c r="U239" s="155" t="str">
        <f t="shared" si="25"/>
        <v>Colombie - Portugal4620025h30Fin match</v>
      </c>
      <c r="Z239" s="19"/>
      <c r="AA239" s="23"/>
      <c r="AB239" s="23"/>
      <c r="AC239" s="23"/>
      <c r="AD239" s="19"/>
      <c r="AE239" s="19"/>
      <c r="AF239" s="31"/>
      <c r="AG239" s="63"/>
      <c r="AH239" s="64"/>
      <c r="AAF239">
        <f t="shared" si="26"/>
        <v>0</v>
      </c>
    </row>
    <row r="240" spans="1:708" ht="19.5" customHeight="1" x14ac:dyDescent="0.25">
      <c r="A240" t="str">
        <f t="shared" si="29"/>
        <v>16ème de finale (prev)1/16eme de finale (21h) - 28/0621hAvant Match</v>
      </c>
      <c r="B240" s="26" t="str">
        <f>Calendrier!B228</f>
        <v>16ème de finale (prev)</v>
      </c>
      <c r="C240" s="26" t="str">
        <f>Calendrier!G228</f>
        <v>1/16eme de finale (21h) - 28/06</v>
      </c>
      <c r="D240" s="27">
        <f>Calendrier!C228</f>
        <v>46201</v>
      </c>
      <c r="E240" s="28" t="str">
        <f>Calendrier!I228</f>
        <v>21h</v>
      </c>
      <c r="F240" s="28" t="str">
        <f>Calendrier!H228</f>
        <v>Avant Match</v>
      </c>
      <c r="G240" s="36"/>
      <c r="H240" s="100">
        <f>Calendrier!K228</f>
        <v>38000</v>
      </c>
      <c r="I240" s="42">
        <v>0.5</v>
      </c>
      <c r="J240" s="35">
        <v>20</v>
      </c>
      <c r="K240" s="35">
        <v>1</v>
      </c>
      <c r="L240" s="30"/>
      <c r="M240" s="42"/>
      <c r="N240" s="101" t="str">
        <f>IF(G240=TRUE,H240*K240*(VLOOKUP(J240,'Table de correspondance'!D:E,2,FALSE)),"")</f>
        <v/>
      </c>
      <c r="O240" s="101" t="str">
        <f t="shared" si="27"/>
        <v/>
      </c>
      <c r="P240" s="101" t="str">
        <f t="shared" si="24"/>
        <v/>
      </c>
      <c r="Q240" s="29">
        <f>Calendrier!L228</f>
        <v>2.7</v>
      </c>
      <c r="R240" s="164" t="str">
        <f>IFERROR(INDEX(Calendrier!$M:$V,MATCH($U240,Calendrier!$W:$W,0),MATCH($L240,Calendrier!$M$1:$V$1,0)),"")</f>
        <v/>
      </c>
      <c r="S240" s="164" t="str">
        <f t="shared" si="28"/>
        <v/>
      </c>
      <c r="T240" s="164" t="str">
        <f>IFERROR(VLOOKUP(S240,'Table de correspondance'!$R:$S,2,FALSE),R240)</f>
        <v/>
      </c>
      <c r="U240" s="155" t="str">
        <f t="shared" si="25"/>
        <v>1/16eme de finale (21h) - 28/064620121hAvant Match</v>
      </c>
      <c r="Z240" s="19"/>
      <c r="AA240" s="23"/>
      <c r="AB240" s="23"/>
      <c r="AC240" s="23"/>
      <c r="AD240" s="19"/>
      <c r="AE240" s="19"/>
      <c r="AF240" s="31"/>
      <c r="AG240" s="63"/>
      <c r="AH240" s="64"/>
      <c r="AAF240">
        <f t="shared" si="26"/>
        <v>0</v>
      </c>
    </row>
    <row r="241" spans="1:708" ht="19.5" customHeight="1" x14ac:dyDescent="0.25">
      <c r="A241" t="str">
        <f t="shared" si="29"/>
        <v>16ème de finale (prev)1/16eme de finale (21h) - 28/0621hPower break 1</v>
      </c>
      <c r="B241" s="26" t="str">
        <f>Calendrier!B229</f>
        <v>16ème de finale (prev)</v>
      </c>
      <c r="C241" s="26" t="str">
        <f>Calendrier!G229</f>
        <v>1/16eme de finale (21h) - 28/06</v>
      </c>
      <c r="D241" s="27">
        <f>Calendrier!C229</f>
        <v>46201</v>
      </c>
      <c r="E241" s="28" t="str">
        <f>Calendrier!I229</f>
        <v>21h</v>
      </c>
      <c r="F241" s="28" t="str">
        <f>Calendrier!H229</f>
        <v>Power break 1</v>
      </c>
      <c r="G241" s="36"/>
      <c r="H241" s="100">
        <f>Calendrier!K229</f>
        <v>115000</v>
      </c>
      <c r="I241" s="42">
        <v>0.5</v>
      </c>
      <c r="J241" s="35">
        <v>20</v>
      </c>
      <c r="K241" s="35">
        <v>1</v>
      </c>
      <c r="L241" s="30"/>
      <c r="M241" s="42"/>
      <c r="N241" s="101" t="str">
        <f>IF(G241=TRUE,H241*K241*(VLOOKUP(J241,'Table de correspondance'!D:E,2,FALSE)),"")</f>
        <v/>
      </c>
      <c r="O241" s="101" t="str">
        <f t="shared" si="27"/>
        <v/>
      </c>
      <c r="P241" s="101" t="str">
        <f t="shared" si="24"/>
        <v/>
      </c>
      <c r="Q241" s="29">
        <f>Calendrier!L229</f>
        <v>7.7899999999999991</v>
      </c>
      <c r="R241" s="164" t="str">
        <f>IFERROR(INDEX(Calendrier!$M:$V,MATCH($U241,Calendrier!$W:$W,0),MATCH($L241,Calendrier!$M$1:$V$1,0)),"")</f>
        <v/>
      </c>
      <c r="S241" s="164" t="str">
        <f t="shared" si="28"/>
        <v/>
      </c>
      <c r="T241" s="164" t="str">
        <f>IFERROR(VLOOKUP(S241,'Table de correspondance'!$R:$S,2,FALSE),R241)</f>
        <v/>
      </c>
      <c r="U241" s="155" t="str">
        <f t="shared" si="25"/>
        <v>1/16eme de finale (21h) - 28/064620121hPower break 1</v>
      </c>
      <c r="Z241" s="19"/>
      <c r="AA241" s="23"/>
      <c r="AB241" s="23"/>
      <c r="AC241" s="23"/>
      <c r="AD241" s="19"/>
      <c r="AE241" s="19"/>
      <c r="AF241" s="31"/>
      <c r="AG241" s="63"/>
      <c r="AH241" s="64"/>
      <c r="AAF241">
        <f t="shared" si="26"/>
        <v>0</v>
      </c>
    </row>
    <row r="242" spans="1:708" ht="19.5" customHeight="1" x14ac:dyDescent="0.25">
      <c r="A242" t="str">
        <f t="shared" si="29"/>
        <v>16ème de finale (prev)1/16eme de finale (21h) - 28/0621hMi-temps 1</v>
      </c>
      <c r="B242" s="26" t="str">
        <f>Calendrier!B230</f>
        <v>16ème de finale (prev)</v>
      </c>
      <c r="C242" s="26" t="str">
        <f>Calendrier!G230</f>
        <v>1/16eme de finale (21h) - 28/06</v>
      </c>
      <c r="D242" s="27">
        <f>Calendrier!C230</f>
        <v>46201</v>
      </c>
      <c r="E242" s="28" t="str">
        <f>Calendrier!I230</f>
        <v>21h</v>
      </c>
      <c r="F242" s="28" t="str">
        <f>Calendrier!H230</f>
        <v>Mi-temps 1</v>
      </c>
      <c r="G242" s="36"/>
      <c r="H242" s="100">
        <f>Calendrier!K230</f>
        <v>95000</v>
      </c>
      <c r="I242" s="42">
        <v>0.5</v>
      </c>
      <c r="J242" s="35">
        <v>20</v>
      </c>
      <c r="K242" s="35">
        <v>1</v>
      </c>
      <c r="L242" s="30"/>
      <c r="M242" s="42"/>
      <c r="N242" s="101" t="str">
        <f>IF(G242=TRUE,H242*K242*(VLOOKUP(J242,'Table de correspondance'!D:E,2,FALSE)),"")</f>
        <v/>
      </c>
      <c r="O242" s="101" t="str">
        <f t="shared" si="27"/>
        <v/>
      </c>
      <c r="P242" s="101" t="str">
        <f t="shared" si="24"/>
        <v/>
      </c>
      <c r="Q242" s="29">
        <f>Calendrier!L230</f>
        <v>6.75</v>
      </c>
      <c r="R242" s="164" t="str">
        <f>IFERROR(INDEX(Calendrier!$M:$V,MATCH($U242,Calendrier!$W:$W,0),MATCH($L242,Calendrier!$M$1:$V$1,0)),"")</f>
        <v/>
      </c>
      <c r="S242" s="164" t="str">
        <f t="shared" si="28"/>
        <v/>
      </c>
      <c r="T242" s="164" t="str">
        <f>IFERROR(VLOOKUP(S242,'Table de correspondance'!$R:$S,2,FALSE),R242)</f>
        <v/>
      </c>
      <c r="U242" s="155" t="str">
        <f t="shared" si="25"/>
        <v>1/16eme de finale (21h) - 28/064620121hMi-temps 1</v>
      </c>
      <c r="Z242" s="19"/>
      <c r="AA242" s="23"/>
      <c r="AB242" s="23"/>
      <c r="AC242" s="23"/>
      <c r="AD242" s="19"/>
      <c r="AE242" s="19"/>
      <c r="AF242" s="31"/>
      <c r="AG242" s="63"/>
      <c r="AH242" s="64"/>
      <c r="AAF242">
        <f t="shared" si="26"/>
        <v>0</v>
      </c>
    </row>
    <row r="243" spans="1:708" ht="19.5" customHeight="1" x14ac:dyDescent="0.25">
      <c r="A243" t="str">
        <f t="shared" si="29"/>
        <v>16ème de finale (prev)1/16eme de finale (21h) - 28/0621hMi-temps 2</v>
      </c>
      <c r="B243" s="26" t="str">
        <f>Calendrier!B231</f>
        <v>16ème de finale (prev)</v>
      </c>
      <c r="C243" s="26" t="str">
        <f>Calendrier!G231</f>
        <v>1/16eme de finale (21h) - 28/06</v>
      </c>
      <c r="D243" s="27">
        <f>Calendrier!C231</f>
        <v>46201</v>
      </c>
      <c r="E243" s="28" t="str">
        <f>Calendrier!I231</f>
        <v>21h</v>
      </c>
      <c r="F243" s="28" t="str">
        <f>Calendrier!H231</f>
        <v>Mi-temps 2</v>
      </c>
      <c r="G243" s="36"/>
      <c r="H243" s="100">
        <f>Calendrier!K231</f>
        <v>90000</v>
      </c>
      <c r="I243" s="42">
        <v>0.5</v>
      </c>
      <c r="J243" s="35">
        <v>20</v>
      </c>
      <c r="K243" s="35">
        <v>1</v>
      </c>
      <c r="L243" s="30"/>
      <c r="M243" s="42"/>
      <c r="N243" s="101" t="str">
        <f>IF(G243=TRUE,H243*K243*(VLOOKUP(J243,'Table de correspondance'!D:E,2,FALSE)),"")</f>
        <v/>
      </c>
      <c r="O243" s="101" t="str">
        <f t="shared" si="27"/>
        <v/>
      </c>
      <c r="P243" s="101" t="str">
        <f t="shared" si="24"/>
        <v/>
      </c>
      <c r="Q243" s="29">
        <f>Calendrier!L231</f>
        <v>6.45</v>
      </c>
      <c r="R243" s="164" t="str">
        <f>IFERROR(INDEX(Calendrier!$M:$V,MATCH($U243,Calendrier!$W:$W,0),MATCH($L243,Calendrier!$M$1:$V$1,0)),"")</f>
        <v/>
      </c>
      <c r="S243" s="164" t="str">
        <f t="shared" si="28"/>
        <v/>
      </c>
      <c r="T243" s="164" t="str">
        <f>IFERROR(VLOOKUP(S243,'Table de correspondance'!$R:$S,2,FALSE),R243)</f>
        <v/>
      </c>
      <c r="U243" s="155" t="str">
        <f t="shared" si="25"/>
        <v>1/16eme de finale (21h) - 28/064620121hMi-temps 2</v>
      </c>
      <c r="Z243" s="19"/>
      <c r="AA243" s="23"/>
      <c r="AB243" s="23"/>
      <c r="AC243" s="23"/>
      <c r="AD243" s="19"/>
      <c r="AE243" s="19"/>
      <c r="AF243" s="31"/>
      <c r="AG243" s="63"/>
      <c r="AH243" s="64"/>
      <c r="AAF243">
        <f t="shared" si="26"/>
        <v>0</v>
      </c>
    </row>
    <row r="244" spans="1:708" ht="19.5" customHeight="1" x14ac:dyDescent="0.25">
      <c r="A244" t="str">
        <f t="shared" si="29"/>
        <v>16ème de finale (prev)1/16eme de finale (21h) - 28/0621hMi-temps 3</v>
      </c>
      <c r="B244" s="26" t="str">
        <f>Calendrier!B232</f>
        <v>16ème de finale (prev)</v>
      </c>
      <c r="C244" s="26" t="str">
        <f>Calendrier!G232</f>
        <v>1/16eme de finale (21h) - 28/06</v>
      </c>
      <c r="D244" s="27">
        <f>Calendrier!C232</f>
        <v>46201</v>
      </c>
      <c r="E244" s="28" t="str">
        <f>Calendrier!I232</f>
        <v>21h</v>
      </c>
      <c r="F244" s="28" t="str">
        <f>Calendrier!H232</f>
        <v>Mi-temps 3</v>
      </c>
      <c r="G244" s="36"/>
      <c r="H244" s="100">
        <f>Calendrier!K232</f>
        <v>95000</v>
      </c>
      <c r="I244" s="42">
        <v>0.5</v>
      </c>
      <c r="J244" s="35">
        <v>20</v>
      </c>
      <c r="K244" s="35">
        <v>1</v>
      </c>
      <c r="L244" s="30"/>
      <c r="M244" s="42"/>
      <c r="N244" s="101" t="str">
        <f>IF(G244=TRUE,H244*K244*(VLOOKUP(J244,'Table de correspondance'!D:E,2,FALSE)),"")</f>
        <v/>
      </c>
      <c r="O244" s="101" t="str">
        <f t="shared" si="27"/>
        <v/>
      </c>
      <c r="P244" s="101" t="str">
        <f t="shared" si="24"/>
        <v/>
      </c>
      <c r="Q244" s="29">
        <f>Calendrier!L232</f>
        <v>6.75</v>
      </c>
      <c r="R244" s="164" t="str">
        <f>IFERROR(INDEX(Calendrier!$M:$V,MATCH($U244,Calendrier!$W:$W,0),MATCH($L244,Calendrier!$M$1:$V$1,0)),"")</f>
        <v/>
      </c>
      <c r="S244" s="164" t="str">
        <f t="shared" si="28"/>
        <v/>
      </c>
      <c r="T244" s="164" t="str">
        <f>IFERROR(VLOOKUP(S244,'Table de correspondance'!$R:$S,2,FALSE),R244)</f>
        <v/>
      </c>
      <c r="U244" s="155" t="str">
        <f t="shared" si="25"/>
        <v>1/16eme de finale (21h) - 28/064620121hMi-temps 3</v>
      </c>
      <c r="Z244" s="19"/>
      <c r="AA244" s="23"/>
      <c r="AB244" s="23"/>
      <c r="AC244" s="23"/>
      <c r="AD244" s="19"/>
      <c r="AE244" s="19"/>
      <c r="AF244" s="31"/>
      <c r="AG244" s="63"/>
      <c r="AH244" s="64"/>
      <c r="AAF244">
        <f t="shared" si="26"/>
        <v>0</v>
      </c>
    </row>
    <row r="245" spans="1:708" ht="19.5" customHeight="1" x14ac:dyDescent="0.25">
      <c r="A245" t="str">
        <f t="shared" si="29"/>
        <v>16ème de finale (prev)1/16eme de finale (21h) - 28/0621hPower break 2</v>
      </c>
      <c r="B245" s="26" t="str">
        <f>Calendrier!B233</f>
        <v>16ème de finale (prev)</v>
      </c>
      <c r="C245" s="26" t="str">
        <f>Calendrier!G233</f>
        <v>1/16eme de finale (21h) - 28/06</v>
      </c>
      <c r="D245" s="27">
        <f>Calendrier!C233</f>
        <v>46201</v>
      </c>
      <c r="E245" s="28" t="str">
        <f>Calendrier!I233</f>
        <v>21h</v>
      </c>
      <c r="F245" s="28" t="str">
        <f>Calendrier!H233</f>
        <v>Power break 2</v>
      </c>
      <c r="G245" s="36"/>
      <c r="H245" s="100">
        <f>Calendrier!K233</f>
        <v>115000</v>
      </c>
      <c r="I245" s="42">
        <v>0.5</v>
      </c>
      <c r="J245" s="35">
        <v>20</v>
      </c>
      <c r="K245" s="35">
        <v>1</v>
      </c>
      <c r="L245" s="30"/>
      <c r="M245" s="42"/>
      <c r="N245" s="101" t="str">
        <f>IF(G245=TRUE,H245*K245*(VLOOKUP(J245,'Table de correspondance'!D:E,2,FALSE)),"")</f>
        <v/>
      </c>
      <c r="O245" s="101" t="str">
        <f t="shared" si="27"/>
        <v/>
      </c>
      <c r="P245" s="101" t="str">
        <f t="shared" si="24"/>
        <v/>
      </c>
      <c r="Q245" s="29">
        <f>Calendrier!L233</f>
        <v>7.7899999999999991</v>
      </c>
      <c r="R245" s="164" t="str">
        <f>IFERROR(INDEX(Calendrier!$M:$V,MATCH($U245,Calendrier!$W:$W,0),MATCH($L245,Calendrier!$M$1:$V$1,0)),"")</f>
        <v/>
      </c>
      <c r="S245" s="164" t="str">
        <f t="shared" si="28"/>
        <v/>
      </c>
      <c r="T245" s="164" t="str">
        <f>IFERROR(VLOOKUP(S245,'Table de correspondance'!$R:$S,2,FALSE),R245)</f>
        <v/>
      </c>
      <c r="U245" s="155" t="str">
        <f t="shared" si="25"/>
        <v>1/16eme de finale (21h) - 28/064620121hPower break 2</v>
      </c>
      <c r="Z245" s="19"/>
      <c r="AA245" s="23"/>
      <c r="AB245" s="23"/>
      <c r="AC245" s="23"/>
      <c r="AD245" s="19"/>
      <c r="AE245" s="19"/>
      <c r="AF245" s="31"/>
      <c r="AG245" s="63"/>
      <c r="AH245" s="64"/>
      <c r="AAF245">
        <f t="shared" si="26"/>
        <v>0</v>
      </c>
    </row>
    <row r="246" spans="1:708" ht="19.5" customHeight="1" x14ac:dyDescent="0.25">
      <c r="A246" t="str">
        <f t="shared" si="29"/>
        <v>16ème de finale (prev)1/16eme de finale (21h) - 28/0621h2ème période / Prolongations</v>
      </c>
      <c r="B246" s="26" t="str">
        <f>Calendrier!B234</f>
        <v>16ème de finale (prev)</v>
      </c>
      <c r="C246" s="26" t="str">
        <f>Calendrier!G234</f>
        <v>1/16eme de finale (21h) - 28/06</v>
      </c>
      <c r="D246" s="27">
        <f>Calendrier!C234</f>
        <v>46201</v>
      </c>
      <c r="E246" s="28" t="str">
        <f>Calendrier!I234</f>
        <v>21h</v>
      </c>
      <c r="F246" s="28" t="str">
        <f>Calendrier!H234</f>
        <v>2ème période / Prolongations</v>
      </c>
      <c r="G246" s="36"/>
      <c r="H246" s="100">
        <f>Calendrier!K234</f>
        <v>95000</v>
      </c>
      <c r="I246" s="42">
        <v>0.5</v>
      </c>
      <c r="J246" s="35">
        <v>20</v>
      </c>
      <c r="K246" s="35">
        <v>1</v>
      </c>
      <c r="L246" s="30"/>
      <c r="M246" s="42"/>
      <c r="N246" s="101" t="str">
        <f>IF(G246=TRUE,H246*K246*(VLOOKUP(J246,'Table de correspondance'!D:E,2,FALSE)),"")</f>
        <v/>
      </c>
      <c r="O246" s="101" t="str">
        <f t="shared" si="27"/>
        <v/>
      </c>
      <c r="P246" s="101" t="str">
        <f t="shared" si="24"/>
        <v/>
      </c>
      <c r="Q246" s="29">
        <f>Calendrier!L234</f>
        <v>6.75</v>
      </c>
      <c r="R246" s="164" t="str">
        <f>IFERROR(INDEX(Calendrier!$M:$V,MATCH($U246,Calendrier!$W:$W,0),MATCH($L246,Calendrier!$M$1:$V$1,0)),"")</f>
        <v/>
      </c>
      <c r="S246" s="164" t="str">
        <f t="shared" si="28"/>
        <v/>
      </c>
      <c r="T246" s="164" t="str">
        <f>IFERROR(VLOOKUP(S246,'Table de correspondance'!$R:$S,2,FALSE),R246)</f>
        <v/>
      </c>
      <c r="U246" s="155" t="str">
        <f t="shared" si="25"/>
        <v>1/16eme de finale (21h) - 28/064620121h2ème période / Prolongations</v>
      </c>
      <c r="Z246" s="19"/>
      <c r="AA246" s="23"/>
      <c r="AB246" s="23"/>
      <c r="AC246" s="23"/>
      <c r="AD246" s="19"/>
      <c r="AE246" s="19"/>
      <c r="AF246" s="31"/>
      <c r="AG246" s="63"/>
      <c r="AH246" s="64"/>
      <c r="AAF246">
        <f t="shared" si="26"/>
        <v>0</v>
      </c>
    </row>
    <row r="247" spans="1:708" ht="19.5" customHeight="1" x14ac:dyDescent="0.25">
      <c r="A247" t="str">
        <f t="shared" si="29"/>
        <v>16ème de finale (prev)1/16eme de finale (21h) - 28/0621hProlongations / Tirs au but</v>
      </c>
      <c r="B247" s="26" t="str">
        <f>Calendrier!B235</f>
        <v>16ème de finale (prev)</v>
      </c>
      <c r="C247" s="26" t="str">
        <f>Calendrier!G235</f>
        <v>1/16eme de finale (21h) - 28/06</v>
      </c>
      <c r="D247" s="27">
        <f>Calendrier!C235</f>
        <v>46201</v>
      </c>
      <c r="E247" s="28" t="str">
        <f>Calendrier!I235</f>
        <v>21h</v>
      </c>
      <c r="F247" s="28" t="str">
        <f>Calendrier!H235</f>
        <v>Prolongations / Tirs au but</v>
      </c>
      <c r="G247" s="36"/>
      <c r="H247" s="100">
        <f>Calendrier!K235</f>
        <v>95000</v>
      </c>
      <c r="I247" s="42">
        <v>0.5</v>
      </c>
      <c r="J247" s="35">
        <v>20</v>
      </c>
      <c r="K247" s="35">
        <v>1</v>
      </c>
      <c r="L247" s="30"/>
      <c r="M247" s="42"/>
      <c r="N247" s="101" t="str">
        <f>IF(G247=TRUE,H247*K247*(VLOOKUP(J247,'Table de correspondance'!D:E,2,FALSE)),"")</f>
        <v/>
      </c>
      <c r="O247" s="101" t="str">
        <f t="shared" si="27"/>
        <v/>
      </c>
      <c r="P247" s="101" t="str">
        <f t="shared" si="24"/>
        <v/>
      </c>
      <c r="Q247" s="29">
        <f>Calendrier!L235</f>
        <v>6.75</v>
      </c>
      <c r="R247" s="164" t="str">
        <f>IFERROR(INDEX(Calendrier!$M:$V,MATCH($U247,Calendrier!$W:$W,0),MATCH($L247,Calendrier!$M$1:$V$1,0)),"")</f>
        <v/>
      </c>
      <c r="S247" s="164" t="str">
        <f t="shared" si="28"/>
        <v/>
      </c>
      <c r="T247" s="164" t="str">
        <f>IFERROR(VLOOKUP(S247,'Table de correspondance'!$R:$S,2,FALSE),R247)</f>
        <v/>
      </c>
      <c r="U247" s="155" t="str">
        <f t="shared" si="25"/>
        <v>1/16eme de finale (21h) - 28/064620121hProlongations / Tirs au but</v>
      </c>
      <c r="Z247" s="19"/>
      <c r="AA247" s="23"/>
      <c r="AB247" s="23"/>
      <c r="AC247" s="23"/>
      <c r="AD247" s="19"/>
      <c r="AE247" s="19"/>
      <c r="AF247" s="31"/>
      <c r="AG247" s="63"/>
      <c r="AH247" s="64"/>
      <c r="AAF247">
        <f t="shared" si="26"/>
        <v>0</v>
      </c>
    </row>
    <row r="248" spans="1:708" ht="19.5" customHeight="1" x14ac:dyDescent="0.25">
      <c r="A248" t="str">
        <f t="shared" si="29"/>
        <v>16ème de finale (prev)1/16eme de finale (21h) - 28/0621hFin match</v>
      </c>
      <c r="B248" s="26" t="str">
        <f>Calendrier!B236</f>
        <v>16ème de finale (prev)</v>
      </c>
      <c r="C248" s="26" t="str">
        <f>Calendrier!G236</f>
        <v>1/16eme de finale (21h) - 28/06</v>
      </c>
      <c r="D248" s="27">
        <f>Calendrier!C236</f>
        <v>46201</v>
      </c>
      <c r="E248" s="28" t="str">
        <f>Calendrier!I236</f>
        <v>21h</v>
      </c>
      <c r="F248" s="28" t="str">
        <f>Calendrier!H236</f>
        <v>Fin match</v>
      </c>
      <c r="G248" s="36"/>
      <c r="H248" s="100">
        <f>Calendrier!K236</f>
        <v>38000</v>
      </c>
      <c r="I248" s="42">
        <v>0.5</v>
      </c>
      <c r="J248" s="35">
        <v>20</v>
      </c>
      <c r="K248" s="35">
        <v>1</v>
      </c>
      <c r="L248" s="30"/>
      <c r="M248" s="42"/>
      <c r="N248" s="101" t="str">
        <f>IF(G248=TRUE,H248*K248*(VLOOKUP(J248,'Table de correspondance'!D:E,2,FALSE)),"")</f>
        <v/>
      </c>
      <c r="O248" s="101" t="str">
        <f t="shared" si="27"/>
        <v/>
      </c>
      <c r="P248" s="101" t="str">
        <f t="shared" si="24"/>
        <v/>
      </c>
      <c r="Q248" s="29">
        <f>Calendrier!L236</f>
        <v>3.2</v>
      </c>
      <c r="R248" s="164" t="str">
        <f>IFERROR(INDEX(Calendrier!$M:$V,MATCH($U248,Calendrier!$W:$W,0),MATCH($L248,Calendrier!$M$1:$V$1,0)),"")</f>
        <v/>
      </c>
      <c r="S248" s="164" t="str">
        <f t="shared" si="28"/>
        <v/>
      </c>
      <c r="T248" s="164" t="str">
        <f>IFERROR(VLOOKUP(S248,'Table de correspondance'!$R:$S,2,FALSE),R248)</f>
        <v/>
      </c>
      <c r="U248" s="155" t="str">
        <f t="shared" si="25"/>
        <v>1/16eme de finale (21h) - 28/064620121hFin match</v>
      </c>
      <c r="Z248" s="19"/>
      <c r="AA248" s="23"/>
      <c r="AB248" s="23"/>
      <c r="AC248" s="23"/>
      <c r="AD248" s="19"/>
      <c r="AE248" s="19"/>
      <c r="AF248" s="31"/>
      <c r="AG248" s="63"/>
      <c r="AH248" s="64"/>
      <c r="AAF248">
        <f t="shared" si="26"/>
        <v>0</v>
      </c>
    </row>
    <row r="249" spans="1:708" ht="19.5" customHeight="1" x14ac:dyDescent="0.25">
      <c r="A249" t="str">
        <f t="shared" si="29"/>
        <v>16ème de finale (prev)1/16eme de finale (19h) - 29/0619hAvant Match</v>
      </c>
      <c r="B249" s="26" t="str">
        <f>Calendrier!B237</f>
        <v>16ème de finale (prev)</v>
      </c>
      <c r="C249" s="26" t="str">
        <f>Calendrier!G237</f>
        <v>1/16eme de finale (19h) - 29/06</v>
      </c>
      <c r="D249" s="27">
        <f>Calendrier!C237</f>
        <v>46202</v>
      </c>
      <c r="E249" s="28" t="str">
        <f>Calendrier!I237</f>
        <v>19h</v>
      </c>
      <c r="F249" s="28" t="str">
        <f>Calendrier!H237</f>
        <v>Avant Match</v>
      </c>
      <c r="G249" s="36"/>
      <c r="H249" s="100">
        <f>Calendrier!K237</f>
        <v>25000</v>
      </c>
      <c r="I249" s="42">
        <v>0.5</v>
      </c>
      <c r="J249" s="35">
        <v>20</v>
      </c>
      <c r="K249" s="35">
        <v>1</v>
      </c>
      <c r="L249" s="30"/>
      <c r="M249" s="42"/>
      <c r="N249" s="101" t="str">
        <f>IF(G249=TRUE,H249*K249*(VLOOKUP(J249,'Table de correspondance'!D:E,2,FALSE)),"")</f>
        <v/>
      </c>
      <c r="O249" s="101" t="str">
        <f t="shared" si="27"/>
        <v/>
      </c>
      <c r="P249" s="101" t="str">
        <f t="shared" si="24"/>
        <v/>
      </c>
      <c r="Q249" s="29">
        <f>Calendrier!L237</f>
        <v>2.2000000000000002</v>
      </c>
      <c r="R249" s="164" t="str">
        <f>IFERROR(INDEX(Calendrier!$M:$V,MATCH($U249,Calendrier!$W:$W,0),MATCH($L249,Calendrier!$M$1:$V$1,0)),"")</f>
        <v/>
      </c>
      <c r="S249" s="164" t="str">
        <f t="shared" si="28"/>
        <v/>
      </c>
      <c r="T249" s="164" t="str">
        <f>IFERROR(VLOOKUP(S249,'Table de correspondance'!$R:$S,2,FALSE),R249)</f>
        <v/>
      </c>
      <c r="U249" s="155" t="str">
        <f t="shared" si="25"/>
        <v>1/16eme de finale (19h) - 29/064620219hAvant Match</v>
      </c>
      <c r="Z249" s="19"/>
      <c r="AA249" s="23"/>
      <c r="AB249" s="23"/>
      <c r="AC249" s="23"/>
      <c r="AD249" s="19"/>
      <c r="AE249" s="19"/>
      <c r="AF249" s="31"/>
      <c r="AG249" s="63"/>
      <c r="AH249" s="64"/>
      <c r="AAF249">
        <f t="shared" si="26"/>
        <v>0</v>
      </c>
    </row>
    <row r="250" spans="1:708" ht="19.5" customHeight="1" x14ac:dyDescent="0.25">
      <c r="A250" t="str">
        <f t="shared" si="29"/>
        <v>16ème de finale (prev)1/16eme de finale (19h) - 29/0619hPower break 1</v>
      </c>
      <c r="B250" s="26" t="str">
        <f>Calendrier!B238</f>
        <v>16ème de finale (prev)</v>
      </c>
      <c r="C250" s="26" t="str">
        <f>Calendrier!G238</f>
        <v>1/16eme de finale (19h) - 29/06</v>
      </c>
      <c r="D250" s="27">
        <f>Calendrier!C238</f>
        <v>46202</v>
      </c>
      <c r="E250" s="28" t="str">
        <f>Calendrier!I238</f>
        <v>19h</v>
      </c>
      <c r="F250" s="28" t="str">
        <f>Calendrier!H238</f>
        <v>Power break 1</v>
      </c>
      <c r="G250" s="36"/>
      <c r="H250" s="100">
        <f>Calendrier!K238</f>
        <v>90000</v>
      </c>
      <c r="I250" s="42">
        <v>0.5</v>
      </c>
      <c r="J250" s="35">
        <v>20</v>
      </c>
      <c r="K250" s="35">
        <v>1</v>
      </c>
      <c r="L250" s="30"/>
      <c r="M250" s="42"/>
      <c r="N250" s="101" t="str">
        <f>IF(G250=TRUE,H250*K250*(VLOOKUP(J250,'Table de correspondance'!D:E,2,FALSE)),"")</f>
        <v/>
      </c>
      <c r="O250" s="101" t="str">
        <f t="shared" si="27"/>
        <v/>
      </c>
      <c r="P250" s="101" t="str">
        <f t="shared" si="24"/>
        <v/>
      </c>
      <c r="Q250" s="29">
        <f>Calendrier!L238</f>
        <v>7.4099999999999993</v>
      </c>
      <c r="R250" s="164" t="str">
        <f>IFERROR(INDEX(Calendrier!$M:$V,MATCH($U250,Calendrier!$W:$W,0),MATCH($L250,Calendrier!$M$1:$V$1,0)),"")</f>
        <v/>
      </c>
      <c r="S250" s="164" t="str">
        <f t="shared" si="28"/>
        <v/>
      </c>
      <c r="T250" s="164" t="str">
        <f>IFERROR(VLOOKUP(S250,'Table de correspondance'!$R:$S,2,FALSE),R250)</f>
        <v/>
      </c>
      <c r="U250" s="155" t="str">
        <f t="shared" si="25"/>
        <v>1/16eme de finale (19h) - 29/064620219hPower break 1</v>
      </c>
      <c r="Z250" s="19"/>
      <c r="AA250" s="23"/>
      <c r="AB250" s="23"/>
      <c r="AC250" s="23"/>
      <c r="AD250" s="19"/>
      <c r="AE250" s="19"/>
      <c r="AF250" s="31"/>
      <c r="AG250" s="63"/>
      <c r="AH250" s="64"/>
      <c r="AAF250">
        <f t="shared" si="26"/>
        <v>0</v>
      </c>
    </row>
    <row r="251" spans="1:708" ht="19.5" customHeight="1" x14ac:dyDescent="0.25">
      <c r="A251" t="str">
        <f t="shared" si="29"/>
        <v>16ème de finale (prev)1/16eme de finale (19h) - 29/0619hMi-temps 1</v>
      </c>
      <c r="B251" s="26" t="str">
        <f>Calendrier!B239</f>
        <v>16ème de finale (prev)</v>
      </c>
      <c r="C251" s="26" t="str">
        <f>Calendrier!G239</f>
        <v>1/16eme de finale (19h) - 29/06</v>
      </c>
      <c r="D251" s="27">
        <f>Calendrier!C239</f>
        <v>46202</v>
      </c>
      <c r="E251" s="28" t="str">
        <f>Calendrier!I239</f>
        <v>19h</v>
      </c>
      <c r="F251" s="28" t="str">
        <f>Calendrier!H239</f>
        <v>Mi-temps 1</v>
      </c>
      <c r="G251" s="36"/>
      <c r="H251" s="100">
        <f>Calendrier!K239</f>
        <v>75000</v>
      </c>
      <c r="I251" s="42">
        <v>0.5</v>
      </c>
      <c r="J251" s="35">
        <v>20</v>
      </c>
      <c r="K251" s="35">
        <v>1</v>
      </c>
      <c r="L251" s="30"/>
      <c r="M251" s="42"/>
      <c r="N251" s="101" t="str">
        <f>IF(G251=TRUE,H251*K251*(VLOOKUP(J251,'Table de correspondance'!D:E,2,FALSE)),"")</f>
        <v/>
      </c>
      <c r="O251" s="101" t="str">
        <f t="shared" si="27"/>
        <v/>
      </c>
      <c r="P251" s="101" t="str">
        <f t="shared" si="24"/>
        <v/>
      </c>
      <c r="Q251" s="29">
        <f>Calendrier!L239</f>
        <v>6.5</v>
      </c>
      <c r="R251" s="164" t="str">
        <f>IFERROR(INDEX(Calendrier!$M:$V,MATCH($U251,Calendrier!$W:$W,0),MATCH($L251,Calendrier!$M$1:$V$1,0)),"")</f>
        <v/>
      </c>
      <c r="S251" s="164" t="str">
        <f t="shared" si="28"/>
        <v/>
      </c>
      <c r="T251" s="164" t="str">
        <f>IFERROR(VLOOKUP(S251,'Table de correspondance'!$R:$S,2,FALSE),R251)</f>
        <v/>
      </c>
      <c r="U251" s="155" t="str">
        <f t="shared" si="25"/>
        <v>1/16eme de finale (19h) - 29/064620219hMi-temps 1</v>
      </c>
      <c r="Z251" s="19"/>
      <c r="AA251" s="23"/>
      <c r="AB251" s="23"/>
      <c r="AC251" s="23"/>
      <c r="AD251" s="19"/>
      <c r="AE251" s="19"/>
      <c r="AF251" s="31"/>
      <c r="AG251" s="63"/>
      <c r="AH251" s="64"/>
      <c r="AAF251">
        <f t="shared" si="26"/>
        <v>0</v>
      </c>
    </row>
    <row r="252" spans="1:708" ht="19.5" customHeight="1" x14ac:dyDescent="0.25">
      <c r="A252" t="str">
        <f t="shared" si="29"/>
        <v>16ème de finale (prev)1/16eme de finale (19h) - 29/0619hMi-temps 2</v>
      </c>
      <c r="B252" s="26" t="str">
        <f>Calendrier!B240</f>
        <v>16ème de finale (prev)</v>
      </c>
      <c r="C252" s="26" t="str">
        <f>Calendrier!G240</f>
        <v>1/16eme de finale (19h) - 29/06</v>
      </c>
      <c r="D252" s="27">
        <f>Calendrier!C240</f>
        <v>46202</v>
      </c>
      <c r="E252" s="28" t="str">
        <f>Calendrier!I240</f>
        <v>19h</v>
      </c>
      <c r="F252" s="28" t="str">
        <f>Calendrier!H240</f>
        <v>Mi-temps 2</v>
      </c>
      <c r="G252" s="36"/>
      <c r="H252" s="100">
        <f>Calendrier!K240</f>
        <v>70000</v>
      </c>
      <c r="I252" s="42">
        <v>0.5</v>
      </c>
      <c r="J252" s="35">
        <v>20</v>
      </c>
      <c r="K252" s="35">
        <v>1</v>
      </c>
      <c r="L252" s="30"/>
      <c r="M252" s="42"/>
      <c r="N252" s="101" t="str">
        <f>IF(G252=TRUE,H252*K252*(VLOOKUP(J252,'Table de correspondance'!D:E,2,FALSE)),"")</f>
        <v/>
      </c>
      <c r="O252" s="101" t="str">
        <f t="shared" si="27"/>
        <v/>
      </c>
      <c r="P252" s="101" t="str">
        <f t="shared" si="24"/>
        <v/>
      </c>
      <c r="Q252" s="29">
        <f>Calendrier!L240</f>
        <v>6.1</v>
      </c>
      <c r="R252" s="164" t="str">
        <f>IFERROR(INDEX(Calendrier!$M:$V,MATCH($U252,Calendrier!$W:$W,0),MATCH($L252,Calendrier!$M$1:$V$1,0)),"")</f>
        <v/>
      </c>
      <c r="S252" s="164" t="str">
        <f t="shared" si="28"/>
        <v/>
      </c>
      <c r="T252" s="164" t="str">
        <f>IFERROR(VLOOKUP(S252,'Table de correspondance'!$R:$S,2,FALSE),R252)</f>
        <v/>
      </c>
      <c r="U252" s="155" t="str">
        <f t="shared" si="25"/>
        <v>1/16eme de finale (19h) - 29/064620219hMi-temps 2</v>
      </c>
      <c r="Z252" s="19"/>
      <c r="AA252" s="23"/>
      <c r="AB252" s="23"/>
      <c r="AC252" s="23"/>
      <c r="AD252" s="19"/>
      <c r="AE252" s="19"/>
      <c r="AF252" s="31"/>
      <c r="AG252" s="63"/>
      <c r="AH252" s="64"/>
      <c r="AAF252">
        <f t="shared" si="26"/>
        <v>0</v>
      </c>
    </row>
    <row r="253" spans="1:708" ht="19.5" customHeight="1" x14ac:dyDescent="0.25">
      <c r="A253" t="str">
        <f t="shared" si="29"/>
        <v>16ème de finale (prev)1/16eme de finale (19h) - 29/0619hMi-temps 3</v>
      </c>
      <c r="B253" s="26" t="str">
        <f>Calendrier!B241</f>
        <v>16ème de finale (prev)</v>
      </c>
      <c r="C253" s="26" t="str">
        <f>Calendrier!G241</f>
        <v>1/16eme de finale (19h) - 29/06</v>
      </c>
      <c r="D253" s="27">
        <f>Calendrier!C241</f>
        <v>46202</v>
      </c>
      <c r="E253" s="28" t="str">
        <f>Calendrier!I241</f>
        <v>19h</v>
      </c>
      <c r="F253" s="28" t="str">
        <f>Calendrier!H241</f>
        <v>Mi-temps 3</v>
      </c>
      <c r="G253" s="36"/>
      <c r="H253" s="100">
        <f>Calendrier!K241</f>
        <v>75000</v>
      </c>
      <c r="I253" s="42">
        <v>0.5</v>
      </c>
      <c r="J253" s="35">
        <v>20</v>
      </c>
      <c r="K253" s="35">
        <v>1</v>
      </c>
      <c r="L253" s="30"/>
      <c r="M253" s="42"/>
      <c r="N253" s="101" t="str">
        <f>IF(G253=TRUE,H253*K253*(VLOOKUP(J253,'Table de correspondance'!D:E,2,FALSE)),"")</f>
        <v/>
      </c>
      <c r="O253" s="101" t="str">
        <f t="shared" si="27"/>
        <v/>
      </c>
      <c r="P253" s="101" t="str">
        <f t="shared" si="24"/>
        <v/>
      </c>
      <c r="Q253" s="29">
        <f>Calendrier!L241</f>
        <v>6.5</v>
      </c>
      <c r="R253" s="164" t="str">
        <f>IFERROR(INDEX(Calendrier!$M:$V,MATCH($U253,Calendrier!$W:$W,0),MATCH($L253,Calendrier!$M$1:$V$1,0)),"")</f>
        <v/>
      </c>
      <c r="S253" s="164" t="str">
        <f t="shared" si="28"/>
        <v/>
      </c>
      <c r="T253" s="164" t="str">
        <f>IFERROR(VLOOKUP(S253,'Table de correspondance'!$R:$S,2,FALSE),R253)</f>
        <v/>
      </c>
      <c r="U253" s="155" t="str">
        <f t="shared" si="25"/>
        <v>1/16eme de finale (19h) - 29/064620219hMi-temps 3</v>
      </c>
      <c r="Z253" s="19"/>
      <c r="AA253" s="23"/>
      <c r="AB253" s="23"/>
      <c r="AC253" s="23"/>
      <c r="AD253" s="19"/>
      <c r="AE253" s="19"/>
      <c r="AF253" s="31"/>
      <c r="AG253" s="63"/>
      <c r="AH253" s="64"/>
      <c r="AAF253">
        <f t="shared" si="26"/>
        <v>0</v>
      </c>
    </row>
    <row r="254" spans="1:708" ht="19.5" customHeight="1" x14ac:dyDescent="0.25">
      <c r="A254" t="str">
        <f t="shared" si="29"/>
        <v>16ème de finale (prev)1/16eme de finale (19h) - 29/0619hPower break 2</v>
      </c>
      <c r="B254" s="26" t="str">
        <f>Calendrier!B242</f>
        <v>16ème de finale (prev)</v>
      </c>
      <c r="C254" s="26" t="str">
        <f>Calendrier!G242</f>
        <v>1/16eme de finale (19h) - 29/06</v>
      </c>
      <c r="D254" s="27">
        <f>Calendrier!C242</f>
        <v>46202</v>
      </c>
      <c r="E254" s="28" t="str">
        <f>Calendrier!I242</f>
        <v>19h</v>
      </c>
      <c r="F254" s="28" t="str">
        <f>Calendrier!H242</f>
        <v>Power break 2</v>
      </c>
      <c r="G254" s="36"/>
      <c r="H254" s="100">
        <f>Calendrier!K242</f>
        <v>90000</v>
      </c>
      <c r="I254" s="42">
        <v>0.5</v>
      </c>
      <c r="J254" s="35">
        <v>20</v>
      </c>
      <c r="K254" s="35">
        <v>1</v>
      </c>
      <c r="L254" s="30"/>
      <c r="M254" s="42"/>
      <c r="N254" s="101" t="str">
        <f>IF(G254=TRUE,H254*K254*(VLOOKUP(J254,'Table de correspondance'!D:E,2,FALSE)),"")</f>
        <v/>
      </c>
      <c r="O254" s="101" t="str">
        <f t="shared" si="27"/>
        <v/>
      </c>
      <c r="P254" s="101" t="str">
        <f t="shared" si="24"/>
        <v/>
      </c>
      <c r="Q254" s="29">
        <f>Calendrier!L242</f>
        <v>7.4099999999999993</v>
      </c>
      <c r="R254" s="164" t="str">
        <f>IFERROR(INDEX(Calendrier!$M:$V,MATCH($U254,Calendrier!$W:$W,0),MATCH($L254,Calendrier!$M$1:$V$1,0)),"")</f>
        <v/>
      </c>
      <c r="S254" s="164" t="str">
        <f t="shared" si="28"/>
        <v/>
      </c>
      <c r="T254" s="164" t="str">
        <f>IFERROR(VLOOKUP(S254,'Table de correspondance'!$R:$S,2,FALSE),R254)</f>
        <v/>
      </c>
      <c r="U254" s="155" t="str">
        <f t="shared" si="25"/>
        <v>1/16eme de finale (19h) - 29/064620219hPower break 2</v>
      </c>
      <c r="Z254" s="19"/>
      <c r="AA254" s="23"/>
      <c r="AB254" s="23"/>
      <c r="AC254" s="23"/>
      <c r="AD254" s="19"/>
      <c r="AE254" s="19"/>
      <c r="AF254" s="31"/>
      <c r="AG254" s="63"/>
      <c r="AH254" s="64"/>
      <c r="AAF254">
        <f t="shared" si="26"/>
        <v>0</v>
      </c>
    </row>
    <row r="255" spans="1:708" ht="19.5" customHeight="1" x14ac:dyDescent="0.25">
      <c r="A255" t="str">
        <f t="shared" si="29"/>
        <v>16ème de finale (prev)1/16eme de finale (19h) - 29/0619h2ème période / Prolongations</v>
      </c>
      <c r="B255" s="26" t="str">
        <f>Calendrier!B243</f>
        <v>16ème de finale (prev)</v>
      </c>
      <c r="C255" s="26" t="str">
        <f>Calendrier!G243</f>
        <v>1/16eme de finale (19h) - 29/06</v>
      </c>
      <c r="D255" s="27">
        <f>Calendrier!C243</f>
        <v>46202</v>
      </c>
      <c r="E255" s="28" t="str">
        <f>Calendrier!I243</f>
        <v>19h</v>
      </c>
      <c r="F255" s="28" t="str">
        <f>Calendrier!H243</f>
        <v>2ème période / Prolongations</v>
      </c>
      <c r="G255" s="36"/>
      <c r="H255" s="100">
        <f>Calendrier!K243</f>
        <v>75000</v>
      </c>
      <c r="I255" s="42">
        <v>0.5</v>
      </c>
      <c r="J255" s="35">
        <v>20</v>
      </c>
      <c r="K255" s="35">
        <v>1</v>
      </c>
      <c r="L255" s="30"/>
      <c r="M255" s="42"/>
      <c r="N255" s="101" t="str">
        <f>IF(G255=TRUE,H255*K255*(VLOOKUP(J255,'Table de correspondance'!D:E,2,FALSE)),"")</f>
        <v/>
      </c>
      <c r="O255" s="101" t="str">
        <f t="shared" si="27"/>
        <v/>
      </c>
      <c r="P255" s="101" t="str">
        <f t="shared" si="24"/>
        <v/>
      </c>
      <c r="Q255" s="29">
        <f>Calendrier!L243</f>
        <v>6.5</v>
      </c>
      <c r="R255" s="164" t="str">
        <f>IFERROR(INDEX(Calendrier!$M:$V,MATCH($U255,Calendrier!$W:$W,0),MATCH($L255,Calendrier!$M$1:$V$1,0)),"")</f>
        <v/>
      </c>
      <c r="S255" s="164" t="str">
        <f t="shared" si="28"/>
        <v/>
      </c>
      <c r="T255" s="164" t="str">
        <f>IFERROR(VLOOKUP(S255,'Table de correspondance'!$R:$S,2,FALSE),R255)</f>
        <v/>
      </c>
      <c r="U255" s="155" t="str">
        <f t="shared" si="25"/>
        <v>1/16eme de finale (19h) - 29/064620219h2ème période / Prolongations</v>
      </c>
      <c r="Z255" s="19"/>
      <c r="AA255" s="23"/>
      <c r="AB255" s="23"/>
      <c r="AC255" s="23"/>
      <c r="AD255" s="19"/>
      <c r="AE255" s="19"/>
      <c r="AF255" s="31"/>
      <c r="AG255" s="63"/>
      <c r="AH255" s="64"/>
      <c r="AAF255">
        <f t="shared" si="26"/>
        <v>0</v>
      </c>
    </row>
    <row r="256" spans="1:708" ht="19.5" customHeight="1" x14ac:dyDescent="0.25">
      <c r="A256" t="str">
        <f t="shared" si="29"/>
        <v>16ème de finale (prev)1/16eme de finale (19h) - 29/0619hProlongations / Tirs au but</v>
      </c>
      <c r="B256" s="26" t="str">
        <f>Calendrier!B244</f>
        <v>16ème de finale (prev)</v>
      </c>
      <c r="C256" s="26" t="str">
        <f>Calendrier!G244</f>
        <v>1/16eme de finale (19h) - 29/06</v>
      </c>
      <c r="D256" s="27">
        <f>Calendrier!C244</f>
        <v>46202</v>
      </c>
      <c r="E256" s="28" t="str">
        <f>Calendrier!I244</f>
        <v>19h</v>
      </c>
      <c r="F256" s="28" t="str">
        <f>Calendrier!H244</f>
        <v>Prolongations / Tirs au but</v>
      </c>
      <c r="G256" s="36"/>
      <c r="H256" s="100">
        <f>Calendrier!K244</f>
        <v>75000</v>
      </c>
      <c r="I256" s="42">
        <v>0.5</v>
      </c>
      <c r="J256" s="35">
        <v>20</v>
      </c>
      <c r="K256" s="35">
        <v>1</v>
      </c>
      <c r="L256" s="30"/>
      <c r="M256" s="42"/>
      <c r="N256" s="101" t="str">
        <f>IF(G256=TRUE,H256*K256*(VLOOKUP(J256,'Table de correspondance'!D:E,2,FALSE)),"")</f>
        <v/>
      </c>
      <c r="O256" s="101" t="str">
        <f t="shared" si="27"/>
        <v/>
      </c>
      <c r="P256" s="101" t="str">
        <f t="shared" si="24"/>
        <v/>
      </c>
      <c r="Q256" s="29">
        <f>Calendrier!L244</f>
        <v>6.5</v>
      </c>
      <c r="R256" s="164" t="str">
        <f>IFERROR(INDEX(Calendrier!$M:$V,MATCH($U256,Calendrier!$W:$W,0),MATCH($L256,Calendrier!$M$1:$V$1,0)),"")</f>
        <v/>
      </c>
      <c r="S256" s="164" t="str">
        <f t="shared" si="28"/>
        <v/>
      </c>
      <c r="T256" s="164" t="str">
        <f>IFERROR(VLOOKUP(S256,'Table de correspondance'!$R:$S,2,FALSE),R256)</f>
        <v/>
      </c>
      <c r="U256" s="155" t="str">
        <f t="shared" si="25"/>
        <v>1/16eme de finale (19h) - 29/064620219hProlongations / Tirs au but</v>
      </c>
      <c r="Z256" s="19"/>
      <c r="AA256" s="23"/>
      <c r="AB256" s="23"/>
      <c r="AC256" s="23"/>
      <c r="AD256" s="19"/>
      <c r="AE256" s="19"/>
      <c r="AF256" s="31"/>
      <c r="AG256" s="63"/>
      <c r="AH256" s="64"/>
      <c r="AAF256">
        <f t="shared" si="26"/>
        <v>0</v>
      </c>
    </row>
    <row r="257" spans="1:708" ht="19.5" customHeight="1" x14ac:dyDescent="0.25">
      <c r="A257" t="str">
        <f t="shared" si="29"/>
        <v>16ème de finale (prev)1/16eme de finale (19h) - 29/0619hFin match</v>
      </c>
      <c r="B257" s="26" t="str">
        <f>Calendrier!B245</f>
        <v>16ème de finale (prev)</v>
      </c>
      <c r="C257" s="26" t="str">
        <f>Calendrier!G245</f>
        <v>1/16eme de finale (19h) - 29/06</v>
      </c>
      <c r="D257" s="27">
        <f>Calendrier!C245</f>
        <v>46202</v>
      </c>
      <c r="E257" s="28" t="str">
        <f>Calendrier!I245</f>
        <v>19h</v>
      </c>
      <c r="F257" s="28" t="str">
        <f>Calendrier!H245</f>
        <v>Fin match</v>
      </c>
      <c r="G257" s="36"/>
      <c r="H257" s="100">
        <f>Calendrier!K245</f>
        <v>55000</v>
      </c>
      <c r="I257" s="42">
        <v>0.5</v>
      </c>
      <c r="J257" s="35">
        <v>20</v>
      </c>
      <c r="K257" s="35">
        <v>1</v>
      </c>
      <c r="L257" s="30"/>
      <c r="M257" s="42"/>
      <c r="N257" s="101" t="str">
        <f>IF(G257=TRUE,H257*K257*(VLOOKUP(J257,'Table de correspondance'!D:E,2,FALSE)),"")</f>
        <v/>
      </c>
      <c r="O257" s="101" t="str">
        <f t="shared" si="27"/>
        <v/>
      </c>
      <c r="P257" s="101" t="str">
        <f t="shared" si="24"/>
        <v/>
      </c>
      <c r="Q257" s="29">
        <f>Calendrier!L245</f>
        <v>4.75</v>
      </c>
      <c r="R257" s="164" t="str">
        <f>IFERROR(INDEX(Calendrier!$M:$V,MATCH($U257,Calendrier!$W:$W,0),MATCH($L257,Calendrier!$M$1:$V$1,0)),"")</f>
        <v/>
      </c>
      <c r="S257" s="164" t="str">
        <f t="shared" si="28"/>
        <v/>
      </c>
      <c r="T257" s="164" t="str">
        <f>IFERROR(VLOOKUP(S257,'Table de correspondance'!$R:$S,2,FALSE),R257)</f>
        <v/>
      </c>
      <c r="U257" s="155" t="str">
        <f t="shared" si="25"/>
        <v>1/16eme de finale (19h) - 29/064620219hFin match</v>
      </c>
      <c r="Z257" s="19"/>
      <c r="AA257" s="23"/>
      <c r="AB257" s="23"/>
      <c r="AC257" s="23"/>
      <c r="AD257" s="19"/>
      <c r="AE257" s="19"/>
      <c r="AF257" s="31"/>
      <c r="AG257" s="63"/>
      <c r="AH257" s="64"/>
      <c r="AAF257">
        <f t="shared" si="26"/>
        <v>0</v>
      </c>
    </row>
    <row r="258" spans="1:708" ht="19.5" customHeight="1" x14ac:dyDescent="0.25">
      <c r="A258" t="str">
        <f t="shared" si="29"/>
        <v>16ème de finale (prev)1/16eme de finale (22h30) - 29/0622h30Avant Match</v>
      </c>
      <c r="B258" s="26" t="str">
        <f>Calendrier!B246</f>
        <v>16ème de finale (prev)</v>
      </c>
      <c r="C258" s="26" t="str">
        <f>Calendrier!G246</f>
        <v>1/16eme de finale (22h30) - 29/06</v>
      </c>
      <c r="D258" s="27">
        <f>Calendrier!C246</f>
        <v>46202</v>
      </c>
      <c r="E258" s="28" t="str">
        <f>Calendrier!I246</f>
        <v>22h30</v>
      </c>
      <c r="F258" s="28" t="str">
        <f>Calendrier!H246</f>
        <v>Avant Match</v>
      </c>
      <c r="G258" s="36"/>
      <c r="H258" s="100">
        <f>Calendrier!K246</f>
        <v>50000</v>
      </c>
      <c r="I258" s="42">
        <v>0.5</v>
      </c>
      <c r="J258" s="35">
        <v>20</v>
      </c>
      <c r="K258" s="35">
        <v>1</v>
      </c>
      <c r="L258" s="30"/>
      <c r="M258" s="42"/>
      <c r="N258" s="101" t="str">
        <f>IF(G258=TRUE,H258*K258*(VLOOKUP(J258,'Table de correspondance'!D:E,2,FALSE)),"")</f>
        <v/>
      </c>
      <c r="O258" s="101" t="str">
        <f t="shared" si="27"/>
        <v/>
      </c>
      <c r="P258" s="101" t="str">
        <f t="shared" si="24"/>
        <v/>
      </c>
      <c r="Q258" s="29">
        <f>Calendrier!L246</f>
        <v>3.6</v>
      </c>
      <c r="R258" s="164" t="str">
        <f>IFERROR(INDEX(Calendrier!$M:$V,MATCH($U258,Calendrier!$W:$W,0),MATCH($L258,Calendrier!$M$1:$V$1,0)),"")</f>
        <v/>
      </c>
      <c r="S258" s="164" t="str">
        <f t="shared" si="28"/>
        <v/>
      </c>
      <c r="T258" s="164" t="str">
        <f>IFERROR(VLOOKUP(S258,'Table de correspondance'!$R:$S,2,FALSE),R258)</f>
        <v/>
      </c>
      <c r="U258" s="155" t="str">
        <f t="shared" si="25"/>
        <v>1/16eme de finale (22h30) - 29/064620222h30Avant Match</v>
      </c>
      <c r="Z258" s="19"/>
      <c r="AA258" s="23"/>
      <c r="AB258" s="23"/>
      <c r="AC258" s="23"/>
      <c r="AD258" s="19"/>
      <c r="AE258" s="19"/>
      <c r="AF258" s="31"/>
      <c r="AG258" s="63"/>
      <c r="AH258" s="64"/>
      <c r="AAF258">
        <f t="shared" si="26"/>
        <v>0</v>
      </c>
    </row>
    <row r="259" spans="1:708" ht="19.5" customHeight="1" x14ac:dyDescent="0.25">
      <c r="A259" t="str">
        <f t="shared" si="29"/>
        <v>16ème de finale (prev)1/16eme de finale (22h30) - 29/0622h30Power break 1</v>
      </c>
      <c r="B259" s="26" t="str">
        <f>Calendrier!B247</f>
        <v>16ème de finale (prev)</v>
      </c>
      <c r="C259" s="26" t="str">
        <f>Calendrier!G247</f>
        <v>1/16eme de finale (22h30) - 29/06</v>
      </c>
      <c r="D259" s="27">
        <f>Calendrier!C247</f>
        <v>46202</v>
      </c>
      <c r="E259" s="28" t="str">
        <f>Calendrier!I247</f>
        <v>22h30</v>
      </c>
      <c r="F259" s="28" t="str">
        <f>Calendrier!H247</f>
        <v>Power break 1</v>
      </c>
      <c r="G259" s="36"/>
      <c r="H259" s="100">
        <f>Calendrier!K247</f>
        <v>90000</v>
      </c>
      <c r="I259" s="42">
        <v>0.5</v>
      </c>
      <c r="J259" s="35">
        <v>20</v>
      </c>
      <c r="K259" s="35">
        <v>1</v>
      </c>
      <c r="L259" s="30"/>
      <c r="M259" s="42"/>
      <c r="N259" s="101" t="str">
        <f>IF(G259=TRUE,H259*K259*(VLOOKUP(J259,'Table de correspondance'!D:E,2,FALSE)),"")</f>
        <v/>
      </c>
      <c r="O259" s="101" t="str">
        <f t="shared" si="27"/>
        <v/>
      </c>
      <c r="P259" s="101" t="str">
        <f t="shared" si="24"/>
        <v/>
      </c>
      <c r="Q259" s="29">
        <f>Calendrier!L247</f>
        <v>6.84</v>
      </c>
      <c r="R259" s="164" t="str">
        <f>IFERROR(INDEX(Calendrier!$M:$V,MATCH($U259,Calendrier!$W:$W,0),MATCH($L259,Calendrier!$M$1:$V$1,0)),"")</f>
        <v/>
      </c>
      <c r="S259" s="164" t="str">
        <f t="shared" si="28"/>
        <v/>
      </c>
      <c r="T259" s="164" t="str">
        <f>IFERROR(VLOOKUP(S259,'Table de correspondance'!$R:$S,2,FALSE),R259)</f>
        <v/>
      </c>
      <c r="U259" s="155" t="str">
        <f t="shared" si="25"/>
        <v>1/16eme de finale (22h30) - 29/064620222h30Power break 1</v>
      </c>
      <c r="Z259" s="19"/>
      <c r="AA259" s="23"/>
      <c r="AB259" s="23"/>
      <c r="AC259" s="23"/>
      <c r="AD259" s="19"/>
      <c r="AE259" s="19"/>
      <c r="AF259" s="31"/>
      <c r="AG259" s="63"/>
      <c r="AH259" s="64"/>
      <c r="AAF259">
        <f t="shared" si="26"/>
        <v>0</v>
      </c>
    </row>
    <row r="260" spans="1:708" ht="19.5" customHeight="1" x14ac:dyDescent="0.25">
      <c r="A260" t="str">
        <f t="shared" si="29"/>
        <v>16ème de finale (prev)1/16eme de finale (22h30) - 29/0622h30Mi-temps 1</v>
      </c>
      <c r="B260" s="26" t="str">
        <f>Calendrier!B248</f>
        <v>16ème de finale (prev)</v>
      </c>
      <c r="C260" s="26" t="str">
        <f>Calendrier!G248</f>
        <v>1/16eme de finale (22h30) - 29/06</v>
      </c>
      <c r="D260" s="27">
        <f>Calendrier!C248</f>
        <v>46202</v>
      </c>
      <c r="E260" s="28" t="str">
        <f>Calendrier!I248</f>
        <v>22h30</v>
      </c>
      <c r="F260" s="28" t="str">
        <f>Calendrier!H248</f>
        <v>Mi-temps 1</v>
      </c>
      <c r="G260" s="36"/>
      <c r="H260" s="100">
        <f>Calendrier!K248</f>
        <v>75000</v>
      </c>
      <c r="I260" s="42">
        <v>0.5</v>
      </c>
      <c r="J260" s="35">
        <v>20</v>
      </c>
      <c r="K260" s="35">
        <v>1</v>
      </c>
      <c r="L260" s="30"/>
      <c r="M260" s="42"/>
      <c r="N260" s="101" t="str">
        <f>IF(G260=TRUE,H260*K260*(VLOOKUP(J260,'Table de correspondance'!D:E,2,FALSE)),"")</f>
        <v/>
      </c>
      <c r="O260" s="101" t="str">
        <f t="shared" si="27"/>
        <v/>
      </c>
      <c r="P260" s="101" t="str">
        <f t="shared" si="24"/>
        <v/>
      </c>
      <c r="Q260" s="29">
        <f>Calendrier!L248</f>
        <v>6</v>
      </c>
      <c r="R260" s="164" t="str">
        <f>IFERROR(INDEX(Calendrier!$M:$V,MATCH($U260,Calendrier!$W:$W,0),MATCH($L260,Calendrier!$M$1:$V$1,0)),"")</f>
        <v/>
      </c>
      <c r="S260" s="164" t="str">
        <f t="shared" si="28"/>
        <v/>
      </c>
      <c r="T260" s="164" t="str">
        <f>IFERROR(VLOOKUP(S260,'Table de correspondance'!$R:$S,2,FALSE),R260)</f>
        <v/>
      </c>
      <c r="U260" s="155" t="str">
        <f t="shared" si="25"/>
        <v>1/16eme de finale (22h30) - 29/064620222h30Mi-temps 1</v>
      </c>
      <c r="Z260" s="19"/>
      <c r="AA260" s="23"/>
      <c r="AB260" s="23"/>
      <c r="AC260" s="23"/>
      <c r="AD260" s="19"/>
      <c r="AE260" s="19"/>
      <c r="AF260" s="31"/>
      <c r="AG260" s="63"/>
      <c r="AH260" s="64"/>
      <c r="AAF260">
        <f t="shared" si="26"/>
        <v>0</v>
      </c>
    </row>
    <row r="261" spans="1:708" ht="19.5" customHeight="1" x14ac:dyDescent="0.25">
      <c r="A261" t="str">
        <f t="shared" si="29"/>
        <v>16ème de finale (prev)1/16eme de finale (22h30) - 29/0622h30Mi-temps 2</v>
      </c>
      <c r="B261" s="26" t="str">
        <f>Calendrier!B249</f>
        <v>16ème de finale (prev)</v>
      </c>
      <c r="C261" s="26" t="str">
        <f>Calendrier!G249</f>
        <v>1/16eme de finale (22h30) - 29/06</v>
      </c>
      <c r="D261" s="27">
        <f>Calendrier!C249</f>
        <v>46202</v>
      </c>
      <c r="E261" s="28" t="str">
        <f>Calendrier!I249</f>
        <v>22h30</v>
      </c>
      <c r="F261" s="28" t="str">
        <f>Calendrier!H249</f>
        <v>Mi-temps 2</v>
      </c>
      <c r="G261" s="36"/>
      <c r="H261" s="100">
        <f>Calendrier!K249</f>
        <v>70000</v>
      </c>
      <c r="I261" s="42">
        <v>0.5</v>
      </c>
      <c r="J261" s="35">
        <v>20</v>
      </c>
      <c r="K261" s="35">
        <v>1</v>
      </c>
      <c r="L261" s="30"/>
      <c r="M261" s="42"/>
      <c r="N261" s="101" t="str">
        <f>IF(G261=TRUE,H261*K261*(VLOOKUP(J261,'Table de correspondance'!D:E,2,FALSE)),"")</f>
        <v/>
      </c>
      <c r="O261" s="101" t="str">
        <f t="shared" si="27"/>
        <v/>
      </c>
      <c r="P261" s="101" t="str">
        <f t="shared" si="24"/>
        <v/>
      </c>
      <c r="Q261" s="29">
        <f>Calendrier!L249</f>
        <v>5.6</v>
      </c>
      <c r="R261" s="164" t="str">
        <f>IFERROR(INDEX(Calendrier!$M:$V,MATCH($U261,Calendrier!$W:$W,0),MATCH($L261,Calendrier!$M$1:$V$1,0)),"")</f>
        <v/>
      </c>
      <c r="S261" s="164" t="str">
        <f t="shared" si="28"/>
        <v/>
      </c>
      <c r="T261" s="164" t="str">
        <f>IFERROR(VLOOKUP(S261,'Table de correspondance'!$R:$S,2,FALSE),R261)</f>
        <v/>
      </c>
      <c r="U261" s="155" t="str">
        <f t="shared" si="25"/>
        <v>1/16eme de finale (22h30) - 29/064620222h30Mi-temps 2</v>
      </c>
      <c r="Z261" s="19"/>
      <c r="AA261" s="23"/>
      <c r="AB261" s="23"/>
      <c r="AC261" s="23"/>
      <c r="AD261" s="19"/>
      <c r="AE261" s="19"/>
      <c r="AF261" s="31"/>
      <c r="AG261" s="63"/>
      <c r="AH261" s="64"/>
      <c r="AAF261">
        <f t="shared" si="26"/>
        <v>0</v>
      </c>
    </row>
    <row r="262" spans="1:708" ht="19.5" customHeight="1" x14ac:dyDescent="0.25">
      <c r="A262" t="str">
        <f t="shared" si="29"/>
        <v>16ème de finale (prev)1/16eme de finale (22h30) - 29/0622h30Mi-temps 3</v>
      </c>
      <c r="B262" s="26" t="str">
        <f>Calendrier!B250</f>
        <v>16ème de finale (prev)</v>
      </c>
      <c r="C262" s="26" t="str">
        <f>Calendrier!G250</f>
        <v>1/16eme de finale (22h30) - 29/06</v>
      </c>
      <c r="D262" s="27">
        <f>Calendrier!C250</f>
        <v>46202</v>
      </c>
      <c r="E262" s="28" t="str">
        <f>Calendrier!I250</f>
        <v>22h30</v>
      </c>
      <c r="F262" s="28" t="str">
        <f>Calendrier!H250</f>
        <v>Mi-temps 3</v>
      </c>
      <c r="G262" s="36"/>
      <c r="H262" s="100">
        <f>Calendrier!K250</f>
        <v>75000</v>
      </c>
      <c r="I262" s="42">
        <v>0.5</v>
      </c>
      <c r="J262" s="35">
        <v>20</v>
      </c>
      <c r="K262" s="35">
        <v>1</v>
      </c>
      <c r="L262" s="30"/>
      <c r="M262" s="42"/>
      <c r="N262" s="101" t="str">
        <f>IF(G262=TRUE,H262*K262*(VLOOKUP(J262,'Table de correspondance'!D:E,2,FALSE)),"")</f>
        <v/>
      </c>
      <c r="O262" s="101" t="str">
        <f t="shared" si="27"/>
        <v/>
      </c>
      <c r="P262" s="101" t="str">
        <f t="shared" si="24"/>
        <v/>
      </c>
      <c r="Q262" s="29">
        <f>Calendrier!L250</f>
        <v>6</v>
      </c>
      <c r="R262" s="164" t="str">
        <f>IFERROR(INDEX(Calendrier!$M:$V,MATCH($U262,Calendrier!$W:$W,0),MATCH($L262,Calendrier!$M$1:$V$1,0)),"")</f>
        <v/>
      </c>
      <c r="S262" s="164" t="str">
        <f t="shared" si="28"/>
        <v/>
      </c>
      <c r="T262" s="164" t="str">
        <f>IFERROR(VLOOKUP(S262,'Table de correspondance'!$R:$S,2,FALSE),R262)</f>
        <v/>
      </c>
      <c r="U262" s="155" t="str">
        <f t="shared" si="25"/>
        <v>1/16eme de finale (22h30) - 29/064620222h30Mi-temps 3</v>
      </c>
      <c r="Z262" s="19"/>
      <c r="AA262" s="23"/>
      <c r="AB262" s="23"/>
      <c r="AC262" s="23"/>
      <c r="AD262" s="19"/>
      <c r="AE262" s="19"/>
      <c r="AF262" s="31"/>
      <c r="AG262" s="63"/>
      <c r="AH262" s="64"/>
      <c r="AAF262">
        <f t="shared" si="26"/>
        <v>0</v>
      </c>
    </row>
    <row r="263" spans="1:708" ht="19.5" customHeight="1" x14ac:dyDescent="0.25">
      <c r="A263" t="str">
        <f t="shared" si="29"/>
        <v>16ème de finale (prev)1/16eme de finale (22h30) - 29/0622h30Power break 2</v>
      </c>
      <c r="B263" s="26" t="str">
        <f>Calendrier!B251</f>
        <v>16ème de finale (prev)</v>
      </c>
      <c r="C263" s="26" t="str">
        <f>Calendrier!G251</f>
        <v>1/16eme de finale (22h30) - 29/06</v>
      </c>
      <c r="D263" s="27">
        <f>Calendrier!C251</f>
        <v>46202</v>
      </c>
      <c r="E263" s="28" t="str">
        <f>Calendrier!I251</f>
        <v>22h30</v>
      </c>
      <c r="F263" s="28" t="str">
        <f>Calendrier!H251</f>
        <v>Power break 2</v>
      </c>
      <c r="G263" s="36"/>
      <c r="H263" s="100">
        <f>Calendrier!K251</f>
        <v>85000</v>
      </c>
      <c r="I263" s="42">
        <v>0.5</v>
      </c>
      <c r="J263" s="35">
        <v>20</v>
      </c>
      <c r="K263" s="35">
        <v>1</v>
      </c>
      <c r="L263" s="30"/>
      <c r="M263" s="42"/>
      <c r="N263" s="101" t="str">
        <f>IF(G263=TRUE,H263*K263*(VLOOKUP(J263,'Table de correspondance'!D:E,2,FALSE)),"")</f>
        <v/>
      </c>
      <c r="O263" s="101" t="str">
        <f t="shared" si="27"/>
        <v/>
      </c>
      <c r="P263" s="101" t="str">
        <f t="shared" si="24"/>
        <v/>
      </c>
      <c r="Q263" s="29">
        <f>Calendrier!L251</f>
        <v>6.46</v>
      </c>
      <c r="R263" s="164" t="str">
        <f>IFERROR(INDEX(Calendrier!$M:$V,MATCH($U263,Calendrier!$W:$W,0),MATCH($L263,Calendrier!$M$1:$V$1,0)),"")</f>
        <v/>
      </c>
      <c r="S263" s="164" t="str">
        <f t="shared" si="28"/>
        <v/>
      </c>
      <c r="T263" s="164" t="str">
        <f>IFERROR(VLOOKUP(S263,'Table de correspondance'!$R:$S,2,FALSE),R263)</f>
        <v/>
      </c>
      <c r="U263" s="155" t="str">
        <f t="shared" si="25"/>
        <v>1/16eme de finale (22h30) - 29/064620222h30Power break 2</v>
      </c>
      <c r="Z263" s="19"/>
      <c r="AA263" s="23"/>
      <c r="AB263" s="23"/>
      <c r="AC263" s="23"/>
      <c r="AD263" s="19"/>
      <c r="AE263" s="19"/>
      <c r="AF263" s="31"/>
      <c r="AG263" s="63"/>
      <c r="AH263" s="64"/>
      <c r="AAF263">
        <f t="shared" si="26"/>
        <v>0</v>
      </c>
    </row>
    <row r="264" spans="1:708" ht="19.5" customHeight="1" x14ac:dyDescent="0.25">
      <c r="A264" t="str">
        <f t="shared" si="29"/>
        <v>16ème de finale (prev)1/16eme de finale (22h30) - 29/0622h302ème période / Prolongations</v>
      </c>
      <c r="B264" s="26" t="str">
        <f>Calendrier!B252</f>
        <v>16ème de finale (prev)</v>
      </c>
      <c r="C264" s="26" t="str">
        <f>Calendrier!G252</f>
        <v>1/16eme de finale (22h30) - 29/06</v>
      </c>
      <c r="D264" s="27">
        <f>Calendrier!C252</f>
        <v>46202</v>
      </c>
      <c r="E264" s="28" t="str">
        <f>Calendrier!I252</f>
        <v>22h30</v>
      </c>
      <c r="F264" s="28" t="str">
        <f>Calendrier!H252</f>
        <v>2ème période / Prolongations</v>
      </c>
      <c r="G264" s="36"/>
      <c r="H264" s="100">
        <f>Calendrier!K252</f>
        <v>75000</v>
      </c>
      <c r="I264" s="42">
        <v>0.5</v>
      </c>
      <c r="J264" s="35">
        <v>20</v>
      </c>
      <c r="K264" s="35">
        <v>1</v>
      </c>
      <c r="L264" s="30"/>
      <c r="M264" s="42"/>
      <c r="N264" s="101" t="str">
        <f>IF(G264=TRUE,H264*K264*(VLOOKUP(J264,'Table de correspondance'!D:E,2,FALSE)),"")</f>
        <v/>
      </c>
      <c r="O264" s="101" t="str">
        <f t="shared" si="27"/>
        <v/>
      </c>
      <c r="P264" s="101" t="str">
        <f t="shared" si="24"/>
        <v/>
      </c>
      <c r="Q264" s="29">
        <f>Calendrier!L252</f>
        <v>6</v>
      </c>
      <c r="R264" s="164" t="str">
        <f>IFERROR(INDEX(Calendrier!$M:$V,MATCH($U264,Calendrier!$W:$W,0),MATCH($L264,Calendrier!$M$1:$V$1,0)),"")</f>
        <v/>
      </c>
      <c r="S264" s="164" t="str">
        <f t="shared" si="28"/>
        <v/>
      </c>
      <c r="T264" s="164" t="str">
        <f>IFERROR(VLOOKUP(S264,'Table de correspondance'!$R:$S,2,FALSE),R264)</f>
        <v/>
      </c>
      <c r="U264" s="155" t="str">
        <f t="shared" si="25"/>
        <v>1/16eme de finale (22h30) - 29/064620222h302ème période / Prolongations</v>
      </c>
      <c r="Z264" s="19"/>
      <c r="AA264" s="23"/>
      <c r="AB264" s="23"/>
      <c r="AC264" s="23"/>
      <c r="AD264" s="19"/>
      <c r="AE264" s="19"/>
      <c r="AF264" s="31"/>
      <c r="AG264" s="63"/>
      <c r="AH264" s="64"/>
      <c r="AAF264">
        <f t="shared" si="26"/>
        <v>0</v>
      </c>
    </row>
    <row r="265" spans="1:708" ht="19.5" customHeight="1" x14ac:dyDescent="0.25">
      <c r="A265" t="str">
        <f t="shared" si="29"/>
        <v>16ème de finale (prev)1/16eme de finale (22h30) - 29/0622h30Prolongations / Tirs au but</v>
      </c>
      <c r="B265" s="26" t="str">
        <f>Calendrier!B253</f>
        <v>16ème de finale (prev)</v>
      </c>
      <c r="C265" s="26" t="str">
        <f>Calendrier!G253</f>
        <v>1/16eme de finale (22h30) - 29/06</v>
      </c>
      <c r="D265" s="27">
        <f>Calendrier!C253</f>
        <v>46202</v>
      </c>
      <c r="E265" s="28" t="str">
        <f>Calendrier!I253</f>
        <v>22h30</v>
      </c>
      <c r="F265" s="28" t="str">
        <f>Calendrier!H253</f>
        <v>Prolongations / Tirs au but</v>
      </c>
      <c r="G265" s="36"/>
      <c r="H265" s="100">
        <f>Calendrier!K253</f>
        <v>75000</v>
      </c>
      <c r="I265" s="42">
        <v>0.5</v>
      </c>
      <c r="J265" s="35">
        <v>20</v>
      </c>
      <c r="K265" s="35">
        <v>1</v>
      </c>
      <c r="L265" s="30"/>
      <c r="M265" s="42"/>
      <c r="N265" s="101" t="str">
        <f>IF(G265=TRUE,H265*K265*(VLOOKUP(J265,'Table de correspondance'!D:E,2,FALSE)),"")</f>
        <v/>
      </c>
      <c r="O265" s="101" t="str">
        <f t="shared" si="27"/>
        <v/>
      </c>
      <c r="P265" s="101" t="str">
        <f t="shared" si="24"/>
        <v/>
      </c>
      <c r="Q265" s="29">
        <f>Calendrier!L253</f>
        <v>6</v>
      </c>
      <c r="R265" s="164" t="str">
        <f>IFERROR(INDEX(Calendrier!$M:$V,MATCH($U265,Calendrier!$W:$W,0),MATCH($L265,Calendrier!$M$1:$V$1,0)),"")</f>
        <v/>
      </c>
      <c r="S265" s="164" t="str">
        <f t="shared" si="28"/>
        <v/>
      </c>
      <c r="T265" s="164" t="str">
        <f>IFERROR(VLOOKUP(S265,'Table de correspondance'!$R:$S,2,FALSE),R265)</f>
        <v/>
      </c>
      <c r="U265" s="155" t="str">
        <f t="shared" si="25"/>
        <v>1/16eme de finale (22h30) - 29/064620222h30Prolongations / Tirs au but</v>
      </c>
      <c r="Z265" s="19"/>
      <c r="AA265" s="23"/>
      <c r="AB265" s="23"/>
      <c r="AC265" s="23"/>
      <c r="AD265" s="19"/>
      <c r="AE265" s="19"/>
      <c r="AF265" s="31"/>
      <c r="AG265" s="63"/>
      <c r="AH265" s="64"/>
      <c r="AAF265">
        <f t="shared" si="26"/>
        <v>0</v>
      </c>
    </row>
    <row r="266" spans="1:708" ht="19.5" customHeight="1" x14ac:dyDescent="0.25">
      <c r="A266" t="str">
        <f t="shared" si="29"/>
        <v>16ème de finale (prev)1/16eme de finale (22h30) - 29/0622h30Fin match</v>
      </c>
      <c r="B266" s="26" t="str">
        <f>Calendrier!B254</f>
        <v>16ème de finale (prev)</v>
      </c>
      <c r="C266" s="26" t="str">
        <f>Calendrier!G254</f>
        <v>1/16eme de finale (22h30) - 29/06</v>
      </c>
      <c r="D266" s="27">
        <f>Calendrier!C254</f>
        <v>46202</v>
      </c>
      <c r="E266" s="28" t="str">
        <f>Calendrier!I254</f>
        <v>22h30</v>
      </c>
      <c r="F266" s="28" t="str">
        <f>Calendrier!H254</f>
        <v>Fin match</v>
      </c>
      <c r="G266" s="36"/>
      <c r="H266" s="100">
        <f>Calendrier!K254</f>
        <v>16000</v>
      </c>
      <c r="I266" s="42">
        <v>0.5</v>
      </c>
      <c r="J266" s="35">
        <v>20</v>
      </c>
      <c r="K266" s="35">
        <v>1</v>
      </c>
      <c r="L266" s="30"/>
      <c r="M266" s="42"/>
      <c r="N266" s="101" t="str">
        <f>IF(G266=TRUE,H266*K266*(VLOOKUP(J266,'Table de correspondance'!D:E,2,FALSE)),"")</f>
        <v/>
      </c>
      <c r="O266" s="101" t="str">
        <f t="shared" si="27"/>
        <v/>
      </c>
      <c r="P266" s="101" t="str">
        <f t="shared" si="24"/>
        <v/>
      </c>
      <c r="Q266" s="29">
        <f>Calendrier!L254</f>
        <v>1.8</v>
      </c>
      <c r="R266" s="164" t="str">
        <f>IFERROR(INDEX(Calendrier!$M:$V,MATCH($U266,Calendrier!$W:$W,0),MATCH($L266,Calendrier!$M$1:$V$1,0)),"")</f>
        <v/>
      </c>
      <c r="S266" s="164" t="str">
        <f t="shared" si="28"/>
        <v/>
      </c>
      <c r="T266" s="164" t="str">
        <f>IFERROR(VLOOKUP(S266,'Table de correspondance'!$R:$S,2,FALSE),R266)</f>
        <v/>
      </c>
      <c r="U266" s="155" t="str">
        <f t="shared" si="25"/>
        <v>1/16eme de finale (22h30) - 29/064620222h30Fin match</v>
      </c>
      <c r="Z266" s="19"/>
      <c r="AA266" s="23"/>
      <c r="AB266" s="23"/>
      <c r="AC266" s="23"/>
      <c r="AD266" s="19"/>
      <c r="AE266" s="19"/>
      <c r="AF266" s="31"/>
      <c r="AG266" s="63"/>
      <c r="AH266" s="64"/>
      <c r="AAF266">
        <f t="shared" si="26"/>
        <v>0</v>
      </c>
    </row>
    <row r="267" spans="1:708" ht="19.5" customHeight="1" x14ac:dyDescent="0.25">
      <c r="A267" t="str">
        <f t="shared" si="29"/>
        <v>16ème de finale (prev)1/16eme de finale (19h) - 30/0619hAvant Match</v>
      </c>
      <c r="B267" s="26" t="str">
        <f>Calendrier!B255</f>
        <v>16ème de finale (prev)</v>
      </c>
      <c r="C267" s="26" t="str">
        <f>Calendrier!G255</f>
        <v>1/16eme de finale (19h) - 30/06</v>
      </c>
      <c r="D267" s="27">
        <f>Calendrier!C255</f>
        <v>46203</v>
      </c>
      <c r="E267" s="28" t="str">
        <f>Calendrier!I255</f>
        <v>19h</v>
      </c>
      <c r="F267" s="28" t="str">
        <f>Calendrier!H255</f>
        <v>Avant Match</v>
      </c>
      <c r="G267" s="36"/>
      <c r="H267" s="100">
        <f>Calendrier!K255</f>
        <v>25000</v>
      </c>
      <c r="I267" s="42">
        <v>0.5</v>
      </c>
      <c r="J267" s="35">
        <v>20</v>
      </c>
      <c r="K267" s="35">
        <v>1</v>
      </c>
      <c r="L267" s="30"/>
      <c r="M267" s="42"/>
      <c r="N267" s="101" t="str">
        <f>IF(G267=TRUE,H267*K267*(VLOOKUP(J267,'Table de correspondance'!D:E,2,FALSE)),"")</f>
        <v/>
      </c>
      <c r="O267" s="101" t="str">
        <f t="shared" si="27"/>
        <v/>
      </c>
      <c r="P267" s="101" t="str">
        <f t="shared" si="24"/>
        <v/>
      </c>
      <c r="Q267" s="29">
        <f>Calendrier!L255</f>
        <v>2.2000000000000002</v>
      </c>
      <c r="R267" s="164" t="str">
        <f>IFERROR(INDEX(Calendrier!$M:$V,MATCH($U267,Calendrier!$W:$W,0),MATCH($L267,Calendrier!$M$1:$V$1,0)),"")</f>
        <v/>
      </c>
      <c r="S267" s="164" t="str">
        <f t="shared" si="28"/>
        <v/>
      </c>
      <c r="T267" s="164" t="str">
        <f>IFERROR(VLOOKUP(S267,'Table de correspondance'!$R:$S,2,FALSE),R267)</f>
        <v/>
      </c>
      <c r="U267" s="155" t="str">
        <f t="shared" si="25"/>
        <v>1/16eme de finale (19h) - 30/064620319hAvant Match</v>
      </c>
      <c r="Z267" s="19"/>
      <c r="AA267" s="23"/>
      <c r="AB267" s="23"/>
      <c r="AC267" s="23"/>
      <c r="AD267" s="19"/>
      <c r="AE267" s="19"/>
      <c r="AF267" s="31"/>
      <c r="AG267" s="63"/>
      <c r="AH267" s="64"/>
      <c r="AAF267">
        <f t="shared" si="26"/>
        <v>0</v>
      </c>
    </row>
    <row r="268" spans="1:708" ht="19.5" customHeight="1" x14ac:dyDescent="0.25">
      <c r="A268" t="str">
        <f t="shared" si="29"/>
        <v>16ème de finale (prev)1/16eme de finale (19h) - 30/0619hPower break 1</v>
      </c>
      <c r="B268" s="26" t="str">
        <f>Calendrier!B256</f>
        <v>16ème de finale (prev)</v>
      </c>
      <c r="C268" s="26" t="str">
        <f>Calendrier!G256</f>
        <v>1/16eme de finale (19h) - 30/06</v>
      </c>
      <c r="D268" s="27">
        <f>Calendrier!C256</f>
        <v>46203</v>
      </c>
      <c r="E268" s="28" t="str">
        <f>Calendrier!I256</f>
        <v>19h</v>
      </c>
      <c r="F268" s="28" t="str">
        <f>Calendrier!H256</f>
        <v>Power break 1</v>
      </c>
      <c r="G268" s="36"/>
      <c r="H268" s="100">
        <f>Calendrier!K256</f>
        <v>90000</v>
      </c>
      <c r="I268" s="42">
        <v>0.5</v>
      </c>
      <c r="J268" s="35">
        <v>8</v>
      </c>
      <c r="K268" s="35">
        <v>1</v>
      </c>
      <c r="L268" s="30"/>
      <c r="M268" s="42"/>
      <c r="N268" s="101" t="str">
        <f>IF(G268=TRUE,H268*K268*(VLOOKUP(J268,'Table de correspondance'!D:E,2,FALSE)),"")</f>
        <v/>
      </c>
      <c r="O268" s="101" t="str">
        <f t="shared" si="27"/>
        <v/>
      </c>
      <c r="P268" s="101" t="str">
        <f t="shared" si="24"/>
        <v/>
      </c>
      <c r="Q268" s="29">
        <f>Calendrier!L256</f>
        <v>7.4099999999999993</v>
      </c>
      <c r="R268" s="164" t="str">
        <f>IFERROR(INDEX(Calendrier!$M:$V,MATCH($U268,Calendrier!$W:$W,0),MATCH($L268,Calendrier!$M$1:$V$1,0)),"")</f>
        <v/>
      </c>
      <c r="S268" s="164" t="str">
        <f t="shared" si="28"/>
        <v/>
      </c>
      <c r="T268" s="164" t="str">
        <f>IFERROR(VLOOKUP(S268,'Table de correspondance'!$R:$S,2,FALSE),R268)</f>
        <v/>
      </c>
      <c r="U268" s="155" t="str">
        <f t="shared" si="25"/>
        <v>1/16eme de finale (19h) - 30/064620319hPower break 1</v>
      </c>
      <c r="Z268" s="19"/>
      <c r="AA268" s="23"/>
      <c r="AB268" s="23"/>
      <c r="AC268" s="23"/>
      <c r="AD268" s="19"/>
      <c r="AE268" s="19"/>
      <c r="AF268" s="31"/>
      <c r="AG268" s="63"/>
      <c r="AH268" s="64"/>
      <c r="AAF268">
        <f t="shared" si="26"/>
        <v>0</v>
      </c>
    </row>
    <row r="269" spans="1:708" ht="19.5" customHeight="1" x14ac:dyDescent="0.25">
      <c r="A269" t="str">
        <f t="shared" si="29"/>
        <v>16ème de finale (prev)1/16eme de finale (19h) - 30/0619hMi-temps 1</v>
      </c>
      <c r="B269" s="26" t="str">
        <f>Calendrier!B257</f>
        <v>16ème de finale (prev)</v>
      </c>
      <c r="C269" s="26" t="str">
        <f>Calendrier!G257</f>
        <v>1/16eme de finale (19h) - 30/06</v>
      </c>
      <c r="D269" s="27">
        <f>Calendrier!C257</f>
        <v>46203</v>
      </c>
      <c r="E269" s="28" t="str">
        <f>Calendrier!I257</f>
        <v>19h</v>
      </c>
      <c r="F269" s="28" t="str">
        <f>Calendrier!H257</f>
        <v>Mi-temps 1</v>
      </c>
      <c r="G269" s="36"/>
      <c r="H269" s="100">
        <f>Calendrier!K257</f>
        <v>75000</v>
      </c>
      <c r="I269" s="42">
        <v>0.5</v>
      </c>
      <c r="J269" s="35">
        <v>20</v>
      </c>
      <c r="K269" s="35">
        <v>1</v>
      </c>
      <c r="L269" s="30"/>
      <c r="M269" s="42"/>
      <c r="N269" s="101" t="str">
        <f>IF(G269=TRUE,H269*K269*(VLOOKUP(J269,'Table de correspondance'!D:E,2,FALSE)),"")</f>
        <v/>
      </c>
      <c r="O269" s="101" t="str">
        <f t="shared" si="27"/>
        <v/>
      </c>
      <c r="P269" s="101" t="str">
        <f t="shared" si="24"/>
        <v/>
      </c>
      <c r="Q269" s="29">
        <f>Calendrier!L257</f>
        <v>6.5</v>
      </c>
      <c r="R269" s="164" t="str">
        <f>IFERROR(INDEX(Calendrier!$M:$V,MATCH($U269,Calendrier!$W:$W,0),MATCH($L269,Calendrier!$M$1:$V$1,0)),"")</f>
        <v/>
      </c>
      <c r="S269" s="164" t="str">
        <f t="shared" si="28"/>
        <v/>
      </c>
      <c r="T269" s="164" t="str">
        <f>IFERROR(VLOOKUP(S269,'Table de correspondance'!$R:$S,2,FALSE),R269)</f>
        <v/>
      </c>
      <c r="U269" s="155" t="str">
        <f t="shared" si="25"/>
        <v>1/16eme de finale (19h) - 30/064620319hMi-temps 1</v>
      </c>
      <c r="Z269" s="19"/>
      <c r="AA269" s="23"/>
      <c r="AB269" s="23"/>
      <c r="AC269" s="23"/>
      <c r="AD269" s="19"/>
      <c r="AE269" s="19"/>
      <c r="AF269" s="31"/>
      <c r="AG269" s="63"/>
      <c r="AH269" s="64"/>
      <c r="AAF269">
        <f t="shared" si="26"/>
        <v>0</v>
      </c>
    </row>
    <row r="270" spans="1:708" ht="19.5" customHeight="1" x14ac:dyDescent="0.25">
      <c r="A270" t="str">
        <f t="shared" si="29"/>
        <v>16ème de finale (prev)1/16eme de finale (19h) - 30/0619hMi-temps 2</v>
      </c>
      <c r="B270" s="26" t="str">
        <f>Calendrier!B258</f>
        <v>16ème de finale (prev)</v>
      </c>
      <c r="C270" s="26" t="str">
        <f>Calendrier!G258</f>
        <v>1/16eme de finale (19h) - 30/06</v>
      </c>
      <c r="D270" s="27">
        <f>Calendrier!C258</f>
        <v>46203</v>
      </c>
      <c r="E270" s="28" t="str">
        <f>Calendrier!I258</f>
        <v>19h</v>
      </c>
      <c r="F270" s="28" t="str">
        <f>Calendrier!H258</f>
        <v>Mi-temps 2</v>
      </c>
      <c r="G270" s="36"/>
      <c r="H270" s="100">
        <f>Calendrier!K258</f>
        <v>70000</v>
      </c>
      <c r="I270" s="42">
        <v>0.5</v>
      </c>
      <c r="J270" s="35">
        <v>20</v>
      </c>
      <c r="K270" s="35">
        <v>1</v>
      </c>
      <c r="L270" s="30"/>
      <c r="M270" s="42"/>
      <c r="N270" s="101" t="str">
        <f>IF(G270=TRUE,H270*K270*(VLOOKUP(J270,'Table de correspondance'!D:E,2,FALSE)),"")</f>
        <v/>
      </c>
      <c r="O270" s="101" t="str">
        <f t="shared" si="27"/>
        <v/>
      </c>
      <c r="P270" s="101" t="str">
        <f t="shared" si="24"/>
        <v/>
      </c>
      <c r="Q270" s="29">
        <f>Calendrier!L258</f>
        <v>6.1</v>
      </c>
      <c r="R270" s="164" t="str">
        <f>IFERROR(INDEX(Calendrier!$M:$V,MATCH($U270,Calendrier!$W:$W,0),MATCH($L270,Calendrier!$M$1:$V$1,0)),"")</f>
        <v/>
      </c>
      <c r="S270" s="164" t="str">
        <f t="shared" si="28"/>
        <v/>
      </c>
      <c r="T270" s="164" t="str">
        <f>IFERROR(VLOOKUP(S270,'Table de correspondance'!$R:$S,2,FALSE),R270)</f>
        <v/>
      </c>
      <c r="U270" s="155" t="str">
        <f t="shared" si="25"/>
        <v>1/16eme de finale (19h) - 30/064620319hMi-temps 2</v>
      </c>
      <c r="Z270" s="19"/>
      <c r="AA270" s="23"/>
      <c r="AB270" s="23"/>
      <c r="AC270" s="23"/>
      <c r="AD270" s="19"/>
      <c r="AE270" s="19"/>
      <c r="AF270" s="31"/>
      <c r="AG270" s="63"/>
      <c r="AH270" s="64"/>
      <c r="AAF270">
        <f t="shared" si="26"/>
        <v>0</v>
      </c>
    </row>
    <row r="271" spans="1:708" ht="19.5" customHeight="1" x14ac:dyDescent="0.25">
      <c r="A271" t="str">
        <f t="shared" si="29"/>
        <v>16ème de finale (prev)1/16eme de finale (19h) - 30/0619hMi-temps 3</v>
      </c>
      <c r="B271" s="26" t="str">
        <f>Calendrier!B259</f>
        <v>16ème de finale (prev)</v>
      </c>
      <c r="C271" s="26" t="str">
        <f>Calendrier!G259</f>
        <v>1/16eme de finale (19h) - 30/06</v>
      </c>
      <c r="D271" s="27">
        <f>Calendrier!C259</f>
        <v>46203</v>
      </c>
      <c r="E271" s="28" t="str">
        <f>Calendrier!I259</f>
        <v>19h</v>
      </c>
      <c r="F271" s="28" t="str">
        <f>Calendrier!H259</f>
        <v>Mi-temps 3</v>
      </c>
      <c r="G271" s="36"/>
      <c r="H271" s="100">
        <f>Calendrier!K259</f>
        <v>75000</v>
      </c>
      <c r="I271" s="42">
        <v>0.5</v>
      </c>
      <c r="J271" s="35">
        <v>8</v>
      </c>
      <c r="K271" s="35">
        <v>1</v>
      </c>
      <c r="L271" s="30"/>
      <c r="M271" s="42"/>
      <c r="N271" s="101" t="str">
        <f>IF(G271=TRUE,H271*K271*(VLOOKUP(J271,'Table de correspondance'!D:E,2,FALSE)),"")</f>
        <v/>
      </c>
      <c r="O271" s="101" t="str">
        <f t="shared" si="27"/>
        <v/>
      </c>
      <c r="P271" s="101" t="str">
        <f t="shared" si="24"/>
        <v/>
      </c>
      <c r="Q271" s="29">
        <f>Calendrier!L259</f>
        <v>6.5</v>
      </c>
      <c r="R271" s="164" t="str">
        <f>IFERROR(INDEX(Calendrier!$M:$V,MATCH($U271,Calendrier!$W:$W,0),MATCH($L271,Calendrier!$M$1:$V$1,0)),"")</f>
        <v/>
      </c>
      <c r="S271" s="164" t="str">
        <f t="shared" si="28"/>
        <v/>
      </c>
      <c r="T271" s="164" t="str">
        <f>IFERROR(VLOOKUP(S271,'Table de correspondance'!$R:$S,2,FALSE),R271)</f>
        <v/>
      </c>
      <c r="U271" s="155" t="str">
        <f t="shared" si="25"/>
        <v>1/16eme de finale (19h) - 30/064620319hMi-temps 3</v>
      </c>
      <c r="Z271" s="19"/>
      <c r="AA271" s="23"/>
      <c r="AB271" s="23"/>
      <c r="AC271" s="23"/>
      <c r="AD271" s="19"/>
      <c r="AE271" s="19"/>
      <c r="AF271" s="31"/>
      <c r="AG271" s="63"/>
      <c r="AH271" s="64"/>
      <c r="AAF271">
        <f t="shared" si="26"/>
        <v>0</v>
      </c>
    </row>
    <row r="272" spans="1:708" ht="19.5" customHeight="1" x14ac:dyDescent="0.25">
      <c r="A272" t="str">
        <f t="shared" si="29"/>
        <v>16ème de finale (prev)1/16eme de finale (19h) - 30/0619hPower break 2</v>
      </c>
      <c r="B272" s="26" t="str">
        <f>Calendrier!B260</f>
        <v>16ème de finale (prev)</v>
      </c>
      <c r="C272" s="26" t="str">
        <f>Calendrier!G260</f>
        <v>1/16eme de finale (19h) - 30/06</v>
      </c>
      <c r="D272" s="27">
        <f>Calendrier!C260</f>
        <v>46203</v>
      </c>
      <c r="E272" s="28" t="str">
        <f>Calendrier!I260</f>
        <v>19h</v>
      </c>
      <c r="F272" s="28" t="str">
        <f>Calendrier!H260</f>
        <v>Power break 2</v>
      </c>
      <c r="G272" s="36"/>
      <c r="H272" s="100">
        <f>Calendrier!K260</f>
        <v>90000</v>
      </c>
      <c r="I272" s="42">
        <v>0.5</v>
      </c>
      <c r="J272" s="35">
        <v>20</v>
      </c>
      <c r="K272" s="35">
        <v>1</v>
      </c>
      <c r="L272" s="30"/>
      <c r="M272" s="42"/>
      <c r="N272" s="101" t="str">
        <f>IF(G272=TRUE,H272*K272*(VLOOKUP(J272,'Table de correspondance'!D:E,2,FALSE)),"")</f>
        <v/>
      </c>
      <c r="O272" s="101" t="str">
        <f t="shared" si="27"/>
        <v/>
      </c>
      <c r="P272" s="101" t="str">
        <f t="shared" si="24"/>
        <v/>
      </c>
      <c r="Q272" s="29">
        <f>Calendrier!L260</f>
        <v>7.4099999999999993</v>
      </c>
      <c r="R272" s="164" t="str">
        <f>IFERROR(INDEX(Calendrier!$M:$V,MATCH($U272,Calendrier!$W:$W,0),MATCH($L272,Calendrier!$M$1:$V$1,0)),"")</f>
        <v/>
      </c>
      <c r="S272" s="164" t="str">
        <f t="shared" si="28"/>
        <v/>
      </c>
      <c r="T272" s="164" t="str">
        <f>IFERROR(VLOOKUP(S272,'Table de correspondance'!$R:$S,2,FALSE),R272)</f>
        <v/>
      </c>
      <c r="U272" s="155" t="str">
        <f t="shared" si="25"/>
        <v>1/16eme de finale (19h) - 30/064620319hPower break 2</v>
      </c>
      <c r="Z272" s="19"/>
      <c r="AA272" s="23"/>
      <c r="AB272" s="23"/>
      <c r="AC272" s="23"/>
      <c r="AD272" s="19"/>
      <c r="AE272" s="19"/>
      <c r="AF272" s="31"/>
      <c r="AG272" s="63"/>
      <c r="AH272" s="64"/>
      <c r="AAF272">
        <f t="shared" si="26"/>
        <v>0</v>
      </c>
    </row>
    <row r="273" spans="1:708" ht="19.5" customHeight="1" x14ac:dyDescent="0.25">
      <c r="A273" t="str">
        <f t="shared" si="29"/>
        <v>16ème de finale (prev)1/16eme de finale (19h) - 30/0619h2ème période / Prolongations</v>
      </c>
      <c r="B273" s="26" t="str">
        <f>Calendrier!B261</f>
        <v>16ème de finale (prev)</v>
      </c>
      <c r="C273" s="26" t="str">
        <f>Calendrier!G261</f>
        <v>1/16eme de finale (19h) - 30/06</v>
      </c>
      <c r="D273" s="27">
        <f>Calendrier!C261</f>
        <v>46203</v>
      </c>
      <c r="E273" s="28" t="str">
        <f>Calendrier!I261</f>
        <v>19h</v>
      </c>
      <c r="F273" s="28" t="str">
        <f>Calendrier!H261</f>
        <v>2ème période / Prolongations</v>
      </c>
      <c r="G273" s="36"/>
      <c r="H273" s="100">
        <f>Calendrier!K261</f>
        <v>75000</v>
      </c>
      <c r="I273" s="42">
        <v>0.5</v>
      </c>
      <c r="J273" s="35">
        <v>20</v>
      </c>
      <c r="K273" s="35">
        <v>1</v>
      </c>
      <c r="L273" s="30"/>
      <c r="M273" s="42"/>
      <c r="N273" s="101" t="str">
        <f>IF(G273=TRUE,H273*K273*(VLOOKUP(J273,'Table de correspondance'!D:E,2,FALSE)),"")</f>
        <v/>
      </c>
      <c r="O273" s="101" t="str">
        <f t="shared" si="27"/>
        <v/>
      </c>
      <c r="P273" s="101" t="str">
        <f t="shared" si="24"/>
        <v/>
      </c>
      <c r="Q273" s="29">
        <f>Calendrier!L261</f>
        <v>6.5</v>
      </c>
      <c r="R273" s="164" t="str">
        <f>IFERROR(INDEX(Calendrier!$M:$V,MATCH($U273,Calendrier!$W:$W,0),MATCH($L273,Calendrier!$M$1:$V$1,0)),"")</f>
        <v/>
      </c>
      <c r="S273" s="164" t="str">
        <f t="shared" si="28"/>
        <v/>
      </c>
      <c r="T273" s="164" t="str">
        <f>IFERROR(VLOOKUP(S273,'Table de correspondance'!$R:$S,2,FALSE),R273)</f>
        <v/>
      </c>
      <c r="U273" s="155" t="str">
        <f t="shared" si="25"/>
        <v>1/16eme de finale (19h) - 30/064620319h2ème période / Prolongations</v>
      </c>
      <c r="Z273" s="19"/>
      <c r="AA273" s="23"/>
      <c r="AB273" s="23"/>
      <c r="AC273" s="23"/>
      <c r="AD273" s="19"/>
      <c r="AE273" s="19"/>
      <c r="AF273" s="31"/>
      <c r="AG273" s="63"/>
      <c r="AH273" s="64"/>
      <c r="AAF273">
        <f t="shared" si="26"/>
        <v>0</v>
      </c>
    </row>
    <row r="274" spans="1:708" ht="19.5" customHeight="1" x14ac:dyDescent="0.25">
      <c r="A274" t="str">
        <f t="shared" si="29"/>
        <v>16ème de finale (prev)1/16eme de finale (19h) - 30/0619hProlongations / Tirs au but</v>
      </c>
      <c r="B274" s="26" t="str">
        <f>Calendrier!B262</f>
        <v>16ème de finale (prev)</v>
      </c>
      <c r="C274" s="26" t="str">
        <f>Calendrier!G262</f>
        <v>1/16eme de finale (19h) - 30/06</v>
      </c>
      <c r="D274" s="27">
        <f>Calendrier!C262</f>
        <v>46203</v>
      </c>
      <c r="E274" s="28" t="str">
        <f>Calendrier!I262</f>
        <v>19h</v>
      </c>
      <c r="F274" s="28" t="str">
        <f>Calendrier!H262</f>
        <v>Prolongations / Tirs au but</v>
      </c>
      <c r="G274" s="36"/>
      <c r="H274" s="100">
        <f>Calendrier!K262</f>
        <v>75000</v>
      </c>
      <c r="I274" s="42">
        <v>0.5</v>
      </c>
      <c r="J274" s="35">
        <v>20</v>
      </c>
      <c r="K274" s="35">
        <v>1</v>
      </c>
      <c r="L274" s="30"/>
      <c r="M274" s="42"/>
      <c r="N274" s="101" t="str">
        <f>IF(G274=TRUE,H274*K274*(VLOOKUP(J274,'Table de correspondance'!D:E,2,FALSE)),"")</f>
        <v/>
      </c>
      <c r="O274" s="101" t="str">
        <f t="shared" si="27"/>
        <v/>
      </c>
      <c r="P274" s="101" t="str">
        <f t="shared" si="24"/>
        <v/>
      </c>
      <c r="Q274" s="29">
        <f>Calendrier!L262</f>
        <v>6.5</v>
      </c>
      <c r="R274" s="164" t="str">
        <f>IFERROR(INDEX(Calendrier!$M:$V,MATCH($U274,Calendrier!$W:$W,0),MATCH($L274,Calendrier!$M$1:$V$1,0)),"")</f>
        <v/>
      </c>
      <c r="S274" s="164" t="str">
        <f t="shared" si="28"/>
        <v/>
      </c>
      <c r="T274" s="164" t="str">
        <f>IFERROR(VLOOKUP(S274,'Table de correspondance'!$R:$S,2,FALSE),R274)</f>
        <v/>
      </c>
      <c r="U274" s="155" t="str">
        <f t="shared" si="25"/>
        <v>1/16eme de finale (19h) - 30/064620319hProlongations / Tirs au but</v>
      </c>
      <c r="Z274" s="19"/>
      <c r="AA274" s="23"/>
      <c r="AB274" s="23"/>
      <c r="AC274" s="23"/>
      <c r="AD274" s="19"/>
      <c r="AE274" s="19"/>
      <c r="AF274" s="31"/>
      <c r="AG274" s="63"/>
      <c r="AH274" s="64"/>
      <c r="AAF274">
        <f t="shared" si="26"/>
        <v>0</v>
      </c>
    </row>
    <row r="275" spans="1:708" ht="19.5" customHeight="1" x14ac:dyDescent="0.25">
      <c r="A275" t="str">
        <f t="shared" si="29"/>
        <v>16ème de finale (prev)1/16eme de finale (19h) - 30/0619hFin match</v>
      </c>
      <c r="B275" s="26" t="str">
        <f>Calendrier!B263</f>
        <v>16ème de finale (prev)</v>
      </c>
      <c r="C275" s="26" t="str">
        <f>Calendrier!G263</f>
        <v>1/16eme de finale (19h) - 30/06</v>
      </c>
      <c r="D275" s="27">
        <f>Calendrier!C263</f>
        <v>46203</v>
      </c>
      <c r="E275" s="28" t="str">
        <f>Calendrier!I263</f>
        <v>19h</v>
      </c>
      <c r="F275" s="28" t="str">
        <f>Calendrier!H263</f>
        <v>Fin match</v>
      </c>
      <c r="G275" s="36"/>
      <c r="H275" s="100">
        <f>Calendrier!K263</f>
        <v>55000</v>
      </c>
      <c r="I275" s="42">
        <v>0.5</v>
      </c>
      <c r="J275" s="35">
        <v>20</v>
      </c>
      <c r="K275" s="35">
        <v>1</v>
      </c>
      <c r="L275" s="30"/>
      <c r="M275" s="42"/>
      <c r="N275" s="101" t="str">
        <f>IF(G275=TRUE,H275*K275*(VLOOKUP(J275,'Table de correspondance'!D:E,2,FALSE)),"")</f>
        <v/>
      </c>
      <c r="O275" s="101" t="str">
        <f t="shared" si="27"/>
        <v/>
      </c>
      <c r="P275" s="101" t="str">
        <f t="shared" si="24"/>
        <v/>
      </c>
      <c r="Q275" s="29">
        <f>Calendrier!L263</f>
        <v>4.75</v>
      </c>
      <c r="R275" s="164" t="str">
        <f>IFERROR(INDEX(Calendrier!$M:$V,MATCH($U275,Calendrier!$W:$W,0),MATCH($L275,Calendrier!$M$1:$V$1,0)),"")</f>
        <v/>
      </c>
      <c r="S275" s="164" t="str">
        <f t="shared" si="28"/>
        <v/>
      </c>
      <c r="T275" s="164" t="str">
        <f>IFERROR(VLOOKUP(S275,'Table de correspondance'!$R:$S,2,FALSE),R275)</f>
        <v/>
      </c>
      <c r="U275" s="155" t="str">
        <f t="shared" si="25"/>
        <v>1/16eme de finale (19h) - 30/064620319hFin match</v>
      </c>
      <c r="Z275" s="19"/>
      <c r="AA275" s="23"/>
      <c r="AB275" s="23"/>
      <c r="AC275" s="23"/>
      <c r="AD275" s="19"/>
      <c r="AE275" s="19"/>
      <c r="AF275" s="31"/>
      <c r="AG275" s="63"/>
      <c r="AH275" s="64"/>
      <c r="AAF275">
        <f t="shared" si="26"/>
        <v>0</v>
      </c>
    </row>
    <row r="276" spans="1:708" ht="19.5" customHeight="1" x14ac:dyDescent="0.25">
      <c r="A276" t="str">
        <f t="shared" si="29"/>
        <v>16ème de finale (prev)1/16eme de finale (23h) - 30/0623hAvant Match</v>
      </c>
      <c r="B276" s="26" t="str">
        <f>Calendrier!B264</f>
        <v>16ème de finale (prev)</v>
      </c>
      <c r="C276" s="26" t="str">
        <f>Calendrier!G264</f>
        <v>1/16eme de finale (23h) - 30/06</v>
      </c>
      <c r="D276" s="27">
        <f>Calendrier!C264</f>
        <v>46203</v>
      </c>
      <c r="E276" s="28" t="str">
        <f>Calendrier!I264</f>
        <v>23h</v>
      </c>
      <c r="F276" s="28" t="str">
        <f>Calendrier!H264</f>
        <v>Avant Match</v>
      </c>
      <c r="G276" s="36"/>
      <c r="H276" s="100">
        <f>Calendrier!K264</f>
        <v>95000</v>
      </c>
      <c r="I276" s="42">
        <v>0.5</v>
      </c>
      <c r="J276" s="35">
        <v>20</v>
      </c>
      <c r="K276" s="35">
        <v>1</v>
      </c>
      <c r="L276" s="30"/>
      <c r="M276" s="42"/>
      <c r="N276" s="101" t="str">
        <f>IF(G276=TRUE,H276*K276*(VLOOKUP(J276,'Table de correspondance'!D:E,2,FALSE)),"")</f>
        <v/>
      </c>
      <c r="O276" s="101" t="str">
        <f t="shared" si="27"/>
        <v/>
      </c>
      <c r="P276" s="101" t="str">
        <f t="shared" si="24"/>
        <v/>
      </c>
      <c r="Q276" s="29">
        <f>Calendrier!L264</f>
        <v>6.8</v>
      </c>
      <c r="R276" s="164" t="str">
        <f>IFERROR(INDEX(Calendrier!$M:$V,MATCH($U276,Calendrier!$W:$W,0),MATCH($L276,Calendrier!$M$1:$V$1,0)),"")</f>
        <v/>
      </c>
      <c r="S276" s="164" t="str">
        <f t="shared" si="28"/>
        <v/>
      </c>
      <c r="T276" s="164" t="str">
        <f>IFERROR(VLOOKUP(S276,'Table de correspondance'!$R:$S,2,FALSE),R276)</f>
        <v/>
      </c>
      <c r="U276" s="155" t="str">
        <f t="shared" si="25"/>
        <v>1/16eme de finale (23h) - 30/064620323hAvant Match</v>
      </c>
      <c r="Z276" s="19"/>
      <c r="AA276" s="23"/>
      <c r="AB276" s="23"/>
      <c r="AC276" s="23"/>
      <c r="AD276" s="19"/>
      <c r="AE276" s="19"/>
      <c r="AF276" s="31"/>
      <c r="AG276" s="63"/>
      <c r="AH276" s="64"/>
      <c r="AAF276">
        <f t="shared" si="26"/>
        <v>0</v>
      </c>
    </row>
    <row r="277" spans="1:708" ht="19.5" customHeight="1" x14ac:dyDescent="0.25">
      <c r="A277" t="str">
        <f t="shared" si="29"/>
        <v>16ème de finale (prev)1/16eme de finale (23h) - 30/0623hPower break 1</v>
      </c>
      <c r="B277" s="26" t="str">
        <f>Calendrier!B265</f>
        <v>16ème de finale (prev)</v>
      </c>
      <c r="C277" s="26" t="str">
        <f>Calendrier!G265</f>
        <v>1/16eme de finale (23h) - 30/06</v>
      </c>
      <c r="D277" s="27">
        <f>Calendrier!C265</f>
        <v>46203</v>
      </c>
      <c r="E277" s="28" t="str">
        <f>Calendrier!I265</f>
        <v>23h</v>
      </c>
      <c r="F277" s="28" t="str">
        <f>Calendrier!H265</f>
        <v>Power break 1</v>
      </c>
      <c r="G277" s="36"/>
      <c r="H277" s="100">
        <f>Calendrier!K265</f>
        <v>270000</v>
      </c>
      <c r="I277" s="42">
        <v>0.5</v>
      </c>
      <c r="J277" s="35">
        <v>35</v>
      </c>
      <c r="K277" s="35">
        <v>1</v>
      </c>
      <c r="L277" s="30"/>
      <c r="M277" s="42"/>
      <c r="N277" s="101" t="str">
        <f>IF(G277=TRUE,H277*K277*(VLOOKUP(J277,'Table de correspondance'!D:E,2,FALSE)),"")</f>
        <v/>
      </c>
      <c r="O277" s="101" t="str">
        <f t="shared" si="27"/>
        <v/>
      </c>
      <c r="P277" s="101" t="str">
        <f t="shared" si="24"/>
        <v/>
      </c>
      <c r="Q277" s="29">
        <f>Calendrier!L265</f>
        <v>18.335000000000001</v>
      </c>
      <c r="R277" s="164" t="str">
        <f>IFERROR(INDEX(Calendrier!$M:$V,MATCH($U277,Calendrier!$W:$W,0),MATCH($L277,Calendrier!$M$1:$V$1,0)),"")</f>
        <v/>
      </c>
      <c r="S277" s="164" t="str">
        <f t="shared" si="28"/>
        <v/>
      </c>
      <c r="T277" s="164" t="str">
        <f>IFERROR(VLOOKUP(S277,'Table de correspondance'!$R:$S,2,FALSE),R277)</f>
        <v/>
      </c>
      <c r="U277" s="155" t="str">
        <f t="shared" si="25"/>
        <v>1/16eme de finale (23h) - 30/064620323hPower break 1</v>
      </c>
      <c r="Z277" s="19"/>
      <c r="AA277" s="23"/>
      <c r="AB277" s="23"/>
      <c r="AC277" s="23"/>
      <c r="AD277" s="19"/>
      <c r="AE277" s="19"/>
      <c r="AF277" s="31"/>
      <c r="AG277" s="63"/>
      <c r="AH277" s="64"/>
      <c r="AAF277">
        <f t="shared" si="26"/>
        <v>0</v>
      </c>
    </row>
    <row r="278" spans="1:708" ht="19.5" customHeight="1" x14ac:dyDescent="0.25">
      <c r="A278" t="str">
        <f t="shared" si="29"/>
        <v>16ème de finale (prev)1/16eme de finale (23h) - 30/0623hMi-temps 1</v>
      </c>
      <c r="B278" s="26" t="str">
        <f>Calendrier!B266</f>
        <v>16ème de finale (prev)</v>
      </c>
      <c r="C278" s="26" t="str">
        <f>Calendrier!G266</f>
        <v>1/16eme de finale (23h) - 30/06</v>
      </c>
      <c r="D278" s="27">
        <f>Calendrier!C266</f>
        <v>46203</v>
      </c>
      <c r="E278" s="28" t="str">
        <f>Calendrier!I266</f>
        <v>23h</v>
      </c>
      <c r="F278" s="28" t="str">
        <f>Calendrier!H266</f>
        <v>Mi-temps 1</v>
      </c>
      <c r="G278" s="36"/>
      <c r="H278" s="100">
        <f>Calendrier!K266</f>
        <v>230000</v>
      </c>
      <c r="I278" s="42">
        <v>0.5</v>
      </c>
      <c r="J278" s="35">
        <v>20</v>
      </c>
      <c r="K278" s="35">
        <v>1</v>
      </c>
      <c r="L278" s="30"/>
      <c r="M278" s="42"/>
      <c r="N278" s="101" t="str">
        <f>IF(G278=TRUE,H278*K278*(VLOOKUP(J278,'Table de correspondance'!D:E,2,FALSE)),"")</f>
        <v/>
      </c>
      <c r="O278" s="101" t="str">
        <f t="shared" si="27"/>
        <v/>
      </c>
      <c r="P278" s="101" t="str">
        <f t="shared" si="24"/>
        <v/>
      </c>
      <c r="Q278" s="29">
        <f>Calendrier!L266</f>
        <v>16.399999999999999</v>
      </c>
      <c r="R278" s="164" t="str">
        <f>IFERROR(INDEX(Calendrier!$M:$V,MATCH($U278,Calendrier!$W:$W,0),MATCH($L278,Calendrier!$M$1:$V$1,0)),"")</f>
        <v/>
      </c>
      <c r="S278" s="164" t="str">
        <f t="shared" si="28"/>
        <v/>
      </c>
      <c r="T278" s="164" t="str">
        <f>IFERROR(VLOOKUP(S278,'Table de correspondance'!$R:$S,2,FALSE),R278)</f>
        <v/>
      </c>
      <c r="U278" s="155" t="str">
        <f t="shared" si="25"/>
        <v>1/16eme de finale (23h) - 30/064620323hMi-temps 1</v>
      </c>
      <c r="Z278" s="19"/>
      <c r="AA278" s="23"/>
      <c r="AB278" s="23"/>
      <c r="AC278" s="23"/>
      <c r="AD278" s="19"/>
      <c r="AE278" s="19"/>
      <c r="AF278" s="31"/>
      <c r="AG278" s="63"/>
      <c r="AH278" s="64"/>
      <c r="AAF278">
        <f t="shared" si="26"/>
        <v>0</v>
      </c>
    </row>
    <row r="279" spans="1:708" ht="19.5" customHeight="1" x14ac:dyDescent="0.25">
      <c r="A279" t="str">
        <f t="shared" si="29"/>
        <v>16ème de finale (prev)1/16eme de finale (23h) - 30/0623hMi-temps 2</v>
      </c>
      <c r="B279" s="26" t="str">
        <f>Calendrier!B267</f>
        <v>16ème de finale (prev)</v>
      </c>
      <c r="C279" s="26" t="str">
        <f>Calendrier!G267</f>
        <v>1/16eme de finale (23h) - 30/06</v>
      </c>
      <c r="D279" s="27">
        <f>Calendrier!C267</f>
        <v>46203</v>
      </c>
      <c r="E279" s="28" t="str">
        <f>Calendrier!I267</f>
        <v>23h</v>
      </c>
      <c r="F279" s="28" t="str">
        <f>Calendrier!H267</f>
        <v>Mi-temps 2</v>
      </c>
      <c r="G279" s="36"/>
      <c r="H279" s="100">
        <f>Calendrier!K267</f>
        <v>220000</v>
      </c>
      <c r="I279" s="42">
        <v>0.5</v>
      </c>
      <c r="J279" s="35">
        <v>35</v>
      </c>
      <c r="K279" s="35">
        <v>1</v>
      </c>
      <c r="L279" s="30"/>
      <c r="M279" s="42"/>
      <c r="N279" s="101" t="str">
        <f>IF(G279=TRUE,H279*K279*(VLOOKUP(J279,'Table de correspondance'!D:E,2,FALSE)),"")</f>
        <v/>
      </c>
      <c r="O279" s="101" t="str">
        <f t="shared" si="27"/>
        <v/>
      </c>
      <c r="P279" s="101" t="str">
        <f t="shared" si="24"/>
        <v/>
      </c>
      <c r="Q279" s="29">
        <f>Calendrier!L267</f>
        <v>15.7</v>
      </c>
      <c r="R279" s="164" t="str">
        <f>IFERROR(INDEX(Calendrier!$M:$V,MATCH($U279,Calendrier!$W:$W,0),MATCH($L279,Calendrier!$M$1:$V$1,0)),"")</f>
        <v/>
      </c>
      <c r="S279" s="164" t="str">
        <f t="shared" si="28"/>
        <v/>
      </c>
      <c r="T279" s="164" t="str">
        <f>IFERROR(VLOOKUP(S279,'Table de correspondance'!$R:$S,2,FALSE),R279)</f>
        <v/>
      </c>
      <c r="U279" s="155" t="str">
        <f t="shared" si="25"/>
        <v>1/16eme de finale (23h) - 30/064620323hMi-temps 2</v>
      </c>
      <c r="Z279" s="19"/>
      <c r="AA279" s="23"/>
      <c r="AB279" s="23"/>
      <c r="AC279" s="23"/>
      <c r="AD279" s="19"/>
      <c r="AE279" s="19"/>
      <c r="AF279" s="31"/>
      <c r="AG279" s="63"/>
      <c r="AH279" s="64"/>
      <c r="AAF279">
        <f t="shared" si="26"/>
        <v>0</v>
      </c>
    </row>
    <row r="280" spans="1:708" ht="19.5" customHeight="1" x14ac:dyDescent="0.25">
      <c r="A280" t="str">
        <f t="shared" si="29"/>
        <v>16ème de finale (prev)1/16eme de finale (23h) - 30/0623hMi-temps 3</v>
      </c>
      <c r="B280" s="26" t="str">
        <f>Calendrier!B268</f>
        <v>16ème de finale (prev)</v>
      </c>
      <c r="C280" s="26" t="str">
        <f>Calendrier!G268</f>
        <v>1/16eme de finale (23h) - 30/06</v>
      </c>
      <c r="D280" s="27">
        <f>Calendrier!C268</f>
        <v>46203</v>
      </c>
      <c r="E280" s="28" t="str">
        <f>Calendrier!I268</f>
        <v>23h</v>
      </c>
      <c r="F280" s="28" t="str">
        <f>Calendrier!H268</f>
        <v>Mi-temps 3</v>
      </c>
      <c r="G280" s="36"/>
      <c r="H280" s="100">
        <f>Calendrier!K268</f>
        <v>230000</v>
      </c>
      <c r="I280" s="42">
        <v>0.5</v>
      </c>
      <c r="J280" s="35">
        <v>20</v>
      </c>
      <c r="K280" s="35">
        <v>1</v>
      </c>
      <c r="L280" s="30"/>
      <c r="M280" s="42"/>
      <c r="N280" s="101" t="str">
        <f>IF(G280=TRUE,H280*K280*(VLOOKUP(J280,'Table de correspondance'!D:E,2,FALSE)),"")</f>
        <v/>
      </c>
      <c r="O280" s="101" t="str">
        <f t="shared" si="27"/>
        <v/>
      </c>
      <c r="P280" s="101" t="str">
        <f t="shared" si="24"/>
        <v/>
      </c>
      <c r="Q280" s="29">
        <f>Calendrier!L268</f>
        <v>16.399999999999999</v>
      </c>
      <c r="R280" s="164" t="str">
        <f>IFERROR(INDEX(Calendrier!$M:$V,MATCH($U280,Calendrier!$W:$W,0),MATCH($L280,Calendrier!$M$1:$V$1,0)),"")</f>
        <v/>
      </c>
      <c r="S280" s="164" t="str">
        <f t="shared" si="28"/>
        <v/>
      </c>
      <c r="T280" s="164" t="str">
        <f>IFERROR(VLOOKUP(S280,'Table de correspondance'!$R:$S,2,FALSE),R280)</f>
        <v/>
      </c>
      <c r="U280" s="155" t="str">
        <f t="shared" si="25"/>
        <v>1/16eme de finale (23h) - 30/064620323hMi-temps 3</v>
      </c>
      <c r="Z280" s="19"/>
      <c r="AA280" s="23"/>
      <c r="AB280" s="23"/>
      <c r="AC280" s="23"/>
      <c r="AD280" s="19"/>
      <c r="AE280" s="19"/>
      <c r="AF280" s="31"/>
      <c r="AG280" s="63"/>
      <c r="AH280" s="64"/>
      <c r="AAF280">
        <f t="shared" si="26"/>
        <v>0</v>
      </c>
    </row>
    <row r="281" spans="1:708" ht="19.5" customHeight="1" x14ac:dyDescent="0.25">
      <c r="A281" t="str">
        <f t="shared" si="29"/>
        <v>16ème de finale (prev)1/16eme de finale (23h) - 30/0623hPower break 2</v>
      </c>
      <c r="B281" s="26" t="str">
        <f>Calendrier!B269</f>
        <v>16ème de finale (prev)</v>
      </c>
      <c r="C281" s="26" t="str">
        <f>Calendrier!G269</f>
        <v>1/16eme de finale (23h) - 30/06</v>
      </c>
      <c r="D281" s="27">
        <f>Calendrier!C269</f>
        <v>46203</v>
      </c>
      <c r="E281" s="28" t="str">
        <f>Calendrier!I269</f>
        <v>23h</v>
      </c>
      <c r="F281" s="28" t="str">
        <f>Calendrier!H269</f>
        <v>Power break 2</v>
      </c>
      <c r="G281" s="36"/>
      <c r="H281" s="100">
        <f>Calendrier!K269</f>
        <v>270000</v>
      </c>
      <c r="I281" s="42">
        <v>0.5</v>
      </c>
      <c r="J281" s="35">
        <v>20</v>
      </c>
      <c r="K281" s="35">
        <v>1</v>
      </c>
      <c r="L281" s="30"/>
      <c r="M281" s="42"/>
      <c r="N281" s="101" t="str">
        <f>IF(G281=TRUE,H281*K281*(VLOOKUP(J281,'Table de correspondance'!D:E,2,FALSE)),"")</f>
        <v/>
      </c>
      <c r="O281" s="101" t="str">
        <f t="shared" si="27"/>
        <v/>
      </c>
      <c r="P281" s="101" t="str">
        <f t="shared" ref="P281:P320" si="30">IFERROR(O281*(1-I281),"")</f>
        <v/>
      </c>
      <c r="Q281" s="29">
        <f>Calendrier!L269</f>
        <v>18.335000000000001</v>
      </c>
      <c r="R281" s="164" t="str">
        <f>IFERROR(INDEX(Calendrier!$M:$V,MATCH($U281,Calendrier!$W:$W,0),MATCH($L281,Calendrier!$M$1:$V$1,0)),"")</f>
        <v/>
      </c>
      <c r="S281" s="164" t="str">
        <f t="shared" si="28"/>
        <v/>
      </c>
      <c r="T281" s="164" t="str">
        <f>IFERROR(VLOOKUP(S281,'Table de correspondance'!$R:$S,2,FALSE),R281)</f>
        <v/>
      </c>
      <c r="U281" s="155" t="str">
        <f t="shared" ref="U281:U320" si="31">_xlfn.CONCAT(C281,D281,E281,F281)</f>
        <v>1/16eme de finale (23h) - 30/064620323hPower break 2</v>
      </c>
      <c r="Z281" s="19"/>
      <c r="AA281" s="23"/>
      <c r="AB281" s="23"/>
      <c r="AC281" s="23"/>
      <c r="AD281" s="19"/>
      <c r="AE281" s="19"/>
      <c r="AF281" s="31"/>
      <c r="AG281" s="63"/>
      <c r="AH281" s="64"/>
      <c r="AAF281">
        <f t="shared" ref="AAF281:AAF320" si="32">--((ISNUMBER(SEARCH("Mexique",$C281))+ISNUMBER(SEARCH("France",$C281)))&gt;0)</f>
        <v>0</v>
      </c>
    </row>
    <row r="282" spans="1:708" ht="19.5" customHeight="1" x14ac:dyDescent="0.25">
      <c r="A282" t="str">
        <f t="shared" si="29"/>
        <v>16ème de finale (prev)1/16eme de finale (23h) - 30/0623h2ème période / Prolongations</v>
      </c>
      <c r="B282" s="26" t="str">
        <f>Calendrier!B270</f>
        <v>16ème de finale (prev)</v>
      </c>
      <c r="C282" s="26" t="str">
        <f>Calendrier!G270</f>
        <v>1/16eme de finale (23h) - 30/06</v>
      </c>
      <c r="D282" s="27">
        <f>Calendrier!C270</f>
        <v>46203</v>
      </c>
      <c r="E282" s="28" t="str">
        <f>Calendrier!I270</f>
        <v>23h</v>
      </c>
      <c r="F282" s="28" t="str">
        <f>Calendrier!H270</f>
        <v>2ème période / Prolongations</v>
      </c>
      <c r="G282" s="36"/>
      <c r="H282" s="100">
        <f>Calendrier!K270</f>
        <v>240000</v>
      </c>
      <c r="I282" s="42">
        <v>0.5</v>
      </c>
      <c r="J282" s="35">
        <v>20</v>
      </c>
      <c r="K282" s="35">
        <v>1</v>
      </c>
      <c r="L282" s="30"/>
      <c r="M282" s="42"/>
      <c r="N282" s="101" t="str">
        <f>IF(G282=TRUE,H282*K282*(VLOOKUP(J282,'Table de correspondance'!D:E,2,FALSE)),"")</f>
        <v/>
      </c>
      <c r="O282" s="101" t="str">
        <f t="shared" ref="O282:O320" si="33">IF(T282="",N282,N282*(1+T282))</f>
        <v/>
      </c>
      <c r="P282" s="101" t="str">
        <f t="shared" si="30"/>
        <v/>
      </c>
      <c r="Q282" s="29">
        <f>Calendrier!L270</f>
        <v>17.149999999999999</v>
      </c>
      <c r="R282" s="164" t="str">
        <f>IFERROR(INDEX(Calendrier!$M:$V,MATCH($U282,Calendrier!$W:$W,0),MATCH($L282,Calendrier!$M$1:$V$1,0)),"")</f>
        <v/>
      </c>
      <c r="S282" s="164" t="str">
        <f t="shared" ref="S282:S320" si="34">_xlfn.CONCAT(L282,M282)</f>
        <v/>
      </c>
      <c r="T282" s="164" t="str">
        <f>IFERROR(VLOOKUP(S282,'Table de correspondance'!$R:$S,2,FALSE),R282)</f>
        <v/>
      </c>
      <c r="U282" s="155" t="str">
        <f t="shared" si="31"/>
        <v>1/16eme de finale (23h) - 30/064620323h2ème période / Prolongations</v>
      </c>
      <c r="Z282" s="19"/>
      <c r="AA282" s="23"/>
      <c r="AB282" s="23"/>
      <c r="AC282" s="23"/>
      <c r="AD282" s="19"/>
      <c r="AE282" s="19"/>
      <c r="AF282" s="31"/>
      <c r="AG282" s="63"/>
      <c r="AH282" s="64"/>
      <c r="AAF282">
        <f t="shared" si="32"/>
        <v>0</v>
      </c>
    </row>
    <row r="283" spans="1:708" ht="19.5" customHeight="1" x14ac:dyDescent="0.25">
      <c r="A283" t="str">
        <f t="shared" ref="A283:A320" si="35">_xlfn.CONCAT(B283,C283,E283,F283)</f>
        <v>16ème de finale (prev)1/16eme de finale (23h) - 30/0623hProlongations / Tirs au but</v>
      </c>
      <c r="B283" s="26" t="str">
        <f>Calendrier!B271</f>
        <v>16ème de finale (prev)</v>
      </c>
      <c r="C283" s="26" t="str">
        <f>Calendrier!G271</f>
        <v>1/16eme de finale (23h) - 30/06</v>
      </c>
      <c r="D283" s="27">
        <f>Calendrier!C271</f>
        <v>46203</v>
      </c>
      <c r="E283" s="28" t="str">
        <f>Calendrier!I271</f>
        <v>23h</v>
      </c>
      <c r="F283" s="28" t="str">
        <f>Calendrier!H271</f>
        <v>Prolongations / Tirs au but</v>
      </c>
      <c r="G283" s="36"/>
      <c r="H283" s="100">
        <f>Calendrier!K271</f>
        <v>240000</v>
      </c>
      <c r="I283" s="42">
        <v>0.5</v>
      </c>
      <c r="J283" s="35">
        <v>20</v>
      </c>
      <c r="K283" s="35">
        <v>1</v>
      </c>
      <c r="L283" s="30"/>
      <c r="M283" s="42"/>
      <c r="N283" s="101" t="str">
        <f>IF(G283=TRUE,H283*K283*(VLOOKUP(J283,'Table de correspondance'!D:E,2,FALSE)),"")</f>
        <v/>
      </c>
      <c r="O283" s="101" t="str">
        <f t="shared" si="33"/>
        <v/>
      </c>
      <c r="P283" s="101" t="str">
        <f t="shared" si="30"/>
        <v/>
      </c>
      <c r="Q283" s="29">
        <f>Calendrier!L271</f>
        <v>17.149999999999999</v>
      </c>
      <c r="R283" s="164" t="str">
        <f>IFERROR(INDEX(Calendrier!$M:$V,MATCH($U283,Calendrier!$W:$W,0),MATCH($L283,Calendrier!$M$1:$V$1,0)),"")</f>
        <v/>
      </c>
      <c r="S283" s="164" t="str">
        <f t="shared" si="34"/>
        <v/>
      </c>
      <c r="T283" s="164" t="str">
        <f>IFERROR(VLOOKUP(S283,'Table de correspondance'!$R:$S,2,FALSE),R283)</f>
        <v/>
      </c>
      <c r="U283" s="155" t="str">
        <f t="shared" si="31"/>
        <v>1/16eme de finale (23h) - 30/064620323hProlongations / Tirs au but</v>
      </c>
      <c r="Z283" s="19"/>
      <c r="AA283" s="23"/>
      <c r="AB283" s="23"/>
      <c r="AC283" s="23"/>
      <c r="AD283" s="19"/>
      <c r="AE283" s="19"/>
      <c r="AF283" s="31"/>
      <c r="AG283" s="63"/>
      <c r="AH283" s="64"/>
      <c r="AAF283">
        <f t="shared" si="32"/>
        <v>0</v>
      </c>
    </row>
    <row r="284" spans="1:708" ht="19.5" customHeight="1" x14ac:dyDescent="0.25">
      <c r="A284" t="str">
        <f t="shared" si="35"/>
        <v>16ème de finale (prev)1/16eme de finale (23h) - 30/0623hFin match</v>
      </c>
      <c r="B284" s="26" t="str">
        <f>Calendrier!B272</f>
        <v>16ème de finale (prev)</v>
      </c>
      <c r="C284" s="26" t="str">
        <f>Calendrier!G272</f>
        <v>1/16eme de finale (23h) - 30/06</v>
      </c>
      <c r="D284" s="27">
        <f>Calendrier!C272</f>
        <v>46203</v>
      </c>
      <c r="E284" s="28" t="str">
        <f>Calendrier!I272</f>
        <v>23h</v>
      </c>
      <c r="F284" s="28" t="str">
        <f>Calendrier!H272</f>
        <v>Fin match</v>
      </c>
      <c r="G284" s="36"/>
      <c r="H284" s="100">
        <f>Calendrier!K272</f>
        <v>60000</v>
      </c>
      <c r="I284" s="42">
        <v>0.5</v>
      </c>
      <c r="J284" s="35">
        <v>20</v>
      </c>
      <c r="K284" s="35">
        <v>1</v>
      </c>
      <c r="L284" s="30"/>
      <c r="M284" s="42"/>
      <c r="N284" s="101" t="str">
        <f>IF(G284=TRUE,H284*K284*(VLOOKUP(J284,'Table de correspondance'!D:E,2,FALSE)),"")</f>
        <v/>
      </c>
      <c r="O284" s="101" t="str">
        <f t="shared" si="33"/>
        <v/>
      </c>
      <c r="P284" s="101" t="str">
        <f t="shared" si="30"/>
        <v/>
      </c>
      <c r="Q284" s="29">
        <f>Calendrier!L272</f>
        <v>5</v>
      </c>
      <c r="R284" s="164" t="str">
        <f>IFERROR(INDEX(Calendrier!$M:$V,MATCH($U284,Calendrier!$W:$W,0),MATCH($L284,Calendrier!$M$1:$V$1,0)),"")</f>
        <v/>
      </c>
      <c r="S284" s="164" t="str">
        <f t="shared" si="34"/>
        <v/>
      </c>
      <c r="T284" s="164" t="str">
        <f>IFERROR(VLOOKUP(S284,'Table de correspondance'!$R:$S,2,FALSE),R284)</f>
        <v/>
      </c>
      <c r="U284" s="155" t="str">
        <f t="shared" si="31"/>
        <v>1/16eme de finale (23h) - 30/064620323hFin match</v>
      </c>
      <c r="Z284" s="19"/>
      <c r="AA284" s="23"/>
      <c r="AB284" s="23"/>
      <c r="AC284" s="23"/>
      <c r="AD284" s="19"/>
      <c r="AE284" s="19"/>
      <c r="AF284" s="31"/>
      <c r="AG284" s="63"/>
      <c r="AH284" s="64"/>
      <c r="AAF284">
        <f t="shared" si="32"/>
        <v>0</v>
      </c>
    </row>
    <row r="285" spans="1:708" ht="19.5" customHeight="1" x14ac:dyDescent="0.25">
      <c r="A285" t="str">
        <f t="shared" si="35"/>
        <v>16ème de finale (prev)1/16eme de finale (18h) - 01/0718hAvant Match</v>
      </c>
      <c r="B285" s="26" t="str">
        <f>Calendrier!B273</f>
        <v>16ème de finale (prev)</v>
      </c>
      <c r="C285" s="26" t="str">
        <f>Calendrier!G273</f>
        <v>1/16eme de finale (18h) - 01/07</v>
      </c>
      <c r="D285" s="27">
        <f>Calendrier!C273</f>
        <v>46204</v>
      </c>
      <c r="E285" s="28" t="str">
        <f>Calendrier!I273</f>
        <v>18h</v>
      </c>
      <c r="F285" s="28" t="str">
        <f>Calendrier!H273</f>
        <v>Avant Match</v>
      </c>
      <c r="G285" s="36"/>
      <c r="H285" s="100">
        <f>Calendrier!K273</f>
        <v>17000</v>
      </c>
      <c r="I285" s="42">
        <v>0.5</v>
      </c>
      <c r="J285" s="35">
        <v>40</v>
      </c>
      <c r="K285" s="35">
        <v>1</v>
      </c>
      <c r="L285" s="30"/>
      <c r="M285" s="42"/>
      <c r="N285" s="101" t="str">
        <f>IF(G285=TRUE,H285*K285*(VLOOKUP(J285,'Table de correspondance'!D:E,2,FALSE)),"")</f>
        <v/>
      </c>
      <c r="O285" s="101" t="str">
        <f t="shared" si="33"/>
        <v/>
      </c>
      <c r="P285" s="101" t="str">
        <f t="shared" si="30"/>
        <v/>
      </c>
      <c r="Q285" s="29">
        <f>Calendrier!L273</f>
        <v>1.8</v>
      </c>
      <c r="R285" s="164" t="str">
        <f>IFERROR(INDEX(Calendrier!$M:$V,MATCH($U285,Calendrier!$W:$W,0),MATCH($L285,Calendrier!$M$1:$V$1,0)),"")</f>
        <v/>
      </c>
      <c r="S285" s="164" t="str">
        <f t="shared" si="34"/>
        <v/>
      </c>
      <c r="T285" s="164" t="str">
        <f>IFERROR(VLOOKUP(S285,'Table de correspondance'!$R:$S,2,FALSE),R285)</f>
        <v/>
      </c>
      <c r="U285" s="155" t="str">
        <f t="shared" si="31"/>
        <v>1/16eme de finale (18h) - 01/074620418hAvant Match</v>
      </c>
      <c r="Z285" s="19"/>
      <c r="AA285" s="23"/>
      <c r="AB285" s="23"/>
      <c r="AC285" s="23"/>
      <c r="AD285" s="19"/>
      <c r="AE285" s="19"/>
      <c r="AF285" s="31"/>
      <c r="AG285" s="63"/>
      <c r="AH285" s="64"/>
      <c r="AAF285">
        <f t="shared" si="32"/>
        <v>0</v>
      </c>
    </row>
    <row r="286" spans="1:708" ht="19.5" customHeight="1" x14ac:dyDescent="0.25">
      <c r="A286" t="str">
        <f t="shared" si="35"/>
        <v>16ème de finale (prev)1/16eme de finale (18h) - 01/0718hPower break 1</v>
      </c>
      <c r="B286" s="26" t="str">
        <f>Calendrier!B274</f>
        <v>16ème de finale (prev)</v>
      </c>
      <c r="C286" s="26" t="str">
        <f>Calendrier!G274</f>
        <v>1/16eme de finale (18h) - 01/07</v>
      </c>
      <c r="D286" s="27">
        <f>Calendrier!C274</f>
        <v>46204</v>
      </c>
      <c r="E286" s="28" t="str">
        <f>Calendrier!I274</f>
        <v>18h</v>
      </c>
      <c r="F286" s="28" t="str">
        <f>Calendrier!H274</f>
        <v>Power break 1</v>
      </c>
      <c r="G286" s="36"/>
      <c r="H286" s="100">
        <f>Calendrier!K274</f>
        <v>78000</v>
      </c>
      <c r="I286" s="42">
        <v>0.5</v>
      </c>
      <c r="J286" s="35">
        <v>20</v>
      </c>
      <c r="K286" s="35">
        <v>1</v>
      </c>
      <c r="L286" s="30"/>
      <c r="M286" s="42"/>
      <c r="N286" s="101" t="str">
        <f>IF(G286=TRUE,H286*K286*(VLOOKUP(J286,'Table de correspondance'!D:E,2,FALSE)),"")</f>
        <v/>
      </c>
      <c r="O286" s="101" t="str">
        <f t="shared" si="33"/>
        <v/>
      </c>
      <c r="P286" s="101" t="str">
        <f t="shared" si="30"/>
        <v/>
      </c>
      <c r="Q286" s="29">
        <f>Calendrier!L274</f>
        <v>6.46</v>
      </c>
      <c r="R286" s="164" t="str">
        <f>IFERROR(INDEX(Calendrier!$M:$V,MATCH($U286,Calendrier!$W:$W,0),MATCH($L286,Calendrier!$M$1:$V$1,0)),"")</f>
        <v/>
      </c>
      <c r="S286" s="164" t="str">
        <f t="shared" si="34"/>
        <v/>
      </c>
      <c r="T286" s="164" t="str">
        <f>IFERROR(VLOOKUP(S286,'Table de correspondance'!$R:$S,2,FALSE),R286)</f>
        <v/>
      </c>
      <c r="U286" s="155" t="str">
        <f t="shared" si="31"/>
        <v>1/16eme de finale (18h) - 01/074620418hPower break 1</v>
      </c>
      <c r="Z286" s="19"/>
      <c r="AA286" s="23"/>
      <c r="AB286" s="23"/>
      <c r="AC286" s="23"/>
      <c r="AD286" s="19"/>
      <c r="AE286" s="19"/>
      <c r="AF286" s="31"/>
      <c r="AG286" s="63"/>
      <c r="AH286" s="64"/>
      <c r="AAF286">
        <f t="shared" si="32"/>
        <v>0</v>
      </c>
    </row>
    <row r="287" spans="1:708" ht="19.5" customHeight="1" x14ac:dyDescent="0.25">
      <c r="A287" t="str">
        <f t="shared" si="35"/>
        <v>16ème de finale (prev)1/16eme de finale (18h) - 01/0718hMi-temps 1</v>
      </c>
      <c r="B287" s="26" t="str">
        <f>Calendrier!B275</f>
        <v>16ème de finale (prev)</v>
      </c>
      <c r="C287" s="26" t="str">
        <f>Calendrier!G275</f>
        <v>1/16eme de finale (18h) - 01/07</v>
      </c>
      <c r="D287" s="27">
        <f>Calendrier!C275</f>
        <v>46204</v>
      </c>
      <c r="E287" s="28" t="str">
        <f>Calendrier!I275</f>
        <v>18h</v>
      </c>
      <c r="F287" s="28" t="str">
        <f>Calendrier!H275</f>
        <v>Mi-temps 1</v>
      </c>
      <c r="G287" s="36"/>
      <c r="H287" s="100">
        <f>Calendrier!K275</f>
        <v>65000</v>
      </c>
      <c r="I287" s="42">
        <v>0.5</v>
      </c>
      <c r="J287" s="35">
        <v>20</v>
      </c>
      <c r="K287" s="35">
        <v>1</v>
      </c>
      <c r="L287" s="30"/>
      <c r="M287" s="42"/>
      <c r="N287" s="101" t="str">
        <f>IF(G287=TRUE,H287*K287*(VLOOKUP(J287,'Table de correspondance'!D:E,2,FALSE)),"")</f>
        <v/>
      </c>
      <c r="O287" s="101" t="str">
        <f t="shared" si="33"/>
        <v/>
      </c>
      <c r="P287" s="101" t="str">
        <f t="shared" si="30"/>
        <v/>
      </c>
      <c r="Q287" s="29">
        <f>Calendrier!L275</f>
        <v>5.65</v>
      </c>
      <c r="R287" s="164" t="str">
        <f>IFERROR(INDEX(Calendrier!$M:$V,MATCH($U287,Calendrier!$W:$W,0),MATCH($L287,Calendrier!$M$1:$V$1,0)),"")</f>
        <v/>
      </c>
      <c r="S287" s="164" t="str">
        <f t="shared" si="34"/>
        <v/>
      </c>
      <c r="T287" s="164" t="str">
        <f>IFERROR(VLOOKUP(S287,'Table de correspondance'!$R:$S,2,FALSE),R287)</f>
        <v/>
      </c>
      <c r="U287" s="155" t="str">
        <f t="shared" si="31"/>
        <v>1/16eme de finale (18h) - 01/074620418hMi-temps 1</v>
      </c>
      <c r="Z287" s="19"/>
      <c r="AA287" s="23"/>
      <c r="AB287" s="23"/>
      <c r="AC287" s="23"/>
      <c r="AD287" s="19"/>
      <c r="AE287" s="19"/>
      <c r="AF287" s="31"/>
      <c r="AG287" s="63"/>
      <c r="AH287" s="64"/>
      <c r="AAF287">
        <f t="shared" si="32"/>
        <v>0</v>
      </c>
    </row>
    <row r="288" spans="1:708" ht="19.5" customHeight="1" x14ac:dyDescent="0.25">
      <c r="A288" t="str">
        <f t="shared" si="35"/>
        <v>16ème de finale (prev)1/16eme de finale (18h) - 01/0718hMi-temps 2</v>
      </c>
      <c r="B288" s="26" t="str">
        <f>Calendrier!B276</f>
        <v>16ème de finale (prev)</v>
      </c>
      <c r="C288" s="26" t="str">
        <f>Calendrier!G276</f>
        <v>1/16eme de finale (18h) - 01/07</v>
      </c>
      <c r="D288" s="27">
        <f>Calendrier!C276</f>
        <v>46204</v>
      </c>
      <c r="E288" s="28" t="str">
        <f>Calendrier!I276</f>
        <v>18h</v>
      </c>
      <c r="F288" s="28" t="str">
        <f>Calendrier!H276</f>
        <v>Mi-temps 2</v>
      </c>
      <c r="G288" s="36"/>
      <c r="H288" s="100">
        <f>Calendrier!K276</f>
        <v>60000</v>
      </c>
      <c r="I288" s="42">
        <v>0.5</v>
      </c>
      <c r="J288" s="35">
        <v>20</v>
      </c>
      <c r="K288" s="35">
        <v>1</v>
      </c>
      <c r="L288" s="30"/>
      <c r="M288" s="42"/>
      <c r="N288" s="101" t="str">
        <f>IF(G288=TRUE,H288*K288*(VLOOKUP(J288,'Table de correspondance'!D:E,2,FALSE)),"")</f>
        <v/>
      </c>
      <c r="O288" s="101" t="str">
        <f t="shared" si="33"/>
        <v/>
      </c>
      <c r="P288" s="101" t="str">
        <f t="shared" si="30"/>
        <v/>
      </c>
      <c r="Q288" s="29">
        <f>Calendrier!L276</f>
        <v>5.2</v>
      </c>
      <c r="R288" s="164" t="str">
        <f>IFERROR(INDEX(Calendrier!$M:$V,MATCH($U288,Calendrier!$W:$W,0),MATCH($L288,Calendrier!$M$1:$V$1,0)),"")</f>
        <v/>
      </c>
      <c r="S288" s="164" t="str">
        <f t="shared" si="34"/>
        <v/>
      </c>
      <c r="T288" s="164" t="str">
        <f>IFERROR(VLOOKUP(S288,'Table de correspondance'!$R:$S,2,FALSE),R288)</f>
        <v/>
      </c>
      <c r="U288" s="155" t="str">
        <f t="shared" si="31"/>
        <v>1/16eme de finale (18h) - 01/074620418hMi-temps 2</v>
      </c>
      <c r="Z288" s="19"/>
      <c r="AA288" s="23"/>
      <c r="AB288" s="23"/>
      <c r="AC288" s="23"/>
      <c r="AD288" s="19"/>
      <c r="AE288" s="19"/>
      <c r="AF288" s="31"/>
      <c r="AG288" s="63"/>
      <c r="AH288" s="64"/>
      <c r="AAF288">
        <f t="shared" si="32"/>
        <v>0</v>
      </c>
    </row>
    <row r="289" spans="1:708" ht="19.5" customHeight="1" x14ac:dyDescent="0.25">
      <c r="A289" t="str">
        <f t="shared" si="35"/>
        <v>16ème de finale (prev)1/16eme de finale (18h) - 01/0718hMi-temps 3</v>
      </c>
      <c r="B289" s="26" t="str">
        <f>Calendrier!B277</f>
        <v>16ème de finale (prev)</v>
      </c>
      <c r="C289" s="26" t="str">
        <f>Calendrier!G277</f>
        <v>1/16eme de finale (18h) - 01/07</v>
      </c>
      <c r="D289" s="27">
        <f>Calendrier!C277</f>
        <v>46204</v>
      </c>
      <c r="E289" s="28" t="str">
        <f>Calendrier!I277</f>
        <v>18h</v>
      </c>
      <c r="F289" s="28" t="str">
        <f>Calendrier!H277</f>
        <v>Mi-temps 3</v>
      </c>
      <c r="G289" s="36"/>
      <c r="H289" s="100">
        <f>Calendrier!K277</f>
        <v>65000</v>
      </c>
      <c r="I289" s="42">
        <v>0.5</v>
      </c>
      <c r="J289" s="35">
        <v>20</v>
      </c>
      <c r="K289" s="35">
        <v>1</v>
      </c>
      <c r="L289" s="30"/>
      <c r="M289" s="42"/>
      <c r="N289" s="101" t="str">
        <f>IF(G289=TRUE,H289*K289*(VLOOKUP(J289,'Table de correspondance'!D:E,2,FALSE)),"")</f>
        <v/>
      </c>
      <c r="O289" s="101" t="str">
        <f t="shared" si="33"/>
        <v/>
      </c>
      <c r="P289" s="101" t="str">
        <f t="shared" si="30"/>
        <v/>
      </c>
      <c r="Q289" s="29">
        <f>Calendrier!L277</f>
        <v>5.65</v>
      </c>
      <c r="R289" s="164" t="str">
        <f>IFERROR(INDEX(Calendrier!$M:$V,MATCH($U289,Calendrier!$W:$W,0),MATCH($L289,Calendrier!$M$1:$V$1,0)),"")</f>
        <v/>
      </c>
      <c r="S289" s="164" t="str">
        <f t="shared" si="34"/>
        <v/>
      </c>
      <c r="T289" s="164" t="str">
        <f>IFERROR(VLOOKUP(S289,'Table de correspondance'!$R:$S,2,FALSE),R289)</f>
        <v/>
      </c>
      <c r="U289" s="155" t="str">
        <f t="shared" si="31"/>
        <v>1/16eme de finale (18h) - 01/074620418hMi-temps 3</v>
      </c>
      <c r="Z289" s="19"/>
      <c r="AA289" s="23"/>
      <c r="AB289" s="23"/>
      <c r="AC289" s="23"/>
      <c r="AD289" s="19"/>
      <c r="AE289" s="19"/>
      <c r="AF289" s="31"/>
      <c r="AG289" s="63"/>
      <c r="AH289" s="64"/>
      <c r="AAF289">
        <f t="shared" si="32"/>
        <v>0</v>
      </c>
    </row>
    <row r="290" spans="1:708" ht="19.5" customHeight="1" x14ac:dyDescent="0.25">
      <c r="A290" t="str">
        <f t="shared" si="35"/>
        <v>16ème de finale (prev)1/16eme de finale (18h) - 01/0718hPower break 2</v>
      </c>
      <c r="B290" s="26" t="str">
        <f>Calendrier!B278</f>
        <v>16ème de finale (prev)</v>
      </c>
      <c r="C290" s="26" t="str">
        <f>Calendrier!G278</f>
        <v>1/16eme de finale (18h) - 01/07</v>
      </c>
      <c r="D290" s="27">
        <f>Calendrier!C278</f>
        <v>46204</v>
      </c>
      <c r="E290" s="28" t="str">
        <f>Calendrier!I278</f>
        <v>18h</v>
      </c>
      <c r="F290" s="28" t="str">
        <f>Calendrier!H278</f>
        <v>Power break 2</v>
      </c>
      <c r="G290" s="36"/>
      <c r="H290" s="100">
        <f>Calendrier!K278</f>
        <v>78000</v>
      </c>
      <c r="I290" s="42">
        <v>0.5</v>
      </c>
      <c r="J290" s="35">
        <v>40</v>
      </c>
      <c r="K290" s="35">
        <v>1</v>
      </c>
      <c r="L290" s="30"/>
      <c r="M290" s="42"/>
      <c r="N290" s="101" t="str">
        <f>IF(G290=TRUE,H290*K290*(VLOOKUP(J290,'Table de correspondance'!D:E,2,FALSE)),"")</f>
        <v/>
      </c>
      <c r="O290" s="101" t="str">
        <f t="shared" si="33"/>
        <v/>
      </c>
      <c r="P290" s="101" t="str">
        <f t="shared" si="30"/>
        <v/>
      </c>
      <c r="Q290" s="29">
        <f>Calendrier!L278</f>
        <v>6.46</v>
      </c>
      <c r="R290" s="164" t="str">
        <f>IFERROR(INDEX(Calendrier!$M:$V,MATCH($U290,Calendrier!$W:$W,0),MATCH($L290,Calendrier!$M$1:$V$1,0)),"")</f>
        <v/>
      </c>
      <c r="S290" s="164" t="str">
        <f t="shared" si="34"/>
        <v/>
      </c>
      <c r="T290" s="164" t="str">
        <f>IFERROR(VLOOKUP(S290,'Table de correspondance'!$R:$S,2,FALSE),R290)</f>
        <v/>
      </c>
      <c r="U290" s="155" t="str">
        <f t="shared" si="31"/>
        <v>1/16eme de finale (18h) - 01/074620418hPower break 2</v>
      </c>
      <c r="Z290" s="19"/>
      <c r="AA290" s="23"/>
      <c r="AB290" s="23"/>
      <c r="AC290" s="23"/>
      <c r="AD290" s="19"/>
      <c r="AE290" s="19"/>
      <c r="AF290" s="31"/>
      <c r="AG290" s="63"/>
      <c r="AH290" s="64"/>
      <c r="AAF290">
        <f t="shared" si="32"/>
        <v>0</v>
      </c>
    </row>
    <row r="291" spans="1:708" ht="19.5" customHeight="1" x14ac:dyDescent="0.25">
      <c r="A291" t="str">
        <f t="shared" si="35"/>
        <v>16ème de finale (prev)1/16eme de finale (18h) - 01/0718h2ème période / Prolongations</v>
      </c>
      <c r="B291" s="26" t="str">
        <f>Calendrier!B279</f>
        <v>16ème de finale (prev)</v>
      </c>
      <c r="C291" s="26" t="str">
        <f>Calendrier!G279</f>
        <v>1/16eme de finale (18h) - 01/07</v>
      </c>
      <c r="D291" s="27">
        <f>Calendrier!C279</f>
        <v>46204</v>
      </c>
      <c r="E291" s="28" t="str">
        <f>Calendrier!I279</f>
        <v>18h</v>
      </c>
      <c r="F291" s="28" t="str">
        <f>Calendrier!H279</f>
        <v>2ème période / Prolongations</v>
      </c>
      <c r="G291" s="36"/>
      <c r="H291" s="100">
        <f>Calendrier!K279</f>
        <v>65000</v>
      </c>
      <c r="I291" s="42">
        <v>0.5</v>
      </c>
      <c r="J291" s="35">
        <v>20</v>
      </c>
      <c r="K291" s="35">
        <v>1</v>
      </c>
      <c r="L291" s="30"/>
      <c r="M291" s="42"/>
      <c r="N291" s="101" t="str">
        <f>IF(G291=TRUE,H291*K291*(VLOOKUP(J291,'Table de correspondance'!D:E,2,FALSE)),"")</f>
        <v/>
      </c>
      <c r="O291" s="101" t="str">
        <f t="shared" si="33"/>
        <v/>
      </c>
      <c r="P291" s="101" t="str">
        <f t="shared" si="30"/>
        <v/>
      </c>
      <c r="Q291" s="29">
        <f>Calendrier!L279</f>
        <v>5.65</v>
      </c>
      <c r="R291" s="164" t="str">
        <f>IFERROR(INDEX(Calendrier!$M:$V,MATCH($U291,Calendrier!$W:$W,0),MATCH($L291,Calendrier!$M$1:$V$1,0)),"")</f>
        <v/>
      </c>
      <c r="S291" s="164" t="str">
        <f t="shared" si="34"/>
        <v/>
      </c>
      <c r="T291" s="164" t="str">
        <f>IFERROR(VLOOKUP(S291,'Table de correspondance'!$R:$S,2,FALSE),R291)</f>
        <v/>
      </c>
      <c r="U291" s="155" t="str">
        <f t="shared" si="31"/>
        <v>1/16eme de finale (18h) - 01/074620418h2ème période / Prolongations</v>
      </c>
      <c r="Z291" s="19"/>
      <c r="AA291" s="23"/>
      <c r="AB291" s="23"/>
      <c r="AC291" s="23"/>
      <c r="AD291" s="19"/>
      <c r="AE291" s="19"/>
      <c r="AF291" s="31"/>
      <c r="AG291" s="63"/>
      <c r="AH291" s="64"/>
      <c r="AAF291">
        <f t="shared" si="32"/>
        <v>0</v>
      </c>
    </row>
    <row r="292" spans="1:708" ht="19.5" customHeight="1" x14ac:dyDescent="0.25">
      <c r="A292" t="str">
        <f t="shared" si="35"/>
        <v>16ème de finale (prev)1/16eme de finale (18h) - 01/0718hProlongations / Tirs au but</v>
      </c>
      <c r="B292" s="26" t="str">
        <f>Calendrier!B280</f>
        <v>16ème de finale (prev)</v>
      </c>
      <c r="C292" s="26" t="str">
        <f>Calendrier!G280</f>
        <v>1/16eme de finale (18h) - 01/07</v>
      </c>
      <c r="D292" s="27">
        <f>Calendrier!C280</f>
        <v>46204</v>
      </c>
      <c r="E292" s="28" t="str">
        <f>Calendrier!I280</f>
        <v>18h</v>
      </c>
      <c r="F292" s="28" t="str">
        <f>Calendrier!H280</f>
        <v>Prolongations / Tirs au but</v>
      </c>
      <c r="G292" s="36"/>
      <c r="H292" s="100">
        <f>Calendrier!K280</f>
        <v>65000</v>
      </c>
      <c r="I292" s="42">
        <v>0.5</v>
      </c>
      <c r="J292" s="35">
        <v>20</v>
      </c>
      <c r="K292" s="35">
        <v>1</v>
      </c>
      <c r="L292" s="30"/>
      <c r="M292" s="42"/>
      <c r="N292" s="101" t="str">
        <f>IF(G292=TRUE,H292*K292*(VLOOKUP(J292,'Table de correspondance'!D:E,2,FALSE)),"")</f>
        <v/>
      </c>
      <c r="O292" s="101" t="str">
        <f t="shared" si="33"/>
        <v/>
      </c>
      <c r="P292" s="101" t="str">
        <f t="shared" si="30"/>
        <v/>
      </c>
      <c r="Q292" s="29">
        <f>Calendrier!L280</f>
        <v>5.65</v>
      </c>
      <c r="R292" s="164" t="str">
        <f>IFERROR(INDEX(Calendrier!$M:$V,MATCH($U292,Calendrier!$W:$W,0),MATCH($L292,Calendrier!$M$1:$V$1,0)),"")</f>
        <v/>
      </c>
      <c r="S292" s="164" t="str">
        <f t="shared" si="34"/>
        <v/>
      </c>
      <c r="T292" s="164" t="str">
        <f>IFERROR(VLOOKUP(S292,'Table de correspondance'!$R:$S,2,FALSE),R292)</f>
        <v/>
      </c>
      <c r="U292" s="155" t="str">
        <f t="shared" si="31"/>
        <v>1/16eme de finale (18h) - 01/074620418hProlongations / Tirs au but</v>
      </c>
      <c r="Z292" s="19"/>
      <c r="AA292" s="23"/>
      <c r="AB292" s="23"/>
      <c r="AC292" s="23"/>
      <c r="AD292" s="19"/>
      <c r="AE292" s="19"/>
      <c r="AF292" s="31"/>
      <c r="AG292" s="63"/>
      <c r="AH292" s="64"/>
      <c r="AAF292">
        <f t="shared" si="32"/>
        <v>0</v>
      </c>
    </row>
    <row r="293" spans="1:708" ht="19.5" customHeight="1" x14ac:dyDescent="0.25">
      <c r="A293" t="str">
        <f t="shared" si="35"/>
        <v>16ème de finale (prev)1/16eme de finale (18h) - 01/0718hFin match</v>
      </c>
      <c r="B293" s="26" t="str">
        <f>Calendrier!B281</f>
        <v>16ème de finale (prev)</v>
      </c>
      <c r="C293" s="26" t="str">
        <f>Calendrier!G281</f>
        <v>1/16eme de finale (18h) - 01/07</v>
      </c>
      <c r="D293" s="27">
        <f>Calendrier!C281</f>
        <v>46204</v>
      </c>
      <c r="E293" s="28" t="str">
        <f>Calendrier!I281</f>
        <v>18h</v>
      </c>
      <c r="F293" s="28" t="str">
        <f>Calendrier!H281</f>
        <v>Fin match</v>
      </c>
      <c r="G293" s="36"/>
      <c r="H293" s="100">
        <f>Calendrier!K281</f>
        <v>50000</v>
      </c>
      <c r="I293" s="42">
        <v>0.5</v>
      </c>
      <c r="J293" s="35">
        <v>20</v>
      </c>
      <c r="K293" s="35">
        <v>1</v>
      </c>
      <c r="L293" s="30"/>
      <c r="M293" s="42"/>
      <c r="N293" s="101" t="str">
        <f>IF(G293=TRUE,H293*K293*(VLOOKUP(J293,'Table de correspondance'!D:E,2,FALSE)),"")</f>
        <v/>
      </c>
      <c r="O293" s="101" t="str">
        <f t="shared" si="33"/>
        <v/>
      </c>
      <c r="P293" s="101" t="str">
        <f t="shared" si="30"/>
        <v/>
      </c>
      <c r="Q293" s="29">
        <f>Calendrier!L281</f>
        <v>4.3499999999999996</v>
      </c>
      <c r="R293" s="164" t="str">
        <f>IFERROR(INDEX(Calendrier!$M:$V,MATCH($U293,Calendrier!$W:$W,0),MATCH($L293,Calendrier!$M$1:$V$1,0)),"")</f>
        <v/>
      </c>
      <c r="S293" s="164" t="str">
        <f t="shared" si="34"/>
        <v/>
      </c>
      <c r="T293" s="164" t="str">
        <f>IFERROR(VLOOKUP(S293,'Table de correspondance'!$R:$S,2,FALSE),R293)</f>
        <v/>
      </c>
      <c r="U293" s="155" t="str">
        <f t="shared" si="31"/>
        <v>1/16eme de finale (18h) - 01/074620418hFin match</v>
      </c>
      <c r="Z293" s="19"/>
      <c r="AA293" s="23"/>
      <c r="AB293" s="23"/>
      <c r="AC293" s="23"/>
      <c r="AD293" s="19"/>
      <c r="AE293" s="19"/>
      <c r="AF293" s="31"/>
      <c r="AG293" s="63"/>
      <c r="AH293" s="64"/>
      <c r="AAF293">
        <f t="shared" si="32"/>
        <v>0</v>
      </c>
    </row>
    <row r="294" spans="1:708" ht="19.5" customHeight="1" x14ac:dyDescent="0.25">
      <c r="A294" t="str">
        <f t="shared" si="35"/>
        <v>16ème de finale (prev)1/16eme de finale (22h) - 01/0722hAvant Match</v>
      </c>
      <c r="B294" s="26" t="str">
        <f>Calendrier!B282</f>
        <v>16ème de finale (prev)</v>
      </c>
      <c r="C294" s="26" t="str">
        <f>Calendrier!G282</f>
        <v>1/16eme de finale (22h) - 01/07</v>
      </c>
      <c r="D294" s="27">
        <f>Calendrier!C282</f>
        <v>46204</v>
      </c>
      <c r="E294" s="28" t="str">
        <f>Calendrier!I282</f>
        <v>22h</v>
      </c>
      <c r="F294" s="28" t="str">
        <f>Calendrier!H282</f>
        <v>Avant Match</v>
      </c>
      <c r="G294" s="36"/>
      <c r="H294" s="100">
        <f>Calendrier!K282</f>
        <v>50000</v>
      </c>
      <c r="I294" s="42">
        <v>0.5</v>
      </c>
      <c r="J294" s="35">
        <v>20</v>
      </c>
      <c r="K294" s="35">
        <v>1</v>
      </c>
      <c r="L294" s="30"/>
      <c r="M294" s="42"/>
      <c r="N294" s="101" t="str">
        <f>IF(G294=TRUE,H294*K294*(VLOOKUP(J294,'Table de correspondance'!D:E,2,FALSE)),"")</f>
        <v/>
      </c>
      <c r="O294" s="101" t="str">
        <f t="shared" si="33"/>
        <v/>
      </c>
      <c r="P294" s="101" t="str">
        <f t="shared" si="30"/>
        <v/>
      </c>
      <c r="Q294" s="29">
        <f>Calendrier!L282</f>
        <v>3.6</v>
      </c>
      <c r="R294" s="164" t="str">
        <f>IFERROR(INDEX(Calendrier!$M:$V,MATCH($U294,Calendrier!$W:$W,0),MATCH($L294,Calendrier!$M$1:$V$1,0)),"")</f>
        <v/>
      </c>
      <c r="S294" s="164" t="str">
        <f t="shared" si="34"/>
        <v/>
      </c>
      <c r="T294" s="164" t="str">
        <f>IFERROR(VLOOKUP(S294,'Table de correspondance'!$R:$S,2,FALSE),R294)</f>
        <v/>
      </c>
      <c r="U294" s="155" t="str">
        <f t="shared" si="31"/>
        <v>1/16eme de finale (22h) - 01/074620422hAvant Match</v>
      </c>
      <c r="Z294" s="19"/>
      <c r="AA294" s="23"/>
      <c r="AB294" s="23"/>
      <c r="AC294" s="23"/>
      <c r="AD294" s="19"/>
      <c r="AE294" s="19"/>
      <c r="AF294" s="31"/>
      <c r="AG294" s="63"/>
      <c r="AH294" s="64"/>
      <c r="AAF294">
        <f t="shared" si="32"/>
        <v>0</v>
      </c>
    </row>
    <row r="295" spans="1:708" ht="19.5" customHeight="1" x14ac:dyDescent="0.25">
      <c r="A295" t="str">
        <f t="shared" si="35"/>
        <v>16ème de finale (prev)1/16eme de finale (22h) - 01/0722hPower break 1</v>
      </c>
      <c r="B295" s="26" t="str">
        <f>Calendrier!B283</f>
        <v>16ème de finale (prev)</v>
      </c>
      <c r="C295" s="26" t="str">
        <f>Calendrier!G283</f>
        <v>1/16eme de finale (22h) - 01/07</v>
      </c>
      <c r="D295" s="27">
        <f>Calendrier!C283</f>
        <v>46204</v>
      </c>
      <c r="E295" s="28" t="str">
        <f>Calendrier!I283</f>
        <v>22h</v>
      </c>
      <c r="F295" s="28" t="str">
        <f>Calendrier!H283</f>
        <v>Power break 1</v>
      </c>
      <c r="G295" s="36"/>
      <c r="H295" s="100">
        <f>Calendrier!K283</f>
        <v>90000</v>
      </c>
      <c r="I295" s="42">
        <v>0.5</v>
      </c>
      <c r="J295" s="35">
        <v>12</v>
      </c>
      <c r="K295" s="35">
        <v>1</v>
      </c>
      <c r="L295" s="30"/>
      <c r="M295" s="42"/>
      <c r="N295" s="101" t="str">
        <f>IF(G295=TRUE,H295*K295*(VLOOKUP(J295,'Table de correspondance'!D:E,2,FALSE)),"")</f>
        <v/>
      </c>
      <c r="O295" s="101" t="str">
        <f t="shared" si="33"/>
        <v/>
      </c>
      <c r="P295" s="101" t="str">
        <f t="shared" si="30"/>
        <v/>
      </c>
      <c r="Q295" s="29">
        <f>Calendrier!L283</f>
        <v>6.84</v>
      </c>
      <c r="R295" s="164" t="str">
        <f>IFERROR(INDEX(Calendrier!$M:$V,MATCH($U295,Calendrier!$W:$W,0),MATCH($L295,Calendrier!$M$1:$V$1,0)),"")</f>
        <v/>
      </c>
      <c r="S295" s="164" t="str">
        <f t="shared" si="34"/>
        <v/>
      </c>
      <c r="T295" s="164" t="str">
        <f>IFERROR(VLOOKUP(S295,'Table de correspondance'!$R:$S,2,FALSE),R295)</f>
        <v/>
      </c>
      <c r="U295" s="155" t="str">
        <f t="shared" si="31"/>
        <v>1/16eme de finale (22h) - 01/074620422hPower break 1</v>
      </c>
      <c r="Z295" s="19"/>
      <c r="AA295" s="23"/>
      <c r="AB295" s="23"/>
      <c r="AC295" s="23"/>
      <c r="AD295" s="19"/>
      <c r="AE295" s="19"/>
      <c r="AF295" s="31"/>
      <c r="AG295" s="63"/>
      <c r="AH295" s="64"/>
      <c r="AAF295">
        <f t="shared" si="32"/>
        <v>0</v>
      </c>
    </row>
    <row r="296" spans="1:708" ht="19.5" customHeight="1" x14ac:dyDescent="0.25">
      <c r="A296" t="str">
        <f t="shared" si="35"/>
        <v>16ème de finale (prev)1/16eme de finale (22h) - 01/0722hMi-temps 1</v>
      </c>
      <c r="B296" s="26" t="str">
        <f>Calendrier!B284</f>
        <v>16ème de finale (prev)</v>
      </c>
      <c r="C296" s="26" t="str">
        <f>Calendrier!G284</f>
        <v>1/16eme de finale (22h) - 01/07</v>
      </c>
      <c r="D296" s="27">
        <f>Calendrier!C284</f>
        <v>46204</v>
      </c>
      <c r="E296" s="28" t="str">
        <f>Calendrier!I284</f>
        <v>22h</v>
      </c>
      <c r="F296" s="28" t="str">
        <f>Calendrier!H284</f>
        <v>Mi-temps 1</v>
      </c>
      <c r="G296" s="36"/>
      <c r="H296" s="100">
        <f>Calendrier!K284</f>
        <v>75000</v>
      </c>
      <c r="I296" s="42">
        <v>0.5</v>
      </c>
      <c r="J296" s="35">
        <v>20</v>
      </c>
      <c r="K296" s="35">
        <v>1</v>
      </c>
      <c r="L296" s="30"/>
      <c r="M296" s="42"/>
      <c r="N296" s="101" t="str">
        <f>IF(G296=TRUE,H296*K296*(VLOOKUP(J296,'Table de correspondance'!D:E,2,FALSE)),"")</f>
        <v/>
      </c>
      <c r="O296" s="101" t="str">
        <f t="shared" si="33"/>
        <v/>
      </c>
      <c r="P296" s="101" t="str">
        <f t="shared" si="30"/>
        <v/>
      </c>
      <c r="Q296" s="29">
        <f>Calendrier!L284</f>
        <v>6</v>
      </c>
      <c r="R296" s="164" t="str">
        <f>IFERROR(INDEX(Calendrier!$M:$V,MATCH($U296,Calendrier!$W:$W,0),MATCH($L296,Calendrier!$M$1:$V$1,0)),"")</f>
        <v/>
      </c>
      <c r="S296" s="164" t="str">
        <f t="shared" si="34"/>
        <v/>
      </c>
      <c r="T296" s="164" t="str">
        <f>IFERROR(VLOOKUP(S296,'Table de correspondance'!$R:$S,2,FALSE),R296)</f>
        <v/>
      </c>
      <c r="U296" s="155" t="str">
        <f t="shared" si="31"/>
        <v>1/16eme de finale (22h) - 01/074620422hMi-temps 1</v>
      </c>
      <c r="Z296" s="19"/>
      <c r="AA296" s="23"/>
      <c r="AB296" s="23"/>
      <c r="AC296" s="23"/>
      <c r="AD296" s="19"/>
      <c r="AE296" s="19"/>
      <c r="AF296" s="31"/>
      <c r="AG296" s="63"/>
      <c r="AH296" s="64"/>
      <c r="AAF296">
        <f t="shared" si="32"/>
        <v>0</v>
      </c>
    </row>
    <row r="297" spans="1:708" ht="19.5" customHeight="1" x14ac:dyDescent="0.25">
      <c r="A297" t="str">
        <f t="shared" si="35"/>
        <v>16ème de finale (prev)1/16eme de finale (22h) - 01/0722hMi-temps 2</v>
      </c>
      <c r="B297" s="26" t="str">
        <f>Calendrier!B285</f>
        <v>16ème de finale (prev)</v>
      </c>
      <c r="C297" s="26" t="str">
        <f>Calendrier!G285</f>
        <v>1/16eme de finale (22h) - 01/07</v>
      </c>
      <c r="D297" s="27">
        <f>Calendrier!C285</f>
        <v>46204</v>
      </c>
      <c r="E297" s="28" t="str">
        <f>Calendrier!I285</f>
        <v>22h</v>
      </c>
      <c r="F297" s="28" t="str">
        <f>Calendrier!H285</f>
        <v>Mi-temps 2</v>
      </c>
      <c r="G297" s="36"/>
      <c r="H297" s="100">
        <f>Calendrier!K285</f>
        <v>70000</v>
      </c>
      <c r="I297" s="42">
        <v>0.5</v>
      </c>
      <c r="J297" s="35">
        <v>20</v>
      </c>
      <c r="K297" s="35">
        <v>1</v>
      </c>
      <c r="L297" s="30"/>
      <c r="M297" s="42"/>
      <c r="N297" s="101" t="str">
        <f>IF(G297=TRUE,H297*K297*(VLOOKUP(J297,'Table de correspondance'!D:E,2,FALSE)),"")</f>
        <v/>
      </c>
      <c r="O297" s="101" t="str">
        <f t="shared" si="33"/>
        <v/>
      </c>
      <c r="P297" s="101" t="str">
        <f t="shared" si="30"/>
        <v/>
      </c>
      <c r="Q297" s="29">
        <f>Calendrier!L285</f>
        <v>5.6</v>
      </c>
      <c r="R297" s="164" t="str">
        <f>IFERROR(INDEX(Calendrier!$M:$V,MATCH($U297,Calendrier!$W:$W,0),MATCH($L297,Calendrier!$M$1:$V$1,0)),"")</f>
        <v/>
      </c>
      <c r="S297" s="164" t="str">
        <f t="shared" si="34"/>
        <v/>
      </c>
      <c r="T297" s="164" t="str">
        <f>IFERROR(VLOOKUP(S297,'Table de correspondance'!$R:$S,2,FALSE),R297)</f>
        <v/>
      </c>
      <c r="U297" s="155" t="str">
        <f t="shared" si="31"/>
        <v>1/16eme de finale (22h) - 01/074620422hMi-temps 2</v>
      </c>
      <c r="Z297" s="19"/>
      <c r="AA297" s="23"/>
      <c r="AB297" s="23"/>
      <c r="AC297" s="23"/>
      <c r="AD297" s="19"/>
      <c r="AE297" s="19"/>
      <c r="AF297" s="31"/>
      <c r="AG297" s="63"/>
      <c r="AH297" s="64"/>
      <c r="AAF297">
        <f t="shared" si="32"/>
        <v>0</v>
      </c>
    </row>
    <row r="298" spans="1:708" ht="19.5" customHeight="1" x14ac:dyDescent="0.25">
      <c r="A298" t="str">
        <f t="shared" si="35"/>
        <v>16ème de finale (prev)1/16eme de finale (22h) - 01/0722hMi-temps 3</v>
      </c>
      <c r="B298" s="26" t="str">
        <f>Calendrier!B286</f>
        <v>16ème de finale (prev)</v>
      </c>
      <c r="C298" s="26" t="str">
        <f>Calendrier!G286</f>
        <v>1/16eme de finale (22h) - 01/07</v>
      </c>
      <c r="D298" s="27">
        <f>Calendrier!C286</f>
        <v>46204</v>
      </c>
      <c r="E298" s="28" t="str">
        <f>Calendrier!I286</f>
        <v>22h</v>
      </c>
      <c r="F298" s="28" t="str">
        <f>Calendrier!H286</f>
        <v>Mi-temps 3</v>
      </c>
      <c r="G298" s="36"/>
      <c r="H298" s="100">
        <f>Calendrier!K286</f>
        <v>75000</v>
      </c>
      <c r="I298" s="42">
        <v>0.5</v>
      </c>
      <c r="J298" s="35">
        <v>20</v>
      </c>
      <c r="K298" s="35">
        <v>1</v>
      </c>
      <c r="L298" s="30"/>
      <c r="M298" s="42"/>
      <c r="N298" s="101" t="str">
        <f>IF(G298=TRUE,H298*K298*(VLOOKUP(J298,'Table de correspondance'!D:E,2,FALSE)),"")</f>
        <v/>
      </c>
      <c r="O298" s="101" t="str">
        <f t="shared" si="33"/>
        <v/>
      </c>
      <c r="P298" s="101" t="str">
        <f t="shared" si="30"/>
        <v/>
      </c>
      <c r="Q298" s="29">
        <f>Calendrier!L286</f>
        <v>6</v>
      </c>
      <c r="R298" s="164" t="str">
        <f>IFERROR(INDEX(Calendrier!$M:$V,MATCH($U298,Calendrier!$W:$W,0),MATCH($L298,Calendrier!$M$1:$V$1,0)),"")</f>
        <v/>
      </c>
      <c r="S298" s="164" t="str">
        <f t="shared" si="34"/>
        <v/>
      </c>
      <c r="T298" s="164" t="str">
        <f>IFERROR(VLOOKUP(S298,'Table de correspondance'!$R:$S,2,FALSE),R298)</f>
        <v/>
      </c>
      <c r="U298" s="155" t="str">
        <f t="shared" si="31"/>
        <v>1/16eme de finale (22h) - 01/074620422hMi-temps 3</v>
      </c>
      <c r="Z298" s="19"/>
      <c r="AA298" s="23"/>
      <c r="AB298" s="23"/>
      <c r="AC298" s="23"/>
      <c r="AD298" s="19"/>
      <c r="AE298" s="19"/>
      <c r="AF298" s="31"/>
      <c r="AG298" s="63"/>
      <c r="AH298" s="64"/>
      <c r="AAF298">
        <f t="shared" si="32"/>
        <v>0</v>
      </c>
    </row>
    <row r="299" spans="1:708" ht="19.5" customHeight="1" x14ac:dyDescent="0.25">
      <c r="A299" t="str">
        <f t="shared" si="35"/>
        <v>16ème de finale (prev)1/16eme de finale (22h) - 01/0722hPower break 2</v>
      </c>
      <c r="B299" s="26" t="str">
        <f>Calendrier!B287</f>
        <v>16ème de finale (prev)</v>
      </c>
      <c r="C299" s="26" t="str">
        <f>Calendrier!G287</f>
        <v>1/16eme de finale (22h) - 01/07</v>
      </c>
      <c r="D299" s="27">
        <f>Calendrier!C287</f>
        <v>46204</v>
      </c>
      <c r="E299" s="28" t="str">
        <f>Calendrier!I287</f>
        <v>22h</v>
      </c>
      <c r="F299" s="28" t="str">
        <f>Calendrier!H287</f>
        <v>Power break 2</v>
      </c>
      <c r="G299" s="36"/>
      <c r="H299" s="100">
        <f>Calendrier!K287</f>
        <v>90000</v>
      </c>
      <c r="I299" s="42">
        <v>0.5</v>
      </c>
      <c r="J299" s="35">
        <v>20</v>
      </c>
      <c r="K299" s="35">
        <v>1</v>
      </c>
      <c r="L299" s="30"/>
      <c r="M299" s="42"/>
      <c r="N299" s="101" t="str">
        <f>IF(G299=TRUE,H299*K299*(VLOOKUP(J299,'Table de correspondance'!D:E,2,FALSE)),"")</f>
        <v/>
      </c>
      <c r="O299" s="101" t="str">
        <f t="shared" si="33"/>
        <v/>
      </c>
      <c r="P299" s="101" t="str">
        <f t="shared" si="30"/>
        <v/>
      </c>
      <c r="Q299" s="29">
        <f>Calendrier!L287</f>
        <v>6.84</v>
      </c>
      <c r="R299" s="164" t="str">
        <f>IFERROR(INDEX(Calendrier!$M:$V,MATCH($U299,Calendrier!$W:$W,0),MATCH($L299,Calendrier!$M$1:$V$1,0)),"")</f>
        <v/>
      </c>
      <c r="S299" s="164" t="str">
        <f t="shared" si="34"/>
        <v/>
      </c>
      <c r="T299" s="164" t="str">
        <f>IFERROR(VLOOKUP(S299,'Table de correspondance'!$R:$S,2,FALSE),R299)</f>
        <v/>
      </c>
      <c r="U299" s="155" t="str">
        <f t="shared" si="31"/>
        <v>1/16eme de finale (22h) - 01/074620422hPower break 2</v>
      </c>
      <c r="Z299" s="19"/>
      <c r="AA299" s="23"/>
      <c r="AB299" s="23"/>
      <c r="AC299" s="23"/>
      <c r="AD299" s="19"/>
      <c r="AE299" s="19"/>
      <c r="AF299" s="31"/>
      <c r="AG299" s="63"/>
      <c r="AH299" s="64"/>
      <c r="AAF299">
        <f t="shared" si="32"/>
        <v>0</v>
      </c>
    </row>
    <row r="300" spans="1:708" ht="19.5" customHeight="1" x14ac:dyDescent="0.25">
      <c r="A300" t="str">
        <f t="shared" si="35"/>
        <v>16ème de finale (prev)1/16eme de finale (22h) - 01/0722h2ème période / Prolongations</v>
      </c>
      <c r="B300" s="26" t="str">
        <f>Calendrier!B288</f>
        <v>16ème de finale (prev)</v>
      </c>
      <c r="C300" s="26" t="str">
        <f>Calendrier!G288</f>
        <v>1/16eme de finale (22h) - 01/07</v>
      </c>
      <c r="D300" s="27">
        <f>Calendrier!C288</f>
        <v>46204</v>
      </c>
      <c r="E300" s="28" t="str">
        <f>Calendrier!I288</f>
        <v>22h</v>
      </c>
      <c r="F300" s="28" t="str">
        <f>Calendrier!H288</f>
        <v>2ème période / Prolongations</v>
      </c>
      <c r="G300" s="36"/>
      <c r="H300" s="100">
        <f>Calendrier!K288</f>
        <v>75000</v>
      </c>
      <c r="I300" s="42">
        <v>0.5</v>
      </c>
      <c r="J300" s="35">
        <v>12</v>
      </c>
      <c r="K300" s="35">
        <v>1</v>
      </c>
      <c r="L300" s="30"/>
      <c r="M300" s="42"/>
      <c r="N300" s="101" t="str">
        <f>IF(G300=TRUE,H300*K300*(VLOOKUP(J300,'Table de correspondance'!D:E,2,FALSE)),"")</f>
        <v/>
      </c>
      <c r="O300" s="101" t="str">
        <f t="shared" si="33"/>
        <v/>
      </c>
      <c r="P300" s="101" t="str">
        <f t="shared" si="30"/>
        <v/>
      </c>
      <c r="Q300" s="29">
        <f>Calendrier!L288</f>
        <v>6</v>
      </c>
      <c r="R300" s="164" t="str">
        <f>IFERROR(INDEX(Calendrier!$M:$V,MATCH($U300,Calendrier!$W:$W,0),MATCH($L300,Calendrier!$M$1:$V$1,0)),"")</f>
        <v/>
      </c>
      <c r="S300" s="164" t="str">
        <f t="shared" si="34"/>
        <v/>
      </c>
      <c r="T300" s="164" t="str">
        <f>IFERROR(VLOOKUP(S300,'Table de correspondance'!$R:$S,2,FALSE),R300)</f>
        <v/>
      </c>
      <c r="U300" s="155" t="str">
        <f t="shared" si="31"/>
        <v>1/16eme de finale (22h) - 01/074620422h2ème période / Prolongations</v>
      </c>
      <c r="Z300" s="19"/>
      <c r="AA300" s="23"/>
      <c r="AB300" s="23"/>
      <c r="AC300" s="23"/>
      <c r="AD300" s="19"/>
      <c r="AE300" s="19"/>
      <c r="AF300" s="31"/>
      <c r="AG300" s="63"/>
      <c r="AH300" s="64"/>
      <c r="AAF300">
        <f t="shared" si="32"/>
        <v>0</v>
      </c>
    </row>
    <row r="301" spans="1:708" ht="19.5" customHeight="1" x14ac:dyDescent="0.25">
      <c r="A301" t="str">
        <f t="shared" si="35"/>
        <v>16ème de finale (prev)1/16eme de finale (22h) - 01/0722hProlongations / Tirs au but</v>
      </c>
      <c r="B301" s="26" t="str">
        <f>Calendrier!B289</f>
        <v>16ème de finale (prev)</v>
      </c>
      <c r="C301" s="26" t="str">
        <f>Calendrier!G289</f>
        <v>1/16eme de finale (22h) - 01/07</v>
      </c>
      <c r="D301" s="27">
        <f>Calendrier!C289</f>
        <v>46204</v>
      </c>
      <c r="E301" s="28" t="str">
        <f>Calendrier!I289</f>
        <v>22h</v>
      </c>
      <c r="F301" s="28" t="str">
        <f>Calendrier!H289</f>
        <v>Prolongations / Tirs au but</v>
      </c>
      <c r="G301" s="36"/>
      <c r="H301" s="100">
        <f>Calendrier!K289</f>
        <v>75000</v>
      </c>
      <c r="I301" s="42">
        <v>0.5</v>
      </c>
      <c r="J301" s="35">
        <v>20</v>
      </c>
      <c r="K301" s="35">
        <v>1</v>
      </c>
      <c r="L301" s="30"/>
      <c r="M301" s="42"/>
      <c r="N301" s="101" t="str">
        <f>IF(G301=TRUE,H301*K301*(VLOOKUP(J301,'Table de correspondance'!D:E,2,FALSE)),"")</f>
        <v/>
      </c>
      <c r="O301" s="101" t="str">
        <f t="shared" si="33"/>
        <v/>
      </c>
      <c r="P301" s="101" t="str">
        <f t="shared" si="30"/>
        <v/>
      </c>
      <c r="Q301" s="29">
        <f>Calendrier!L289</f>
        <v>6</v>
      </c>
      <c r="R301" s="164" t="str">
        <f>IFERROR(INDEX(Calendrier!$M:$V,MATCH($U301,Calendrier!$W:$W,0),MATCH($L301,Calendrier!$M$1:$V$1,0)),"")</f>
        <v/>
      </c>
      <c r="S301" s="164" t="str">
        <f t="shared" si="34"/>
        <v/>
      </c>
      <c r="T301" s="164" t="str">
        <f>IFERROR(VLOOKUP(S301,'Table de correspondance'!$R:$S,2,FALSE),R301)</f>
        <v/>
      </c>
      <c r="U301" s="155" t="str">
        <f t="shared" si="31"/>
        <v>1/16eme de finale (22h) - 01/074620422hProlongations / Tirs au but</v>
      </c>
      <c r="Z301" s="19"/>
      <c r="AA301" s="23"/>
      <c r="AB301" s="23"/>
      <c r="AC301" s="23"/>
      <c r="AD301" s="19"/>
      <c r="AE301" s="19"/>
      <c r="AF301" s="31"/>
      <c r="AG301" s="63"/>
      <c r="AH301" s="64"/>
      <c r="AAF301">
        <f t="shared" si="32"/>
        <v>0</v>
      </c>
    </row>
    <row r="302" spans="1:708" ht="19.5" customHeight="1" x14ac:dyDescent="0.25">
      <c r="A302" t="str">
        <f t="shared" si="35"/>
        <v>16ème de finale (prev)1/16eme de finale (22h) - 01/0722hFin match</v>
      </c>
      <c r="B302" s="26" t="str">
        <f>Calendrier!B290</f>
        <v>16ème de finale (prev)</v>
      </c>
      <c r="C302" s="26" t="str">
        <f>Calendrier!G290</f>
        <v>1/16eme de finale (22h) - 01/07</v>
      </c>
      <c r="D302" s="27">
        <f>Calendrier!C290</f>
        <v>46204</v>
      </c>
      <c r="E302" s="28" t="str">
        <f>Calendrier!I290</f>
        <v>22h</v>
      </c>
      <c r="F302" s="28" t="str">
        <f>Calendrier!H290</f>
        <v>Fin match</v>
      </c>
      <c r="G302" s="36"/>
      <c r="H302" s="100">
        <f>Calendrier!K290</f>
        <v>18000</v>
      </c>
      <c r="I302" s="42">
        <v>0.5</v>
      </c>
      <c r="J302" s="35">
        <v>20</v>
      </c>
      <c r="K302" s="35">
        <v>1</v>
      </c>
      <c r="L302" s="30"/>
      <c r="M302" s="42"/>
      <c r="N302" s="101" t="str">
        <f>IF(G302=TRUE,H302*K302*(VLOOKUP(J302,'Table de correspondance'!D:E,2,FALSE)),"")</f>
        <v/>
      </c>
      <c r="O302" s="101" t="str">
        <f t="shared" si="33"/>
        <v/>
      </c>
      <c r="P302" s="101" t="str">
        <f t="shared" si="30"/>
        <v/>
      </c>
      <c r="Q302" s="29">
        <f>Calendrier!L290</f>
        <v>2</v>
      </c>
      <c r="R302" s="164" t="str">
        <f>IFERROR(INDEX(Calendrier!$M:$V,MATCH($U302,Calendrier!$W:$W,0),MATCH($L302,Calendrier!$M$1:$V$1,0)),"")</f>
        <v/>
      </c>
      <c r="S302" s="164" t="str">
        <f t="shared" si="34"/>
        <v/>
      </c>
      <c r="T302" s="164" t="str">
        <f>IFERROR(VLOOKUP(S302,'Table de correspondance'!$R:$S,2,FALSE),R302)</f>
        <v/>
      </c>
      <c r="U302" s="155" t="str">
        <f t="shared" si="31"/>
        <v>1/16eme de finale (22h) - 01/074620422hFin match</v>
      </c>
      <c r="Z302" s="19"/>
      <c r="AA302" s="23"/>
      <c r="AB302" s="23"/>
      <c r="AC302" s="23"/>
      <c r="AD302" s="19"/>
      <c r="AE302" s="19"/>
      <c r="AF302" s="31"/>
      <c r="AG302" s="63"/>
      <c r="AH302" s="64"/>
      <c r="AAF302">
        <f t="shared" si="32"/>
        <v>0</v>
      </c>
    </row>
    <row r="303" spans="1:708" ht="19.5" customHeight="1" x14ac:dyDescent="0.25">
      <c r="A303" t="str">
        <f t="shared" si="35"/>
        <v>16ème de finale (prev)1/16eme de finale (21h) - 02/0721hAvant Match</v>
      </c>
      <c r="B303" s="26" t="str">
        <f>Calendrier!B291</f>
        <v>16ème de finale (prev)</v>
      </c>
      <c r="C303" s="26" t="str">
        <f>Calendrier!G291</f>
        <v>1/16eme de finale (21h) - 02/07</v>
      </c>
      <c r="D303" s="27">
        <f>Calendrier!C291</f>
        <v>46205</v>
      </c>
      <c r="E303" s="28" t="str">
        <f>Calendrier!I291</f>
        <v>21h</v>
      </c>
      <c r="F303" s="28" t="str">
        <f>Calendrier!H291</f>
        <v>Avant Match</v>
      </c>
      <c r="G303" s="36"/>
      <c r="H303" s="100">
        <f>Calendrier!K291</f>
        <v>50000</v>
      </c>
      <c r="I303" s="42">
        <v>0.5</v>
      </c>
      <c r="J303" s="35">
        <v>20</v>
      </c>
      <c r="K303" s="35">
        <v>1</v>
      </c>
      <c r="L303" s="30"/>
      <c r="M303" s="42"/>
      <c r="N303" s="101" t="str">
        <f>IF(G303=TRUE,H303*K303*(VLOOKUP(J303,'Table de correspondance'!D:E,2,FALSE)),"")</f>
        <v/>
      </c>
      <c r="O303" s="101" t="str">
        <f t="shared" si="33"/>
        <v/>
      </c>
      <c r="P303" s="101" t="str">
        <f t="shared" si="30"/>
        <v/>
      </c>
      <c r="Q303" s="29">
        <f>Calendrier!L291</f>
        <v>3.55</v>
      </c>
      <c r="R303" s="164" t="str">
        <f>IFERROR(INDEX(Calendrier!$M:$V,MATCH($U303,Calendrier!$W:$W,0),MATCH($L303,Calendrier!$M$1:$V$1,0)),"")</f>
        <v/>
      </c>
      <c r="S303" s="164" t="str">
        <f t="shared" si="34"/>
        <v/>
      </c>
      <c r="T303" s="164" t="str">
        <f>IFERROR(VLOOKUP(S303,'Table de correspondance'!$R:$S,2,FALSE),R303)</f>
        <v/>
      </c>
      <c r="U303" s="155" t="str">
        <f t="shared" si="31"/>
        <v>1/16eme de finale (21h) - 02/074620521hAvant Match</v>
      </c>
      <c r="Z303" s="19"/>
      <c r="AA303" s="23"/>
      <c r="AB303" s="23"/>
      <c r="AC303" s="23"/>
      <c r="AD303" s="19"/>
      <c r="AE303" s="19"/>
      <c r="AF303" s="31"/>
      <c r="AG303" s="63"/>
      <c r="AH303" s="64"/>
      <c r="AAF303">
        <f t="shared" si="32"/>
        <v>0</v>
      </c>
    </row>
    <row r="304" spans="1:708" ht="19.5" customHeight="1" x14ac:dyDescent="0.25">
      <c r="A304" t="str">
        <f t="shared" si="35"/>
        <v>16ème de finale (prev)1/16eme de finale (21h) - 02/0721hPower break 1</v>
      </c>
      <c r="B304" s="26" t="str">
        <f>Calendrier!B292</f>
        <v>16ème de finale (prev)</v>
      </c>
      <c r="C304" s="26" t="str">
        <f>Calendrier!G292</f>
        <v>1/16eme de finale (21h) - 02/07</v>
      </c>
      <c r="D304" s="27">
        <f>Calendrier!C292</f>
        <v>46205</v>
      </c>
      <c r="E304" s="28" t="str">
        <f>Calendrier!I292</f>
        <v>21h</v>
      </c>
      <c r="F304" s="28" t="str">
        <f>Calendrier!H292</f>
        <v>Power break 1</v>
      </c>
      <c r="G304" s="36"/>
      <c r="H304" s="100">
        <f>Calendrier!K292</f>
        <v>165000</v>
      </c>
      <c r="I304" s="42">
        <v>0.5</v>
      </c>
      <c r="J304" s="35">
        <v>9</v>
      </c>
      <c r="K304" s="35">
        <v>1</v>
      </c>
      <c r="L304" s="30"/>
      <c r="M304" s="42"/>
      <c r="N304" s="101" t="str">
        <f>IF(G304=TRUE,H304*K304*(VLOOKUP(J304,'Table de correspondance'!D:E,2,FALSE)),"")</f>
        <v/>
      </c>
      <c r="O304" s="101" t="str">
        <f t="shared" si="33"/>
        <v/>
      </c>
      <c r="P304" s="101" t="str">
        <f t="shared" si="30"/>
        <v/>
      </c>
      <c r="Q304" s="29">
        <f>Calendrier!L292</f>
        <v>11.21</v>
      </c>
      <c r="R304" s="164" t="str">
        <f>IFERROR(INDEX(Calendrier!$M:$V,MATCH($U304,Calendrier!$W:$W,0),MATCH($L304,Calendrier!$M$1:$V$1,0)),"")</f>
        <v/>
      </c>
      <c r="S304" s="164" t="str">
        <f t="shared" si="34"/>
        <v/>
      </c>
      <c r="T304" s="164" t="str">
        <f>IFERROR(VLOOKUP(S304,'Table de correspondance'!$R:$S,2,FALSE),R304)</f>
        <v/>
      </c>
      <c r="U304" s="155" t="str">
        <f t="shared" si="31"/>
        <v>1/16eme de finale (21h) - 02/074620521hPower break 1</v>
      </c>
      <c r="Z304" s="19"/>
      <c r="AA304" s="23"/>
      <c r="AB304" s="23"/>
      <c r="AC304" s="23"/>
      <c r="AD304" s="19"/>
      <c r="AE304" s="19"/>
      <c r="AF304" s="31"/>
      <c r="AG304" s="63"/>
      <c r="AH304" s="64"/>
      <c r="AAF304">
        <f t="shared" si="32"/>
        <v>0</v>
      </c>
    </row>
    <row r="305" spans="1:708" ht="19.5" customHeight="1" x14ac:dyDescent="0.25">
      <c r="A305" t="str">
        <f t="shared" si="35"/>
        <v>16ème de finale (prev)1/16eme de finale (21h) - 02/0721hMi-temps 1</v>
      </c>
      <c r="B305" s="26" t="str">
        <f>Calendrier!B293</f>
        <v>16ème de finale (prev)</v>
      </c>
      <c r="C305" s="26" t="str">
        <f>Calendrier!G293</f>
        <v>1/16eme de finale (21h) - 02/07</v>
      </c>
      <c r="D305" s="27">
        <f>Calendrier!C293</f>
        <v>46205</v>
      </c>
      <c r="E305" s="28" t="str">
        <f>Calendrier!I293</f>
        <v>21h</v>
      </c>
      <c r="F305" s="28" t="str">
        <f>Calendrier!H293</f>
        <v>Mi-temps 1</v>
      </c>
      <c r="G305" s="36"/>
      <c r="H305" s="100">
        <f>Calendrier!K293</f>
        <v>135000</v>
      </c>
      <c r="I305" s="42">
        <v>0.5</v>
      </c>
      <c r="J305" s="35">
        <v>5</v>
      </c>
      <c r="K305" s="35">
        <v>1</v>
      </c>
      <c r="L305" s="30"/>
      <c r="M305" s="42"/>
      <c r="N305" s="101" t="str">
        <f>IF(G305=TRUE,H305*K305*(VLOOKUP(J305,'Table de correspondance'!D:E,2,FALSE)),"")</f>
        <v/>
      </c>
      <c r="O305" s="101" t="str">
        <f t="shared" si="33"/>
        <v/>
      </c>
      <c r="P305" s="101" t="str">
        <f t="shared" si="30"/>
        <v/>
      </c>
      <c r="Q305" s="29">
        <f>Calendrier!L293</f>
        <v>9.65</v>
      </c>
      <c r="R305" s="164" t="str">
        <f>IFERROR(INDEX(Calendrier!$M:$V,MATCH($U305,Calendrier!$W:$W,0),MATCH($L305,Calendrier!$M$1:$V$1,0)),"")</f>
        <v/>
      </c>
      <c r="S305" s="164" t="str">
        <f t="shared" si="34"/>
        <v/>
      </c>
      <c r="T305" s="164" t="str">
        <f>IFERROR(VLOOKUP(S305,'Table de correspondance'!$R:$S,2,FALSE),R305)</f>
        <v/>
      </c>
      <c r="U305" s="155" t="str">
        <f t="shared" si="31"/>
        <v>1/16eme de finale (21h) - 02/074620521hMi-temps 1</v>
      </c>
      <c r="Z305" s="19"/>
      <c r="AA305" s="23"/>
      <c r="AB305" s="23"/>
      <c r="AC305" s="23"/>
      <c r="AD305" s="19"/>
      <c r="AE305" s="19"/>
      <c r="AF305" s="31"/>
      <c r="AG305" s="63"/>
      <c r="AH305" s="64"/>
      <c r="AAF305">
        <f t="shared" si="32"/>
        <v>0</v>
      </c>
    </row>
    <row r="306" spans="1:708" ht="19.5" customHeight="1" x14ac:dyDescent="0.25">
      <c r="A306" t="str">
        <f t="shared" si="35"/>
        <v>16ème de finale (prev)1/16eme de finale (21h) - 02/0721hMi-temps 2</v>
      </c>
      <c r="B306" s="26" t="str">
        <f>Calendrier!B294</f>
        <v>16ème de finale (prev)</v>
      </c>
      <c r="C306" s="26" t="str">
        <f>Calendrier!G294</f>
        <v>1/16eme de finale (21h) - 02/07</v>
      </c>
      <c r="D306" s="27">
        <f>Calendrier!C294</f>
        <v>46205</v>
      </c>
      <c r="E306" s="28" t="str">
        <f>Calendrier!I294</f>
        <v>21h</v>
      </c>
      <c r="F306" s="28" t="str">
        <f>Calendrier!H294</f>
        <v>Mi-temps 2</v>
      </c>
      <c r="G306" s="36"/>
      <c r="H306" s="100">
        <f>Calendrier!K294</f>
        <v>125000</v>
      </c>
      <c r="I306" s="42">
        <v>0.5</v>
      </c>
      <c r="J306" s="35">
        <v>20</v>
      </c>
      <c r="K306" s="35">
        <v>1</v>
      </c>
      <c r="L306" s="30"/>
      <c r="M306" s="42"/>
      <c r="N306" s="101" t="str">
        <f>IF(G306=TRUE,H306*K306*(VLOOKUP(J306,'Table de correspondance'!D:E,2,FALSE)),"")</f>
        <v/>
      </c>
      <c r="O306" s="101" t="str">
        <f t="shared" si="33"/>
        <v/>
      </c>
      <c r="P306" s="101" t="str">
        <f t="shared" si="30"/>
        <v/>
      </c>
      <c r="Q306" s="29">
        <f>Calendrier!L294</f>
        <v>8.9</v>
      </c>
      <c r="R306" s="164" t="str">
        <f>IFERROR(INDEX(Calendrier!$M:$V,MATCH($U306,Calendrier!$W:$W,0),MATCH($L306,Calendrier!$M$1:$V$1,0)),"")</f>
        <v/>
      </c>
      <c r="S306" s="164" t="str">
        <f t="shared" si="34"/>
        <v/>
      </c>
      <c r="T306" s="164" t="str">
        <f>IFERROR(VLOOKUP(S306,'Table de correspondance'!$R:$S,2,FALSE),R306)</f>
        <v/>
      </c>
      <c r="U306" s="155" t="str">
        <f t="shared" si="31"/>
        <v>1/16eme de finale (21h) - 02/074620521hMi-temps 2</v>
      </c>
      <c r="Z306" s="19"/>
      <c r="AA306" s="23"/>
      <c r="AB306" s="23"/>
      <c r="AC306" s="23"/>
      <c r="AD306" s="19"/>
      <c r="AE306" s="19"/>
      <c r="AF306" s="31"/>
      <c r="AG306" s="63"/>
      <c r="AH306" s="64"/>
      <c r="AAF306">
        <f t="shared" si="32"/>
        <v>0</v>
      </c>
    </row>
    <row r="307" spans="1:708" ht="19.5" customHeight="1" x14ac:dyDescent="0.25">
      <c r="A307" t="str">
        <f t="shared" si="35"/>
        <v>16ème de finale (prev)1/16eme de finale (21h) - 02/0721hMi-temps 3</v>
      </c>
      <c r="B307" s="26" t="str">
        <f>Calendrier!B295</f>
        <v>16ème de finale (prev)</v>
      </c>
      <c r="C307" s="26" t="str">
        <f>Calendrier!G295</f>
        <v>1/16eme de finale (21h) - 02/07</v>
      </c>
      <c r="D307" s="27">
        <f>Calendrier!C295</f>
        <v>46205</v>
      </c>
      <c r="E307" s="28" t="str">
        <f>Calendrier!I295</f>
        <v>21h</v>
      </c>
      <c r="F307" s="28" t="str">
        <f>Calendrier!H295</f>
        <v>Mi-temps 3</v>
      </c>
      <c r="G307" s="36"/>
      <c r="H307" s="100">
        <f>Calendrier!K295</f>
        <v>135000</v>
      </c>
      <c r="I307" s="42">
        <v>0.5</v>
      </c>
      <c r="J307" s="35">
        <v>20</v>
      </c>
      <c r="K307" s="35">
        <v>1</v>
      </c>
      <c r="L307" s="30"/>
      <c r="M307" s="42"/>
      <c r="N307" s="101" t="str">
        <f>IF(G307=TRUE,H307*K307*(VLOOKUP(J307,'Table de correspondance'!D:E,2,FALSE)),"")</f>
        <v/>
      </c>
      <c r="O307" s="101" t="str">
        <f t="shared" si="33"/>
        <v/>
      </c>
      <c r="P307" s="101" t="str">
        <f t="shared" si="30"/>
        <v/>
      </c>
      <c r="Q307" s="29">
        <f>Calendrier!L295</f>
        <v>9.65</v>
      </c>
      <c r="R307" s="164" t="str">
        <f>IFERROR(INDEX(Calendrier!$M:$V,MATCH($U307,Calendrier!$W:$W,0),MATCH($L307,Calendrier!$M$1:$V$1,0)),"")</f>
        <v/>
      </c>
      <c r="S307" s="164" t="str">
        <f t="shared" si="34"/>
        <v/>
      </c>
      <c r="T307" s="164" t="str">
        <f>IFERROR(VLOOKUP(S307,'Table de correspondance'!$R:$S,2,FALSE),R307)</f>
        <v/>
      </c>
      <c r="U307" s="155" t="str">
        <f t="shared" si="31"/>
        <v>1/16eme de finale (21h) - 02/074620521hMi-temps 3</v>
      </c>
      <c r="Z307" s="19"/>
      <c r="AA307" s="23"/>
      <c r="AB307" s="23"/>
      <c r="AC307" s="23"/>
      <c r="AD307" s="19"/>
      <c r="AE307" s="19"/>
      <c r="AF307" s="31"/>
      <c r="AG307" s="63"/>
      <c r="AH307" s="64"/>
      <c r="AAF307">
        <f t="shared" si="32"/>
        <v>0</v>
      </c>
    </row>
    <row r="308" spans="1:708" ht="19.5" customHeight="1" x14ac:dyDescent="0.25">
      <c r="A308" t="str">
        <f t="shared" si="35"/>
        <v>16ème de finale (prev)1/16eme de finale (21h) - 02/0721hPower break 2</v>
      </c>
      <c r="B308" s="26" t="str">
        <f>Calendrier!B296</f>
        <v>16ème de finale (prev)</v>
      </c>
      <c r="C308" s="26" t="str">
        <f>Calendrier!G296</f>
        <v>1/16eme de finale (21h) - 02/07</v>
      </c>
      <c r="D308" s="27">
        <f>Calendrier!C296</f>
        <v>46205</v>
      </c>
      <c r="E308" s="28" t="str">
        <f>Calendrier!I296</f>
        <v>21h</v>
      </c>
      <c r="F308" s="28" t="str">
        <f>Calendrier!H296</f>
        <v>Power break 2</v>
      </c>
      <c r="G308" s="36"/>
      <c r="H308" s="100">
        <f>Calendrier!K296</f>
        <v>165000</v>
      </c>
      <c r="I308" s="42">
        <v>0.5</v>
      </c>
      <c r="J308" s="35">
        <v>5</v>
      </c>
      <c r="K308" s="35">
        <v>1</v>
      </c>
      <c r="L308" s="30"/>
      <c r="M308" s="42"/>
      <c r="N308" s="101" t="str">
        <f>IF(G308=TRUE,H308*K308*(VLOOKUP(J308,'Table de correspondance'!D:E,2,FALSE)),"")</f>
        <v/>
      </c>
      <c r="O308" s="101" t="str">
        <f t="shared" si="33"/>
        <v/>
      </c>
      <c r="P308" s="101" t="str">
        <f t="shared" si="30"/>
        <v/>
      </c>
      <c r="Q308" s="29">
        <f>Calendrier!L296</f>
        <v>11.21</v>
      </c>
      <c r="R308" s="164" t="str">
        <f>IFERROR(INDEX(Calendrier!$M:$V,MATCH($U308,Calendrier!$W:$W,0),MATCH($L308,Calendrier!$M$1:$V$1,0)),"")</f>
        <v/>
      </c>
      <c r="S308" s="164" t="str">
        <f t="shared" si="34"/>
        <v/>
      </c>
      <c r="T308" s="164" t="str">
        <f>IFERROR(VLOOKUP(S308,'Table de correspondance'!$R:$S,2,FALSE),R308)</f>
        <v/>
      </c>
      <c r="U308" s="155" t="str">
        <f t="shared" si="31"/>
        <v>1/16eme de finale (21h) - 02/074620521hPower break 2</v>
      </c>
      <c r="Z308" s="19"/>
      <c r="AA308" s="23"/>
      <c r="AB308" s="23"/>
      <c r="AC308" s="23"/>
      <c r="AD308" s="19"/>
      <c r="AE308" s="19"/>
      <c r="AF308" s="31"/>
      <c r="AG308" s="63"/>
      <c r="AH308" s="64"/>
      <c r="AAF308">
        <f t="shared" si="32"/>
        <v>0</v>
      </c>
    </row>
    <row r="309" spans="1:708" ht="19.5" customHeight="1" x14ac:dyDescent="0.25">
      <c r="A309" t="str">
        <f t="shared" si="35"/>
        <v>16ème de finale (prev)1/16eme de finale (21h) - 02/0721h2ème période / Prolongations</v>
      </c>
      <c r="B309" s="26" t="str">
        <f>Calendrier!B297</f>
        <v>16ème de finale (prev)</v>
      </c>
      <c r="C309" s="26" t="str">
        <f>Calendrier!G297</f>
        <v>1/16eme de finale (21h) - 02/07</v>
      </c>
      <c r="D309" s="27">
        <f>Calendrier!C297</f>
        <v>46205</v>
      </c>
      <c r="E309" s="28" t="str">
        <f>Calendrier!I297</f>
        <v>21h</v>
      </c>
      <c r="F309" s="28" t="str">
        <f>Calendrier!H297</f>
        <v>2ème période / Prolongations</v>
      </c>
      <c r="G309" s="36"/>
      <c r="H309" s="100">
        <f>Calendrier!K297</f>
        <v>135000</v>
      </c>
      <c r="I309" s="42">
        <v>0.5</v>
      </c>
      <c r="J309" s="35">
        <v>20</v>
      </c>
      <c r="K309" s="35">
        <v>1</v>
      </c>
      <c r="L309" s="30"/>
      <c r="M309" s="42"/>
      <c r="N309" s="101" t="str">
        <f>IF(G309=TRUE,H309*K309*(VLOOKUP(J309,'Table de correspondance'!D:E,2,FALSE)),"")</f>
        <v/>
      </c>
      <c r="O309" s="101" t="str">
        <f t="shared" si="33"/>
        <v/>
      </c>
      <c r="P309" s="101" t="str">
        <f t="shared" si="30"/>
        <v/>
      </c>
      <c r="Q309" s="29">
        <f>Calendrier!L297</f>
        <v>9.65</v>
      </c>
      <c r="R309" s="164" t="str">
        <f>IFERROR(INDEX(Calendrier!$M:$V,MATCH($U309,Calendrier!$W:$W,0),MATCH($L309,Calendrier!$M$1:$V$1,0)),"")</f>
        <v/>
      </c>
      <c r="S309" s="164" t="str">
        <f t="shared" si="34"/>
        <v/>
      </c>
      <c r="T309" s="164" t="str">
        <f>IFERROR(VLOOKUP(S309,'Table de correspondance'!$R:$S,2,FALSE),R309)</f>
        <v/>
      </c>
      <c r="U309" s="155" t="str">
        <f t="shared" si="31"/>
        <v>1/16eme de finale (21h) - 02/074620521h2ème période / Prolongations</v>
      </c>
      <c r="Z309" s="19"/>
      <c r="AA309" s="23"/>
      <c r="AB309" s="23"/>
      <c r="AC309" s="23"/>
      <c r="AD309" s="19"/>
      <c r="AE309" s="19"/>
      <c r="AF309" s="31"/>
      <c r="AG309" s="63"/>
      <c r="AH309" s="64"/>
      <c r="AAF309">
        <f t="shared" si="32"/>
        <v>0</v>
      </c>
    </row>
    <row r="310" spans="1:708" ht="19.5" customHeight="1" x14ac:dyDescent="0.25">
      <c r="A310" t="str">
        <f t="shared" si="35"/>
        <v>16ème de finale (prev)1/16eme de finale (21h) - 02/0721hProlongations / Tirs au but</v>
      </c>
      <c r="B310" s="26" t="str">
        <f>Calendrier!B298</f>
        <v>16ème de finale (prev)</v>
      </c>
      <c r="C310" s="26" t="str">
        <f>Calendrier!G298</f>
        <v>1/16eme de finale (21h) - 02/07</v>
      </c>
      <c r="D310" s="27">
        <f>Calendrier!C298</f>
        <v>46205</v>
      </c>
      <c r="E310" s="28" t="str">
        <f>Calendrier!I298</f>
        <v>21h</v>
      </c>
      <c r="F310" s="28" t="str">
        <f>Calendrier!H298</f>
        <v>Prolongations / Tirs au but</v>
      </c>
      <c r="G310" s="36"/>
      <c r="H310" s="100">
        <f>Calendrier!K298</f>
        <v>135000</v>
      </c>
      <c r="I310" s="42">
        <v>0.5</v>
      </c>
      <c r="J310" s="35">
        <v>20</v>
      </c>
      <c r="K310" s="35">
        <v>1</v>
      </c>
      <c r="L310" s="30"/>
      <c r="M310" s="42"/>
      <c r="N310" s="101" t="str">
        <f>IF(G310=TRUE,H310*K310*(VLOOKUP(J310,'Table de correspondance'!D:E,2,FALSE)),"")</f>
        <v/>
      </c>
      <c r="O310" s="101" t="str">
        <f t="shared" si="33"/>
        <v/>
      </c>
      <c r="P310" s="101" t="str">
        <f t="shared" si="30"/>
        <v/>
      </c>
      <c r="Q310" s="29">
        <f>Calendrier!L298</f>
        <v>9.65</v>
      </c>
      <c r="R310" s="164" t="str">
        <f>IFERROR(INDEX(Calendrier!$M:$V,MATCH($U310,Calendrier!$W:$W,0),MATCH($L310,Calendrier!$M$1:$V$1,0)),"")</f>
        <v/>
      </c>
      <c r="S310" s="164" t="str">
        <f t="shared" si="34"/>
        <v/>
      </c>
      <c r="T310" s="164" t="str">
        <f>IFERROR(VLOOKUP(S310,'Table de correspondance'!$R:$S,2,FALSE),R310)</f>
        <v/>
      </c>
      <c r="U310" s="155" t="str">
        <f t="shared" si="31"/>
        <v>1/16eme de finale (21h) - 02/074620521hProlongations / Tirs au but</v>
      </c>
      <c r="Z310" s="19"/>
      <c r="AA310" s="23"/>
      <c r="AB310" s="23"/>
      <c r="AC310" s="23"/>
      <c r="AD310" s="19"/>
      <c r="AE310" s="19"/>
      <c r="AF310" s="31"/>
      <c r="AG310" s="63"/>
      <c r="AH310" s="64"/>
      <c r="AAF310">
        <f t="shared" si="32"/>
        <v>0</v>
      </c>
    </row>
    <row r="311" spans="1:708" ht="19.5" customHeight="1" x14ac:dyDescent="0.25">
      <c r="A311" t="str">
        <f t="shared" si="35"/>
        <v>16ème de finale (prev)1/16eme de finale (21h) - 02/0721hFin match</v>
      </c>
      <c r="B311" s="26" t="str">
        <f>Calendrier!B299</f>
        <v>16ème de finale (prev)</v>
      </c>
      <c r="C311" s="26" t="str">
        <f>Calendrier!G299</f>
        <v>1/16eme de finale (21h) - 02/07</v>
      </c>
      <c r="D311" s="27">
        <f>Calendrier!C299</f>
        <v>46205</v>
      </c>
      <c r="E311" s="28" t="str">
        <f>Calendrier!I299</f>
        <v>21h</v>
      </c>
      <c r="F311" s="28" t="str">
        <f>Calendrier!H299</f>
        <v>Fin match</v>
      </c>
      <c r="G311" s="36"/>
      <c r="H311" s="100">
        <f>Calendrier!K299</f>
        <v>65000</v>
      </c>
      <c r="I311" s="42">
        <v>0.5</v>
      </c>
      <c r="J311" s="35">
        <v>9</v>
      </c>
      <c r="K311" s="35">
        <v>1</v>
      </c>
      <c r="L311" s="30"/>
      <c r="M311" s="42"/>
      <c r="N311" s="101" t="str">
        <f>IF(G311=TRUE,H311*K311*(VLOOKUP(J311,'Table de correspondance'!D:E,2,FALSE)),"")</f>
        <v/>
      </c>
      <c r="O311" s="101" t="str">
        <f t="shared" si="33"/>
        <v/>
      </c>
      <c r="P311" s="101" t="str">
        <f t="shared" si="30"/>
        <v/>
      </c>
      <c r="Q311" s="29">
        <f>Calendrier!L299</f>
        <v>5.45</v>
      </c>
      <c r="R311" s="164" t="str">
        <f>IFERROR(INDEX(Calendrier!$M:$V,MATCH($U311,Calendrier!$W:$W,0),MATCH($L311,Calendrier!$M$1:$V$1,0)),"")</f>
        <v/>
      </c>
      <c r="S311" s="164" t="str">
        <f t="shared" si="34"/>
        <v/>
      </c>
      <c r="T311" s="164" t="str">
        <f>IFERROR(VLOOKUP(S311,'Table de correspondance'!$R:$S,2,FALSE),R311)</f>
        <v/>
      </c>
      <c r="U311" s="155" t="str">
        <f t="shared" si="31"/>
        <v>1/16eme de finale (21h) - 02/074620521hFin match</v>
      </c>
      <c r="Z311" s="19"/>
      <c r="AA311" s="23"/>
      <c r="AB311" s="23"/>
      <c r="AC311" s="23"/>
      <c r="AD311" s="19"/>
      <c r="AE311" s="19"/>
      <c r="AF311" s="31"/>
      <c r="AG311" s="63"/>
      <c r="AH311" s="64"/>
      <c r="AAF311">
        <f t="shared" si="32"/>
        <v>0</v>
      </c>
    </row>
    <row r="312" spans="1:708" ht="19.5" customHeight="1" x14ac:dyDescent="0.25">
      <c r="A312" t="str">
        <f t="shared" si="35"/>
        <v>16ème de finale (prev)1/16eme de finale (20h) - 03/0720hAvant Match</v>
      </c>
      <c r="B312" s="26" t="str">
        <f>Calendrier!B309</f>
        <v>16ème de finale (prev)</v>
      </c>
      <c r="C312" s="26" t="str">
        <f>Calendrier!G309</f>
        <v>1/16eme de finale (20h) - 03/07</v>
      </c>
      <c r="D312" s="27">
        <f>Calendrier!C309</f>
        <v>46206</v>
      </c>
      <c r="E312" s="28" t="str">
        <f>Calendrier!I309</f>
        <v>20h</v>
      </c>
      <c r="F312" s="28" t="str">
        <f>Calendrier!H309</f>
        <v>Avant Match</v>
      </c>
      <c r="G312" s="36"/>
      <c r="H312" s="100">
        <f>Calendrier!K309</f>
        <v>30000</v>
      </c>
      <c r="I312" s="42">
        <v>0.5</v>
      </c>
      <c r="J312" s="35">
        <v>20</v>
      </c>
      <c r="K312" s="35">
        <v>1</v>
      </c>
      <c r="L312" s="30"/>
      <c r="M312" s="42"/>
      <c r="N312" s="101" t="str">
        <f>IF(G312=TRUE,H312*K312*(VLOOKUP(J312,'Table de correspondance'!D:E,2,FALSE)),"")</f>
        <v/>
      </c>
      <c r="O312" s="101" t="str">
        <f t="shared" si="33"/>
        <v/>
      </c>
      <c r="P312" s="101" t="str">
        <f t="shared" si="30"/>
        <v/>
      </c>
      <c r="Q312" s="29">
        <f>Calendrier!L309</f>
        <v>2.15</v>
      </c>
      <c r="R312" s="164" t="str">
        <f>IFERROR(INDEX(Calendrier!$M:$V,MATCH($U312,Calendrier!$W:$W,0),MATCH($L312,Calendrier!$M$1:$V$1,0)),"")</f>
        <v/>
      </c>
      <c r="S312" s="164" t="str">
        <f t="shared" si="34"/>
        <v/>
      </c>
      <c r="T312" s="164" t="str">
        <f>IFERROR(VLOOKUP(S312,'Table de correspondance'!$R:$S,2,FALSE),R312)</f>
        <v/>
      </c>
      <c r="U312" s="155" t="str">
        <f t="shared" si="31"/>
        <v>1/16eme de finale (20h) - 03/074620620hAvant Match</v>
      </c>
      <c r="Z312" s="19"/>
      <c r="AA312" s="23"/>
      <c r="AB312" s="23"/>
      <c r="AC312" s="23"/>
      <c r="AD312" s="19"/>
      <c r="AE312" s="19"/>
      <c r="AF312" s="31"/>
      <c r="AG312" s="63"/>
      <c r="AH312" s="64"/>
      <c r="AAF312">
        <f t="shared" si="32"/>
        <v>0</v>
      </c>
    </row>
    <row r="313" spans="1:708" ht="19.5" customHeight="1" x14ac:dyDescent="0.25">
      <c r="A313" t="str">
        <f t="shared" si="35"/>
        <v>16ème de finale (prev)1/16eme de finale (20h) - 03/0720hPower break 1</v>
      </c>
      <c r="B313" s="26" t="str">
        <f>Calendrier!B310</f>
        <v>16ème de finale (prev)</v>
      </c>
      <c r="C313" s="26" t="str">
        <f>Calendrier!G310</f>
        <v>1/16eme de finale (20h) - 03/07</v>
      </c>
      <c r="D313" s="27">
        <f>Calendrier!C310</f>
        <v>46206</v>
      </c>
      <c r="E313" s="28" t="str">
        <f>Calendrier!I310</f>
        <v>20h</v>
      </c>
      <c r="F313" s="28" t="str">
        <f>Calendrier!H310</f>
        <v>Power break 1</v>
      </c>
      <c r="G313" s="36"/>
      <c r="H313" s="100">
        <f>Calendrier!K310</f>
        <v>100000</v>
      </c>
      <c r="I313" s="42">
        <v>0.5</v>
      </c>
      <c r="J313" s="35">
        <v>10</v>
      </c>
      <c r="K313" s="35">
        <v>1</v>
      </c>
      <c r="L313" s="30"/>
      <c r="M313" s="42"/>
      <c r="N313" s="101" t="str">
        <f>IF(G313=TRUE,H313*K313*(VLOOKUP(J313,'Table de correspondance'!D:E,2,FALSE)),"")</f>
        <v/>
      </c>
      <c r="O313" s="101" t="str">
        <f t="shared" si="33"/>
        <v/>
      </c>
      <c r="P313" s="101" t="str">
        <f t="shared" si="30"/>
        <v/>
      </c>
      <c r="Q313" s="29">
        <f>Calendrier!L310</f>
        <v>6.7925000000000004</v>
      </c>
      <c r="R313" s="164" t="str">
        <f>IFERROR(INDEX(Calendrier!$M:$V,MATCH($U313,Calendrier!$W:$W,0),MATCH($L313,Calendrier!$M$1:$V$1,0)),"")</f>
        <v/>
      </c>
      <c r="S313" s="164" t="str">
        <f t="shared" si="34"/>
        <v/>
      </c>
      <c r="T313" s="164" t="str">
        <f>IFERROR(VLOOKUP(S313,'Table de correspondance'!$R:$S,2,FALSE),R313)</f>
        <v/>
      </c>
      <c r="U313" s="155" t="str">
        <f t="shared" si="31"/>
        <v>1/16eme de finale (20h) - 03/074620620hPower break 1</v>
      </c>
      <c r="Z313" s="19"/>
      <c r="AA313" s="23"/>
      <c r="AB313" s="23"/>
      <c r="AC313" s="23"/>
      <c r="AD313" s="19"/>
      <c r="AE313" s="19"/>
      <c r="AF313" s="31"/>
      <c r="AG313" s="63"/>
      <c r="AH313" s="64"/>
      <c r="AAF313">
        <f t="shared" si="32"/>
        <v>0</v>
      </c>
    </row>
    <row r="314" spans="1:708" ht="19.5" customHeight="1" x14ac:dyDescent="0.25">
      <c r="A314" t="str">
        <f t="shared" si="35"/>
        <v>16ème de finale (prev)1/16eme de finale (20h) - 03/0720hMi-temps 1</v>
      </c>
      <c r="B314" s="26" t="str">
        <f>Calendrier!B311</f>
        <v>16ème de finale (prev)</v>
      </c>
      <c r="C314" s="26" t="str">
        <f>Calendrier!G311</f>
        <v>1/16eme de finale (20h) - 03/07</v>
      </c>
      <c r="D314" s="27">
        <f>Calendrier!C311</f>
        <v>46206</v>
      </c>
      <c r="E314" s="28" t="str">
        <f>Calendrier!I311</f>
        <v>20h</v>
      </c>
      <c r="F314" s="28" t="str">
        <f>Calendrier!H311</f>
        <v>Mi-temps 1</v>
      </c>
      <c r="G314" s="36"/>
      <c r="H314" s="100">
        <f>Calendrier!K311</f>
        <v>85000</v>
      </c>
      <c r="I314" s="42">
        <v>0.5</v>
      </c>
      <c r="J314" s="35">
        <v>20</v>
      </c>
      <c r="K314" s="35">
        <v>1</v>
      </c>
      <c r="L314" s="30"/>
      <c r="M314" s="42"/>
      <c r="N314" s="101" t="str">
        <f>IF(G314=TRUE,H314*K314*(VLOOKUP(J314,'Table de correspondance'!D:E,2,FALSE)),"")</f>
        <v/>
      </c>
      <c r="O314" s="101" t="str">
        <f t="shared" si="33"/>
        <v/>
      </c>
      <c r="P314" s="101" t="str">
        <f t="shared" si="30"/>
        <v/>
      </c>
      <c r="Q314" s="29">
        <f>Calendrier!L311</f>
        <v>6.1</v>
      </c>
      <c r="R314" s="164" t="str">
        <f>IFERROR(INDEX(Calendrier!$M:$V,MATCH($U314,Calendrier!$W:$W,0),MATCH($L314,Calendrier!$M$1:$V$1,0)),"")</f>
        <v/>
      </c>
      <c r="S314" s="164" t="str">
        <f t="shared" si="34"/>
        <v/>
      </c>
      <c r="T314" s="164" t="str">
        <f>IFERROR(VLOOKUP(S314,'Table de correspondance'!$R:$S,2,FALSE),R314)</f>
        <v/>
      </c>
      <c r="U314" s="155" t="str">
        <f t="shared" si="31"/>
        <v>1/16eme de finale (20h) - 03/074620620hMi-temps 1</v>
      </c>
      <c r="Z314" s="19"/>
      <c r="AA314" s="23"/>
      <c r="AB314" s="23"/>
      <c r="AC314" s="23"/>
      <c r="AD314" s="19"/>
      <c r="AE314" s="19"/>
      <c r="AF314" s="31"/>
      <c r="AG314" s="63"/>
      <c r="AH314" s="64"/>
      <c r="AAF314">
        <f t="shared" si="32"/>
        <v>0</v>
      </c>
    </row>
    <row r="315" spans="1:708" ht="19.5" customHeight="1" x14ac:dyDescent="0.25">
      <c r="A315" t="str">
        <f t="shared" si="35"/>
        <v>16ème de finale (prev)1/16eme de finale (20h) - 03/0720hMi-temps 2</v>
      </c>
      <c r="B315" s="26" t="str">
        <f>Calendrier!B312</f>
        <v>16ème de finale (prev)</v>
      </c>
      <c r="C315" s="26" t="str">
        <f>Calendrier!G312</f>
        <v>1/16eme de finale (20h) - 03/07</v>
      </c>
      <c r="D315" s="27">
        <f>Calendrier!C312</f>
        <v>46206</v>
      </c>
      <c r="E315" s="28" t="str">
        <f>Calendrier!I312</f>
        <v>20h</v>
      </c>
      <c r="F315" s="28" t="str">
        <f>Calendrier!H312</f>
        <v>Mi-temps 2</v>
      </c>
      <c r="G315" s="36"/>
      <c r="H315" s="100">
        <f>Calendrier!K312</f>
        <v>80000</v>
      </c>
      <c r="I315" s="42">
        <v>0.5</v>
      </c>
      <c r="J315" s="35">
        <v>10</v>
      </c>
      <c r="K315" s="35">
        <v>1</v>
      </c>
      <c r="L315" s="30"/>
      <c r="M315" s="42"/>
      <c r="N315" s="101" t="str">
        <f>IF(G315=TRUE,H315*K315*(VLOOKUP(J315,'Table de correspondance'!D:E,2,FALSE)),"")</f>
        <v/>
      </c>
      <c r="O315" s="101" t="str">
        <f t="shared" si="33"/>
        <v/>
      </c>
      <c r="P315" s="101" t="str">
        <f t="shared" si="30"/>
        <v/>
      </c>
      <c r="Q315" s="29">
        <f>Calendrier!L312</f>
        <v>5.7</v>
      </c>
      <c r="R315" s="164" t="str">
        <f>IFERROR(INDEX(Calendrier!$M:$V,MATCH($U315,Calendrier!$W:$W,0),MATCH($L315,Calendrier!$M$1:$V$1,0)),"")</f>
        <v/>
      </c>
      <c r="S315" s="164" t="str">
        <f t="shared" si="34"/>
        <v/>
      </c>
      <c r="T315" s="164" t="str">
        <f>IFERROR(VLOOKUP(S315,'Table de correspondance'!$R:$S,2,FALSE),R315)</f>
        <v/>
      </c>
      <c r="U315" s="155" t="str">
        <f t="shared" si="31"/>
        <v>1/16eme de finale (20h) - 03/074620620hMi-temps 2</v>
      </c>
      <c r="Z315" s="19"/>
      <c r="AA315" s="23"/>
      <c r="AB315" s="23"/>
      <c r="AC315" s="23"/>
      <c r="AD315" s="19"/>
      <c r="AE315" s="19"/>
      <c r="AF315" s="31"/>
      <c r="AG315" s="63"/>
      <c r="AH315" s="64"/>
      <c r="AAF315">
        <f t="shared" si="32"/>
        <v>0</v>
      </c>
    </row>
    <row r="316" spans="1:708" ht="19.5" customHeight="1" x14ac:dyDescent="0.25">
      <c r="A316" t="str">
        <f t="shared" si="35"/>
        <v>16ème de finale (prev)1/16eme de finale (20h) - 03/0720hMi-temps 3</v>
      </c>
      <c r="B316" s="26" t="str">
        <f>Calendrier!B313</f>
        <v>16ème de finale (prev)</v>
      </c>
      <c r="C316" s="26" t="str">
        <f>Calendrier!G313</f>
        <v>1/16eme de finale (20h) - 03/07</v>
      </c>
      <c r="D316" s="27">
        <f>Calendrier!C313</f>
        <v>46206</v>
      </c>
      <c r="E316" s="28" t="str">
        <f>Calendrier!I313</f>
        <v>20h</v>
      </c>
      <c r="F316" s="28" t="str">
        <f>Calendrier!H313</f>
        <v>Mi-temps 3</v>
      </c>
      <c r="G316" s="36"/>
      <c r="H316" s="100">
        <f>Calendrier!K313</f>
        <v>85000</v>
      </c>
      <c r="I316" s="42">
        <v>0.5</v>
      </c>
      <c r="J316" s="35">
        <v>20</v>
      </c>
      <c r="K316" s="35">
        <v>1</v>
      </c>
      <c r="L316" s="30"/>
      <c r="M316" s="42"/>
      <c r="N316" s="101" t="str">
        <f>IF(G316=TRUE,H316*K316*(VLOOKUP(J316,'Table de correspondance'!D:E,2,FALSE)),"")</f>
        <v/>
      </c>
      <c r="O316" s="101" t="str">
        <f t="shared" si="33"/>
        <v/>
      </c>
      <c r="P316" s="101" t="str">
        <f t="shared" si="30"/>
        <v/>
      </c>
      <c r="Q316" s="29">
        <f>Calendrier!L313</f>
        <v>6.1</v>
      </c>
      <c r="R316" s="164" t="str">
        <f>IFERROR(INDEX(Calendrier!$M:$V,MATCH($U316,Calendrier!$W:$W,0),MATCH($L316,Calendrier!$M$1:$V$1,0)),"")</f>
        <v/>
      </c>
      <c r="S316" s="164" t="str">
        <f t="shared" si="34"/>
        <v/>
      </c>
      <c r="T316" s="164" t="str">
        <f>IFERROR(VLOOKUP(S316,'Table de correspondance'!$R:$S,2,FALSE),R316)</f>
        <v/>
      </c>
      <c r="U316" s="155" t="str">
        <f t="shared" si="31"/>
        <v>1/16eme de finale (20h) - 03/074620620hMi-temps 3</v>
      </c>
      <c r="Z316" s="19"/>
      <c r="AA316" s="23"/>
      <c r="AB316" s="23"/>
      <c r="AC316" s="23"/>
      <c r="AD316" s="19"/>
      <c r="AE316" s="19"/>
      <c r="AF316" s="31"/>
      <c r="AG316" s="63"/>
      <c r="AH316" s="64"/>
      <c r="AAF316">
        <f t="shared" si="32"/>
        <v>0</v>
      </c>
    </row>
    <row r="317" spans="1:708" ht="19.5" customHeight="1" x14ac:dyDescent="0.25">
      <c r="A317" t="str">
        <f t="shared" si="35"/>
        <v>16ème de finale (prev)1/16eme de finale (20h) - 03/0720hPower break 2</v>
      </c>
      <c r="B317" s="26" t="str">
        <f>Calendrier!B314</f>
        <v>16ème de finale (prev)</v>
      </c>
      <c r="C317" s="26" t="str">
        <f>Calendrier!G314</f>
        <v>1/16eme de finale (20h) - 03/07</v>
      </c>
      <c r="D317" s="27">
        <f>Calendrier!C314</f>
        <v>46206</v>
      </c>
      <c r="E317" s="28" t="str">
        <f>Calendrier!I314</f>
        <v>20h</v>
      </c>
      <c r="F317" s="28" t="str">
        <f>Calendrier!H314</f>
        <v>Power break 2</v>
      </c>
      <c r="G317" s="36"/>
      <c r="H317" s="100">
        <f>Calendrier!K314</f>
        <v>100000</v>
      </c>
      <c r="I317" s="42">
        <v>0.5</v>
      </c>
      <c r="J317" s="35">
        <v>20</v>
      </c>
      <c r="K317" s="35">
        <v>1</v>
      </c>
      <c r="L317" s="30"/>
      <c r="M317" s="42"/>
      <c r="N317" s="101" t="str">
        <f>IF(G317=TRUE,H317*K317*(VLOOKUP(J317,'Table de correspondance'!D:E,2,FALSE)),"")</f>
        <v/>
      </c>
      <c r="O317" s="101" t="str">
        <f t="shared" si="33"/>
        <v/>
      </c>
      <c r="P317" s="101" t="str">
        <f t="shared" si="30"/>
        <v/>
      </c>
      <c r="Q317" s="29">
        <f>Calendrier!L314</f>
        <v>6.7925000000000004</v>
      </c>
      <c r="R317" s="164" t="str">
        <f>IFERROR(INDEX(Calendrier!$M:$V,MATCH($U317,Calendrier!$W:$W,0),MATCH($L317,Calendrier!$M$1:$V$1,0)),"")</f>
        <v/>
      </c>
      <c r="S317" s="164" t="str">
        <f t="shared" si="34"/>
        <v/>
      </c>
      <c r="T317" s="164" t="str">
        <f>IFERROR(VLOOKUP(S317,'Table de correspondance'!$R:$S,2,FALSE),R317)</f>
        <v/>
      </c>
      <c r="U317" s="155" t="str">
        <f t="shared" si="31"/>
        <v>1/16eme de finale (20h) - 03/074620620hPower break 2</v>
      </c>
      <c r="Z317" s="19"/>
      <c r="AA317" s="23"/>
      <c r="AB317" s="23"/>
      <c r="AC317" s="23"/>
      <c r="AD317" s="19"/>
      <c r="AE317" s="19"/>
      <c r="AF317" s="31"/>
      <c r="AG317" s="63"/>
      <c r="AH317" s="64"/>
      <c r="AAF317">
        <f t="shared" si="32"/>
        <v>0</v>
      </c>
    </row>
    <row r="318" spans="1:708" ht="19.5" customHeight="1" x14ac:dyDescent="0.25">
      <c r="A318" t="str">
        <f t="shared" si="35"/>
        <v>16ème de finale (prev)1/16eme de finale (20h) - 03/0720h2ème période / Prolongations</v>
      </c>
      <c r="B318" s="26" t="str">
        <f>Calendrier!B315</f>
        <v>16ème de finale (prev)</v>
      </c>
      <c r="C318" s="26" t="str">
        <f>Calendrier!G315</f>
        <v>1/16eme de finale (20h) - 03/07</v>
      </c>
      <c r="D318" s="27">
        <f>Calendrier!C315</f>
        <v>46206</v>
      </c>
      <c r="E318" s="28" t="str">
        <f>Calendrier!I315</f>
        <v>20h</v>
      </c>
      <c r="F318" s="28" t="str">
        <f>Calendrier!H315</f>
        <v>2ème période / Prolongations</v>
      </c>
      <c r="G318" s="36"/>
      <c r="H318" s="100">
        <f>Calendrier!K315</f>
        <v>85000</v>
      </c>
      <c r="I318" s="42">
        <v>0.5</v>
      </c>
      <c r="J318" s="35">
        <v>20</v>
      </c>
      <c r="K318" s="35">
        <v>1</v>
      </c>
      <c r="L318" s="30"/>
      <c r="M318" s="42"/>
      <c r="N318" s="101" t="str">
        <f>IF(G318=TRUE,H318*K318*(VLOOKUP(J318,'Table de correspondance'!D:E,2,FALSE)),"")</f>
        <v/>
      </c>
      <c r="O318" s="101" t="str">
        <f t="shared" si="33"/>
        <v/>
      </c>
      <c r="P318" s="101" t="str">
        <f t="shared" si="30"/>
        <v/>
      </c>
      <c r="Q318" s="29">
        <f>Calendrier!L315</f>
        <v>6.1</v>
      </c>
      <c r="R318" s="164" t="str">
        <f>IFERROR(INDEX(Calendrier!$M:$V,MATCH($U318,Calendrier!$W:$W,0),MATCH($L318,Calendrier!$M$1:$V$1,0)),"")</f>
        <v/>
      </c>
      <c r="S318" s="164" t="str">
        <f t="shared" si="34"/>
        <v/>
      </c>
      <c r="T318" s="164" t="str">
        <f>IFERROR(VLOOKUP(S318,'Table de correspondance'!$R:$S,2,FALSE),R318)</f>
        <v/>
      </c>
      <c r="U318" s="155" t="str">
        <f t="shared" si="31"/>
        <v>1/16eme de finale (20h) - 03/074620620h2ème période / Prolongations</v>
      </c>
      <c r="Z318" s="19"/>
      <c r="AA318" s="23"/>
      <c r="AB318" s="23"/>
      <c r="AC318" s="23"/>
      <c r="AD318" s="19"/>
      <c r="AE318" s="19"/>
      <c r="AF318" s="31"/>
      <c r="AG318" s="63"/>
      <c r="AH318" s="64"/>
      <c r="AAF318">
        <f t="shared" si="32"/>
        <v>0</v>
      </c>
    </row>
    <row r="319" spans="1:708" ht="19.5" customHeight="1" x14ac:dyDescent="0.25">
      <c r="A319" t="str">
        <f t="shared" si="35"/>
        <v>16ème de finale (prev)1/16eme de finale (20h) - 03/0720hProlongations / Tirs au but</v>
      </c>
      <c r="B319" s="26" t="str">
        <f>Calendrier!B316</f>
        <v>16ème de finale (prev)</v>
      </c>
      <c r="C319" s="26" t="str">
        <f>Calendrier!G316</f>
        <v>1/16eme de finale (20h) - 03/07</v>
      </c>
      <c r="D319" s="27">
        <f>Calendrier!C316</f>
        <v>46206</v>
      </c>
      <c r="E319" s="28" t="str">
        <f>Calendrier!I316</f>
        <v>20h</v>
      </c>
      <c r="F319" s="28" t="str">
        <f>Calendrier!H316</f>
        <v>Prolongations / Tirs au but</v>
      </c>
      <c r="G319" s="36"/>
      <c r="H319" s="100">
        <f>Calendrier!K316</f>
        <v>85000</v>
      </c>
      <c r="I319" s="42">
        <v>0.5</v>
      </c>
      <c r="J319" s="35">
        <v>20</v>
      </c>
      <c r="K319" s="35">
        <v>1</v>
      </c>
      <c r="L319" s="30"/>
      <c r="M319" s="42"/>
      <c r="N319" s="101" t="str">
        <f>IF(G319=TRUE,H319*K319*(VLOOKUP(J319,'Table de correspondance'!D:E,2,FALSE)),"")</f>
        <v/>
      </c>
      <c r="O319" s="101" t="str">
        <f t="shared" si="33"/>
        <v/>
      </c>
      <c r="P319" s="101" t="str">
        <f t="shared" si="30"/>
        <v/>
      </c>
      <c r="Q319" s="29">
        <f>Calendrier!L316</f>
        <v>6.1</v>
      </c>
      <c r="R319" s="164" t="str">
        <f>IFERROR(INDEX(Calendrier!$M:$V,MATCH($U319,Calendrier!$W:$W,0),MATCH($L319,Calendrier!$M$1:$V$1,0)),"")</f>
        <v/>
      </c>
      <c r="S319" s="164" t="str">
        <f t="shared" si="34"/>
        <v/>
      </c>
      <c r="T319" s="164" t="str">
        <f>IFERROR(VLOOKUP(S319,'Table de correspondance'!$R:$S,2,FALSE),R319)</f>
        <v/>
      </c>
      <c r="U319" s="155" t="str">
        <f t="shared" si="31"/>
        <v>1/16eme de finale (20h) - 03/074620620hProlongations / Tirs au but</v>
      </c>
      <c r="Z319" s="19"/>
      <c r="AA319" s="23"/>
      <c r="AB319" s="23"/>
      <c r="AC319" s="23"/>
      <c r="AD319" s="19"/>
      <c r="AE319" s="19"/>
      <c r="AF319" s="31"/>
      <c r="AG319" s="63"/>
      <c r="AH319" s="64"/>
      <c r="AAF319">
        <f t="shared" si="32"/>
        <v>0</v>
      </c>
    </row>
    <row r="320" spans="1:708" ht="19.5" customHeight="1" x14ac:dyDescent="0.25">
      <c r="A320" t="str">
        <f t="shared" si="35"/>
        <v>16ème de finale (prev)1/16eme de finale (20h) - 03/0720hFin match</v>
      </c>
      <c r="B320" s="26" t="str">
        <f>Calendrier!B317</f>
        <v>16ème de finale (prev)</v>
      </c>
      <c r="C320" s="26" t="str">
        <f>Calendrier!G317</f>
        <v>1/16eme de finale (20h) - 03/07</v>
      </c>
      <c r="D320" s="27">
        <f>Calendrier!C317</f>
        <v>46206</v>
      </c>
      <c r="E320" s="28" t="str">
        <f>Calendrier!I317</f>
        <v>20h</v>
      </c>
      <c r="F320" s="28" t="str">
        <f>Calendrier!H317</f>
        <v>Fin match</v>
      </c>
      <c r="G320" s="36"/>
      <c r="H320" s="100">
        <f>Calendrier!K317</f>
        <v>50000</v>
      </c>
      <c r="I320" s="42">
        <v>0.5</v>
      </c>
      <c r="J320" s="35">
        <v>20</v>
      </c>
      <c r="K320" s="35">
        <v>1</v>
      </c>
      <c r="L320" s="30"/>
      <c r="M320" s="42"/>
      <c r="N320" s="101" t="str">
        <f>IF(G320=TRUE,H320*K320*(VLOOKUP(J320,'Table de correspondance'!D:E,2,FALSE)),"")</f>
        <v/>
      </c>
      <c r="O320" s="101" t="str">
        <f t="shared" si="33"/>
        <v/>
      </c>
      <c r="P320" s="101" t="str">
        <f t="shared" si="30"/>
        <v/>
      </c>
      <c r="Q320" s="29">
        <f>Calendrier!L317</f>
        <v>4.2</v>
      </c>
      <c r="R320" s="164" t="str">
        <f>IFERROR(INDEX(Calendrier!$M:$V,MATCH($U320,Calendrier!$W:$W,0),MATCH($L320,Calendrier!$M$1:$V$1,0)),"")</f>
        <v/>
      </c>
      <c r="S320" s="164" t="str">
        <f t="shared" si="34"/>
        <v/>
      </c>
      <c r="T320" s="164" t="str">
        <f>IFERROR(VLOOKUP(S320,'Table de correspondance'!$R:$S,2,FALSE),R320)</f>
        <v/>
      </c>
      <c r="U320" s="155" t="str">
        <f t="shared" si="31"/>
        <v>1/16eme de finale (20h) - 03/074620620hFin match</v>
      </c>
      <c r="Z320" s="19"/>
      <c r="AA320" s="23"/>
      <c r="AB320" s="23"/>
      <c r="AC320" s="23"/>
      <c r="AD320" s="19"/>
      <c r="AE320" s="19"/>
      <c r="AF320" s="31"/>
      <c r="AG320" s="63"/>
      <c r="AH320" s="64"/>
      <c r="AAF320">
        <f t="shared" si="32"/>
        <v>0</v>
      </c>
    </row>
    <row r="321" spans="1:708" ht="19.5" customHeight="1" x14ac:dyDescent="0.25">
      <c r="B321" s="26" t="str">
        <f>Calendrier!B336</f>
        <v>8ème de finale (prev)</v>
      </c>
      <c r="C321" s="26" t="str">
        <f>Calendrier!G336</f>
        <v>1/8eme de finale (23h) - 04/07</v>
      </c>
      <c r="D321" s="27">
        <f>Calendrier!C336</f>
        <v>46207</v>
      </c>
      <c r="E321" s="28" t="str">
        <f>Calendrier!I336</f>
        <v>23h</v>
      </c>
      <c r="F321" s="28" t="str">
        <f>Calendrier!H336</f>
        <v>Avant Match</v>
      </c>
      <c r="G321" s="36"/>
      <c r="H321" s="100">
        <f>Calendrier!K336</f>
        <v>140000</v>
      </c>
      <c r="I321" s="42">
        <v>0.5</v>
      </c>
      <c r="J321" s="35">
        <v>20</v>
      </c>
      <c r="K321" s="35">
        <v>1</v>
      </c>
      <c r="L321" s="30"/>
      <c r="M321" s="42"/>
      <c r="N321" s="101" t="str">
        <f>IF(G321=TRUE,H321*K321*(VLOOKUP(J321,'Table de correspondance'!D:E,2,FALSE)),"")</f>
        <v/>
      </c>
      <c r="O321" s="101" t="str">
        <f t="shared" ref="O321:O324" si="36">IF(T321="",N321,N321*(1+T321))</f>
        <v/>
      </c>
      <c r="P321" s="101" t="str">
        <f t="shared" ref="P321:P323" si="37">IFERROR(O321*(1-I321),"")</f>
        <v/>
      </c>
      <c r="Q321" s="29">
        <f>Calendrier!L336</f>
        <v>10</v>
      </c>
      <c r="R321" s="164" t="str">
        <f>IFERROR(INDEX(Calendrier!$M:$V,MATCH($U321,Calendrier!$W:$W,0),MATCH($L321,Calendrier!$M$1:$V$1,0)),"")</f>
        <v/>
      </c>
      <c r="S321" s="164" t="str">
        <f t="shared" ref="S321:S324" si="38">_xlfn.CONCAT(L321,M321)</f>
        <v/>
      </c>
      <c r="T321" s="164" t="str">
        <f>IFERROR(VLOOKUP(S321,'Table de correspondance'!$R:$S,2,FALSE),R321)</f>
        <v/>
      </c>
      <c r="U321" s="155" t="str">
        <f t="shared" ref="U321:U323" si="39">_xlfn.CONCAT(C321,D321,E321,F321)</f>
        <v>1/8eme de finale (23h) - 04/074620723hAvant Match</v>
      </c>
      <c r="Z321" s="19"/>
      <c r="AA321" s="23"/>
      <c r="AB321" s="23"/>
      <c r="AC321" s="23"/>
      <c r="AD321" s="19"/>
      <c r="AE321" s="19"/>
      <c r="AF321" s="31"/>
      <c r="AG321" s="63"/>
      <c r="AH321" s="64"/>
      <c r="AAF321">
        <f t="shared" ref="AAF321:AAF323" si="40">--((ISNUMBER(SEARCH("Mexique",$C321))+ISNUMBER(SEARCH("France",$C321)))&gt;0)</f>
        <v>0</v>
      </c>
    </row>
    <row r="322" spans="1:708" ht="19.5" customHeight="1" x14ac:dyDescent="0.25">
      <c r="B322" s="26" t="str">
        <f>Calendrier!B337</f>
        <v>8ème de finale (prev)</v>
      </c>
      <c r="C322" s="26" t="str">
        <f>Calendrier!G337</f>
        <v>1/8eme de finale (23h) - 04/07</v>
      </c>
      <c r="D322" s="27">
        <f>Calendrier!C337</f>
        <v>46207</v>
      </c>
      <c r="E322" s="28" t="str">
        <f>Calendrier!I337</f>
        <v>23h</v>
      </c>
      <c r="F322" s="28" t="str">
        <f>Calendrier!H337</f>
        <v>Power break 1</v>
      </c>
      <c r="G322" s="36"/>
      <c r="H322" s="100">
        <f>Calendrier!K337</f>
        <v>315000</v>
      </c>
      <c r="I322" s="42">
        <v>0.5</v>
      </c>
      <c r="J322" s="35">
        <v>20</v>
      </c>
      <c r="K322" s="35">
        <v>1</v>
      </c>
      <c r="L322" s="30"/>
      <c r="M322" s="42"/>
      <c r="N322" s="101" t="str">
        <f>IF(G322=TRUE,H322*K322*(VLOOKUP(J322,'Table de correspondance'!D:E,2,FALSE)),"")</f>
        <v/>
      </c>
      <c r="O322" s="101" t="str">
        <f t="shared" si="36"/>
        <v/>
      </c>
      <c r="P322" s="101" t="str">
        <f t="shared" si="37"/>
        <v/>
      </c>
      <c r="Q322" s="29">
        <f>Calendrier!L337</f>
        <v>21.375</v>
      </c>
      <c r="R322" s="164" t="str">
        <f>IFERROR(INDEX(Calendrier!$M:$V,MATCH($U322,Calendrier!$W:$W,0),MATCH($L322,Calendrier!$M$1:$V$1,0)),"")</f>
        <v/>
      </c>
      <c r="S322" s="164" t="str">
        <f t="shared" si="38"/>
        <v/>
      </c>
      <c r="T322" s="164" t="str">
        <f>IFERROR(VLOOKUP(S322,'Table de correspondance'!$R:$S,2,FALSE),R322)</f>
        <v/>
      </c>
      <c r="U322" s="155" t="str">
        <f t="shared" si="39"/>
        <v>1/8eme de finale (23h) - 04/074620723hPower break 1</v>
      </c>
      <c r="Z322" s="19"/>
      <c r="AA322" s="23"/>
      <c r="AB322" s="23"/>
      <c r="AC322" s="23"/>
      <c r="AD322" s="19"/>
      <c r="AE322" s="19"/>
      <c r="AF322" s="31"/>
      <c r="AG322" s="63"/>
      <c r="AH322" s="64"/>
      <c r="AAF322">
        <f t="shared" si="40"/>
        <v>0</v>
      </c>
    </row>
    <row r="323" spans="1:708" ht="19.5" customHeight="1" x14ac:dyDescent="0.25">
      <c r="B323" s="26" t="str">
        <f>Calendrier!B338</f>
        <v>8ème de finale (prev)</v>
      </c>
      <c r="C323" s="26" t="str">
        <f>Calendrier!G338</f>
        <v>1/8eme de finale (23h) - 04/07</v>
      </c>
      <c r="D323" s="27">
        <f>Calendrier!C338</f>
        <v>46207</v>
      </c>
      <c r="E323" s="28" t="str">
        <f>Calendrier!I338</f>
        <v>23h</v>
      </c>
      <c r="F323" s="28" t="str">
        <f>Calendrier!H338</f>
        <v>Mi-temps 1</v>
      </c>
      <c r="G323" s="36"/>
      <c r="H323" s="100">
        <f>Calendrier!K338</f>
        <v>275000</v>
      </c>
      <c r="I323" s="42">
        <v>0.5</v>
      </c>
      <c r="J323" s="35">
        <v>20</v>
      </c>
      <c r="K323" s="35">
        <v>1</v>
      </c>
      <c r="L323" s="30"/>
      <c r="M323" s="42"/>
      <c r="N323" s="101" t="str">
        <f>IF(G323=TRUE,H323*K323*(VLOOKUP(J323,'Table de correspondance'!D:E,2,FALSE)),"")</f>
        <v/>
      </c>
      <c r="O323" s="101" t="str">
        <f t="shared" si="36"/>
        <v/>
      </c>
      <c r="P323" s="101" t="str">
        <f t="shared" si="37"/>
        <v/>
      </c>
      <c r="Q323" s="29">
        <f>Calendrier!L338</f>
        <v>19.649999999999999</v>
      </c>
      <c r="R323" s="164" t="str">
        <f>IFERROR(INDEX(Calendrier!$M:$V,MATCH($U323,Calendrier!$W:$W,0),MATCH($L323,Calendrier!$M$1:$V$1,0)),"")</f>
        <v/>
      </c>
      <c r="S323" s="164" t="str">
        <f t="shared" si="38"/>
        <v/>
      </c>
      <c r="T323" s="164" t="str">
        <f>IFERROR(VLOOKUP(S323,'Table de correspondance'!$R:$S,2,FALSE),R323)</f>
        <v/>
      </c>
      <c r="U323" s="155" t="str">
        <f t="shared" si="39"/>
        <v>1/8eme de finale (23h) - 04/074620723hMi-temps 1</v>
      </c>
      <c r="Z323" s="19"/>
      <c r="AA323" s="23"/>
      <c r="AB323" s="23"/>
      <c r="AC323" s="23"/>
      <c r="AD323" s="19"/>
      <c r="AE323" s="19"/>
      <c r="AF323" s="31"/>
      <c r="AG323" s="63"/>
      <c r="AH323" s="64"/>
      <c r="AAF323">
        <f t="shared" si="40"/>
        <v>0</v>
      </c>
    </row>
    <row r="324" spans="1:708" ht="19.5" customHeight="1" x14ac:dyDescent="0.25">
      <c r="B324" s="26" t="str">
        <f>Calendrier!B339</f>
        <v>8ème de finale (prev)</v>
      </c>
      <c r="C324" s="26" t="str">
        <f>Calendrier!G339</f>
        <v>1/8eme de finale (23h) - 04/07</v>
      </c>
      <c r="D324" s="27">
        <f>Calendrier!C339</f>
        <v>46207</v>
      </c>
      <c r="E324" s="28" t="str">
        <f>Calendrier!I339</f>
        <v>23h</v>
      </c>
      <c r="F324" s="28" t="str">
        <f>Calendrier!H339</f>
        <v>Mi-temps 2</v>
      </c>
      <c r="G324" s="36"/>
      <c r="H324" s="100">
        <f>Calendrier!K339</f>
        <v>265000</v>
      </c>
      <c r="I324" s="42">
        <v>0.5</v>
      </c>
      <c r="J324" s="35">
        <v>20</v>
      </c>
      <c r="K324" s="35">
        <v>1</v>
      </c>
      <c r="L324" s="30"/>
      <c r="M324" s="42"/>
      <c r="N324" s="101" t="str">
        <f>IF(G324=TRUE,H324*K324*(VLOOKUP(J324,'Table de correspondance'!D:E,2,FALSE)),"")</f>
        <v/>
      </c>
      <c r="O324" s="101" t="str">
        <f t="shared" si="36"/>
        <v/>
      </c>
      <c r="P324" s="101" t="str">
        <f t="shared" ref="P324:P372" si="41">IFERROR(O324*(1-I324),"")</f>
        <v/>
      </c>
      <c r="Q324" s="29">
        <f>Calendrier!L339</f>
        <v>18.95</v>
      </c>
      <c r="R324" s="164" t="str">
        <f>IFERROR(INDEX(Calendrier!$M:$V,MATCH($U324,Calendrier!$W:$W,0),MATCH($L324,Calendrier!$M$1:$V$1,0)),"")</f>
        <v/>
      </c>
      <c r="S324" s="164" t="str">
        <f t="shared" si="38"/>
        <v/>
      </c>
      <c r="T324" s="164" t="str">
        <f>IFERROR(VLOOKUP(S324,'Table de correspondance'!$R:$S,2,FALSE),R324)</f>
        <v/>
      </c>
      <c r="U324" s="155" t="str">
        <f t="shared" ref="U324:U372" si="42">_xlfn.CONCAT(C324,D324,E324,F324)</f>
        <v>1/8eme de finale (23h) - 04/074620723hMi-temps 2</v>
      </c>
      <c r="Z324" s="19"/>
      <c r="AA324" s="23"/>
      <c r="AB324" s="23"/>
      <c r="AC324" s="23"/>
      <c r="AD324" s="19"/>
      <c r="AE324" s="19"/>
      <c r="AF324" s="31"/>
      <c r="AG324" s="63"/>
      <c r="AH324" s="64"/>
      <c r="AAF324">
        <f t="shared" ref="AAF324:AAF372" si="43">--((ISNUMBER(SEARCH("Mexique",$C324))+ISNUMBER(SEARCH("France",$C324)))&gt;0)</f>
        <v>0</v>
      </c>
    </row>
    <row r="325" spans="1:708" ht="19.5" customHeight="1" x14ac:dyDescent="0.25">
      <c r="B325" s="26" t="str">
        <f>Calendrier!B340</f>
        <v>8ème de finale (prev)</v>
      </c>
      <c r="C325" s="26" t="str">
        <f>Calendrier!G340</f>
        <v>1/8eme de finale (23h) - 04/07</v>
      </c>
      <c r="D325" s="27">
        <f>Calendrier!C340</f>
        <v>46207</v>
      </c>
      <c r="E325" s="28" t="str">
        <f>Calendrier!I340</f>
        <v>23h</v>
      </c>
      <c r="F325" s="28" t="str">
        <f>Calendrier!H340</f>
        <v>Mi-temps 3</v>
      </c>
      <c r="G325" s="36"/>
      <c r="H325" s="100">
        <f>Calendrier!K340</f>
        <v>275000</v>
      </c>
      <c r="I325" s="42">
        <v>0.5</v>
      </c>
      <c r="J325" s="35">
        <v>20</v>
      </c>
      <c r="K325" s="35">
        <v>1</v>
      </c>
      <c r="L325" s="30"/>
      <c r="M325" s="42"/>
      <c r="N325" s="101" t="str">
        <f>IF(G325=TRUE,H325*K325*(VLOOKUP(J325,'Table de correspondance'!D:E,2,FALSE)),"")</f>
        <v/>
      </c>
      <c r="O325" s="101" t="str">
        <f t="shared" ref="O325:O373" si="44">IF(T325="",N325,N325*(1+T325))</f>
        <v/>
      </c>
      <c r="P325" s="101" t="str">
        <f t="shared" si="41"/>
        <v/>
      </c>
      <c r="Q325" s="29">
        <f>Calendrier!L340</f>
        <v>19.649999999999999</v>
      </c>
      <c r="R325" s="164" t="str">
        <f>IFERROR(INDEX(Calendrier!$M:$V,MATCH($U325,Calendrier!$W:$W,0),MATCH($L325,Calendrier!$M$1:$V$1,0)),"")</f>
        <v/>
      </c>
      <c r="S325" s="164" t="str">
        <f t="shared" ref="S325:S373" si="45">_xlfn.CONCAT(L325,M325)</f>
        <v/>
      </c>
      <c r="T325" s="164" t="str">
        <f>IFERROR(VLOOKUP(S325,'Table de correspondance'!$R:$S,2,FALSE),R325)</f>
        <v/>
      </c>
      <c r="U325" s="155" t="str">
        <f t="shared" si="42"/>
        <v>1/8eme de finale (23h) - 04/074620723hMi-temps 3</v>
      </c>
      <c r="Z325" s="19"/>
      <c r="AA325" s="23"/>
      <c r="AB325" s="23"/>
      <c r="AC325" s="23"/>
      <c r="AD325" s="19"/>
      <c r="AE325" s="19"/>
      <c r="AF325" s="31"/>
      <c r="AG325" s="63"/>
      <c r="AH325" s="64"/>
      <c r="AAF325">
        <f t="shared" si="43"/>
        <v>0</v>
      </c>
    </row>
    <row r="326" spans="1:708" ht="19.5" customHeight="1" x14ac:dyDescent="0.25">
      <c r="B326" s="26" t="str">
        <f>Calendrier!B341</f>
        <v>8ème de finale (prev)</v>
      </c>
      <c r="C326" s="26" t="str">
        <f>Calendrier!G341</f>
        <v>1/8eme de finale (23h) - 04/07</v>
      </c>
      <c r="D326" s="27">
        <f>Calendrier!C341</f>
        <v>46207</v>
      </c>
      <c r="E326" s="28" t="str">
        <f>Calendrier!I341</f>
        <v>23h</v>
      </c>
      <c r="F326" s="28" t="str">
        <f>Calendrier!H341</f>
        <v>Power break 2</v>
      </c>
      <c r="G326" s="36"/>
      <c r="H326" s="100">
        <f>Calendrier!K341</f>
        <v>315000</v>
      </c>
      <c r="I326" s="42">
        <v>0.5</v>
      </c>
      <c r="J326" s="35">
        <v>20</v>
      </c>
      <c r="K326" s="35">
        <v>1</v>
      </c>
      <c r="L326" s="30"/>
      <c r="M326" s="42"/>
      <c r="N326" s="101" t="str">
        <f>IF(G326=TRUE,H326*K326*(VLOOKUP(J326,'Table de correspondance'!D:E,2,FALSE)),"")</f>
        <v/>
      </c>
      <c r="O326" s="101" t="str">
        <f t="shared" si="44"/>
        <v/>
      </c>
      <c r="P326" s="101" t="str">
        <f t="shared" si="41"/>
        <v/>
      </c>
      <c r="Q326" s="29">
        <f>Calendrier!L341</f>
        <v>21.375</v>
      </c>
      <c r="R326" s="164" t="str">
        <f>IFERROR(INDEX(Calendrier!$M:$V,MATCH($U326,Calendrier!$W:$W,0),MATCH($L326,Calendrier!$M$1:$V$1,0)),"")</f>
        <v/>
      </c>
      <c r="S326" s="164" t="str">
        <f t="shared" si="45"/>
        <v/>
      </c>
      <c r="T326" s="164" t="str">
        <f>IFERROR(VLOOKUP(S326,'Table de correspondance'!$R:$S,2,FALSE),R326)</f>
        <v/>
      </c>
      <c r="U326" s="155" t="str">
        <f t="shared" si="42"/>
        <v>1/8eme de finale (23h) - 04/074620723hPower break 2</v>
      </c>
      <c r="Z326" s="19"/>
      <c r="AA326" s="23"/>
      <c r="AB326" s="23"/>
      <c r="AC326" s="23"/>
      <c r="AD326" s="19"/>
      <c r="AE326" s="19"/>
      <c r="AF326" s="31"/>
      <c r="AG326" s="63"/>
      <c r="AH326" s="64"/>
      <c r="AAF326">
        <f t="shared" si="43"/>
        <v>0</v>
      </c>
    </row>
    <row r="327" spans="1:708" ht="19.5" customHeight="1" x14ac:dyDescent="0.25">
      <c r="A327" t="str">
        <f t="shared" ref="A327:A335" si="46">_xlfn.CONCAT(B327,C327,E327,F327)</f>
        <v>8ème de finale (prev)1/8eme de finale (23h) - 04/0723h2ème période / Prolongations</v>
      </c>
      <c r="B327" s="26" t="str">
        <f>Calendrier!B342</f>
        <v>8ème de finale (prev)</v>
      </c>
      <c r="C327" s="26" t="str">
        <f>Calendrier!G342</f>
        <v>1/8eme de finale (23h) - 04/07</v>
      </c>
      <c r="D327" s="27">
        <f>Calendrier!C342</f>
        <v>46207</v>
      </c>
      <c r="E327" s="28" t="str">
        <f>Calendrier!I342</f>
        <v>23h</v>
      </c>
      <c r="F327" s="28" t="str">
        <f>Calendrier!H342</f>
        <v>2ème période / Prolongations</v>
      </c>
      <c r="G327" s="36"/>
      <c r="H327" s="100">
        <f>Calendrier!K342</f>
        <v>285000</v>
      </c>
      <c r="I327" s="42">
        <v>0.5</v>
      </c>
      <c r="J327" s="35">
        <v>20</v>
      </c>
      <c r="K327" s="35">
        <v>1</v>
      </c>
      <c r="L327" s="30"/>
      <c r="M327" s="42"/>
      <c r="N327" s="101" t="str">
        <f>IF(G327=TRUE,H327*K327*(VLOOKUP(J327,'Table de correspondance'!D:E,2,FALSE)),"")</f>
        <v/>
      </c>
      <c r="O327" s="101" t="str">
        <f t="shared" si="44"/>
        <v/>
      </c>
      <c r="P327" s="101" t="str">
        <f t="shared" si="41"/>
        <v/>
      </c>
      <c r="Q327" s="29">
        <f>Calendrier!L342</f>
        <v>20.350000000000001</v>
      </c>
      <c r="R327" s="164" t="str">
        <f>IFERROR(INDEX(Calendrier!$M:$V,MATCH($U327,Calendrier!$W:$W,0),MATCH($L327,Calendrier!$M$1:$V$1,0)),"")</f>
        <v/>
      </c>
      <c r="S327" s="164" t="str">
        <f t="shared" si="45"/>
        <v/>
      </c>
      <c r="T327" s="164" t="str">
        <f>IFERROR(VLOOKUP(S327,'Table de correspondance'!$R:$S,2,FALSE),R327)</f>
        <v/>
      </c>
      <c r="U327" s="155" t="str">
        <f t="shared" si="42"/>
        <v>1/8eme de finale (23h) - 04/074620723h2ème période / Prolongations</v>
      </c>
      <c r="Z327" s="19"/>
      <c r="AA327" s="23"/>
      <c r="AB327" s="23"/>
      <c r="AC327" s="23"/>
      <c r="AD327" s="19"/>
      <c r="AE327" s="19"/>
      <c r="AF327" s="31"/>
      <c r="AG327" s="63"/>
      <c r="AH327" s="64"/>
      <c r="AAF327">
        <f t="shared" si="43"/>
        <v>0</v>
      </c>
    </row>
    <row r="328" spans="1:708" ht="19.5" customHeight="1" x14ac:dyDescent="0.25">
      <c r="A328" t="str">
        <f t="shared" si="46"/>
        <v>8ème de finale (prev)1/8eme de finale (23h) - 04/0723hProlongations / Tirs au but</v>
      </c>
      <c r="B328" s="26" t="str">
        <f>Calendrier!B343</f>
        <v>8ème de finale (prev)</v>
      </c>
      <c r="C328" s="26" t="str">
        <f>Calendrier!G343</f>
        <v>1/8eme de finale (23h) - 04/07</v>
      </c>
      <c r="D328" s="27">
        <f>Calendrier!C343</f>
        <v>46207</v>
      </c>
      <c r="E328" s="28" t="str">
        <f>Calendrier!I343</f>
        <v>23h</v>
      </c>
      <c r="F328" s="28" t="str">
        <f>Calendrier!H343</f>
        <v>Prolongations / Tirs au but</v>
      </c>
      <c r="G328" s="36"/>
      <c r="H328" s="100">
        <f>Calendrier!K343</f>
        <v>285000</v>
      </c>
      <c r="I328" s="42">
        <v>0.5</v>
      </c>
      <c r="J328" s="35">
        <v>20</v>
      </c>
      <c r="K328" s="35">
        <v>1</v>
      </c>
      <c r="L328" s="30"/>
      <c r="M328" s="42"/>
      <c r="N328" s="101" t="str">
        <f>IF(G328=TRUE,H328*K328*(VLOOKUP(J328,'Table de correspondance'!D:E,2,FALSE)),"")</f>
        <v/>
      </c>
      <c r="O328" s="101" t="str">
        <f t="shared" si="44"/>
        <v/>
      </c>
      <c r="P328" s="101" t="str">
        <f t="shared" si="41"/>
        <v/>
      </c>
      <c r="Q328" s="29">
        <f>Calendrier!L343</f>
        <v>20.350000000000001</v>
      </c>
      <c r="R328" s="164" t="str">
        <f>IFERROR(INDEX(Calendrier!$M:$V,MATCH($U328,Calendrier!$W:$W,0),MATCH($L328,Calendrier!$M$1:$V$1,0)),"")</f>
        <v/>
      </c>
      <c r="S328" s="164" t="str">
        <f t="shared" si="45"/>
        <v/>
      </c>
      <c r="T328" s="164" t="str">
        <f>IFERROR(VLOOKUP(S328,'Table de correspondance'!$R:$S,2,FALSE),R328)</f>
        <v/>
      </c>
      <c r="U328" s="155" t="str">
        <f t="shared" si="42"/>
        <v>1/8eme de finale (23h) - 04/074620723hProlongations / Tirs au but</v>
      </c>
      <c r="Z328" s="19"/>
      <c r="AA328" s="23"/>
      <c r="AB328" s="23"/>
      <c r="AC328" s="23"/>
      <c r="AD328" s="19"/>
      <c r="AE328" s="19"/>
      <c r="AF328" s="31"/>
      <c r="AG328" s="63"/>
      <c r="AH328" s="64"/>
      <c r="AAF328">
        <f t="shared" si="43"/>
        <v>0</v>
      </c>
    </row>
    <row r="329" spans="1:708" ht="19.5" customHeight="1" x14ac:dyDescent="0.25">
      <c r="A329" t="str">
        <f t="shared" si="46"/>
        <v>8ème de finale (prev)1/8eme de finale (23h) - 04/0723hFin match</v>
      </c>
      <c r="B329" s="26" t="str">
        <f>Calendrier!B344</f>
        <v>8ème de finale (prev)</v>
      </c>
      <c r="C329" s="26" t="str">
        <f>Calendrier!G344</f>
        <v>1/8eme de finale (23h) - 04/07</v>
      </c>
      <c r="D329" s="27">
        <f>Calendrier!C344</f>
        <v>46207</v>
      </c>
      <c r="E329" s="28" t="str">
        <f>Calendrier!I344</f>
        <v>23h</v>
      </c>
      <c r="F329" s="28" t="str">
        <f>Calendrier!H344</f>
        <v>Fin match</v>
      </c>
      <c r="G329" s="36"/>
      <c r="H329" s="100">
        <f>Calendrier!K344</f>
        <v>70000</v>
      </c>
      <c r="I329" s="42">
        <v>0.5</v>
      </c>
      <c r="J329" s="35">
        <v>20</v>
      </c>
      <c r="K329" s="35">
        <v>1</v>
      </c>
      <c r="L329" s="30"/>
      <c r="M329" s="42"/>
      <c r="N329" s="101" t="str">
        <f>IF(G329=TRUE,H329*K329*(VLOOKUP(J329,'Table de correspondance'!D:E,2,FALSE)),"")</f>
        <v/>
      </c>
      <c r="O329" s="101" t="str">
        <f t="shared" si="44"/>
        <v/>
      </c>
      <c r="P329" s="101" t="str">
        <f t="shared" si="41"/>
        <v/>
      </c>
      <c r="Q329" s="29">
        <f>Calendrier!L344</f>
        <v>5.8</v>
      </c>
      <c r="R329" s="164" t="str">
        <f>IFERROR(INDEX(Calendrier!$M:$V,MATCH($U329,Calendrier!$W:$W,0),MATCH($L329,Calendrier!$M$1:$V$1,0)),"")</f>
        <v/>
      </c>
      <c r="S329" s="164" t="str">
        <f t="shared" si="45"/>
        <v/>
      </c>
      <c r="T329" s="164" t="str">
        <f>IFERROR(VLOOKUP(S329,'Table de correspondance'!$R:$S,2,FALSE),R329)</f>
        <v/>
      </c>
      <c r="U329" s="155" t="str">
        <f t="shared" si="42"/>
        <v>1/8eme de finale (23h) - 04/074620723hFin match</v>
      </c>
      <c r="Z329" s="19"/>
      <c r="AA329" s="23"/>
      <c r="AB329" s="23"/>
      <c r="AC329" s="23"/>
      <c r="AD329" s="19"/>
      <c r="AE329" s="19"/>
      <c r="AF329" s="31"/>
      <c r="AG329" s="63"/>
      <c r="AH329" s="64"/>
      <c r="AAF329">
        <f t="shared" si="43"/>
        <v>0</v>
      </c>
    </row>
    <row r="330" spans="1:708" ht="19.5" customHeight="1" x14ac:dyDescent="0.25">
      <c r="A330" t="str">
        <f t="shared" si="46"/>
        <v>8ème de finale (prev)1/8eme de finale (22h) - 05/0722hAvant Match</v>
      </c>
      <c r="B330" s="26" t="str">
        <f>Calendrier!B345</f>
        <v>8ème de finale (prev)</v>
      </c>
      <c r="C330" s="26" t="str">
        <f>Calendrier!G345</f>
        <v>1/8eme de finale (22h) - 05/07</v>
      </c>
      <c r="D330" s="27">
        <f>Calendrier!C345</f>
        <v>46208</v>
      </c>
      <c r="E330" s="28" t="str">
        <f>Calendrier!I345</f>
        <v>22h</v>
      </c>
      <c r="F330" s="28" t="str">
        <f>Calendrier!H345</f>
        <v>Avant Match</v>
      </c>
      <c r="G330" s="36"/>
      <c r="H330" s="100">
        <f>Calendrier!K345</f>
        <v>58000</v>
      </c>
      <c r="I330" s="42">
        <v>0.5</v>
      </c>
      <c r="J330" s="35">
        <v>20</v>
      </c>
      <c r="K330" s="35">
        <v>1</v>
      </c>
      <c r="L330" s="30"/>
      <c r="M330" s="42"/>
      <c r="N330" s="101" t="str">
        <f>IF(G330=TRUE,H330*K330*(VLOOKUP(J330,'Table de correspondance'!D:E,2,FALSE)),"")</f>
        <v/>
      </c>
      <c r="O330" s="101" t="str">
        <f t="shared" si="44"/>
        <v/>
      </c>
      <c r="P330" s="101" t="str">
        <f t="shared" si="41"/>
        <v/>
      </c>
      <c r="Q330" s="29">
        <f>Calendrier!L345</f>
        <v>4.1500000000000004</v>
      </c>
      <c r="R330" s="164" t="str">
        <f>IFERROR(INDEX(Calendrier!$M:$V,MATCH($U330,Calendrier!$W:$W,0),MATCH($L330,Calendrier!$M$1:$V$1,0)),"")</f>
        <v/>
      </c>
      <c r="S330" s="164" t="str">
        <f t="shared" si="45"/>
        <v/>
      </c>
      <c r="T330" s="164" t="str">
        <f>IFERROR(VLOOKUP(S330,'Table de correspondance'!$R:$S,2,FALSE),R330)</f>
        <v/>
      </c>
      <c r="U330" s="155" t="str">
        <f t="shared" si="42"/>
        <v>1/8eme de finale (22h) - 05/074620822hAvant Match</v>
      </c>
      <c r="Z330" s="19"/>
      <c r="AA330" s="23"/>
      <c r="AB330" s="23"/>
      <c r="AC330" s="23"/>
      <c r="AD330" s="19"/>
      <c r="AE330" s="19"/>
      <c r="AF330" s="31"/>
      <c r="AG330" s="63"/>
      <c r="AH330" s="64"/>
      <c r="AAF330">
        <f t="shared" si="43"/>
        <v>0</v>
      </c>
    </row>
    <row r="331" spans="1:708" ht="19.5" customHeight="1" x14ac:dyDescent="0.25">
      <c r="A331" t="str">
        <f t="shared" si="46"/>
        <v>8ème de finale (prev)1/8eme de finale (22h) - 05/0722hPower break 1</v>
      </c>
      <c r="B331" s="26" t="str">
        <f>Calendrier!B346</f>
        <v>8ème de finale (prev)</v>
      </c>
      <c r="C331" s="26" t="str">
        <f>Calendrier!G346</f>
        <v>1/8eme de finale (22h) - 05/07</v>
      </c>
      <c r="D331" s="27">
        <f>Calendrier!C346</f>
        <v>46208</v>
      </c>
      <c r="E331" s="28" t="str">
        <f>Calendrier!I346</f>
        <v>22h</v>
      </c>
      <c r="F331" s="28" t="str">
        <f>Calendrier!H346</f>
        <v>Power break 1</v>
      </c>
      <c r="G331" s="36"/>
      <c r="H331" s="100">
        <f>Calendrier!K346</f>
        <v>105000</v>
      </c>
      <c r="I331" s="42">
        <v>0.5</v>
      </c>
      <c r="J331" s="35">
        <v>20</v>
      </c>
      <c r="K331" s="35">
        <v>1</v>
      </c>
      <c r="L331" s="30"/>
      <c r="M331" s="42"/>
      <c r="N331" s="101" t="str">
        <f>IF(G331=TRUE,H331*K331*(VLOOKUP(J331,'Table de correspondance'!D:E,2,FALSE)),"")</f>
        <v/>
      </c>
      <c r="O331" s="101" t="str">
        <f t="shared" si="44"/>
        <v/>
      </c>
      <c r="P331" s="101" t="str">
        <f t="shared" si="41"/>
        <v/>
      </c>
      <c r="Q331" s="29">
        <f>Calendrier!L346</f>
        <v>7.9799999999999995</v>
      </c>
      <c r="R331" s="164" t="str">
        <f>IFERROR(INDEX(Calendrier!$M:$V,MATCH($U331,Calendrier!$W:$W,0),MATCH($L331,Calendrier!$M$1:$V$1,0)),"")</f>
        <v/>
      </c>
      <c r="S331" s="164" t="str">
        <f t="shared" si="45"/>
        <v/>
      </c>
      <c r="T331" s="164" t="str">
        <f>IFERROR(VLOOKUP(S331,'Table de correspondance'!$R:$S,2,FALSE),R331)</f>
        <v/>
      </c>
      <c r="U331" s="155" t="str">
        <f t="shared" si="42"/>
        <v>1/8eme de finale (22h) - 05/074620822hPower break 1</v>
      </c>
      <c r="Z331" s="19"/>
      <c r="AA331" s="23"/>
      <c r="AB331" s="23"/>
      <c r="AC331" s="23"/>
      <c r="AD331" s="19"/>
      <c r="AE331" s="19"/>
      <c r="AF331" s="31"/>
      <c r="AG331" s="63"/>
      <c r="AH331" s="64"/>
      <c r="AAF331">
        <f t="shared" si="43"/>
        <v>0</v>
      </c>
    </row>
    <row r="332" spans="1:708" ht="19.5" customHeight="1" x14ac:dyDescent="0.25">
      <c r="A332" t="str">
        <f t="shared" si="46"/>
        <v>8ème de finale (prev)1/8eme de finale (22h) - 05/0722hMi-temps 1</v>
      </c>
      <c r="B332" s="26" t="str">
        <f>Calendrier!B347</f>
        <v>8ème de finale (prev)</v>
      </c>
      <c r="C332" s="26" t="str">
        <f>Calendrier!G347</f>
        <v>1/8eme de finale (22h) - 05/07</v>
      </c>
      <c r="D332" s="27">
        <f>Calendrier!C347</f>
        <v>46208</v>
      </c>
      <c r="E332" s="28" t="str">
        <f>Calendrier!I347</f>
        <v>22h</v>
      </c>
      <c r="F332" s="28" t="str">
        <f>Calendrier!H347</f>
        <v>Mi-temps 1</v>
      </c>
      <c r="G332" s="36"/>
      <c r="H332" s="100">
        <f>Calendrier!K347</f>
        <v>85000</v>
      </c>
      <c r="I332" s="42">
        <v>0.5</v>
      </c>
      <c r="J332" s="35">
        <v>20</v>
      </c>
      <c r="K332" s="35">
        <v>1</v>
      </c>
      <c r="L332" s="30"/>
      <c r="M332" s="42"/>
      <c r="N332" s="101" t="str">
        <f>IF(G332=TRUE,H332*K332*(VLOOKUP(J332,'Table de correspondance'!D:E,2,FALSE)),"")</f>
        <v/>
      </c>
      <c r="O332" s="101" t="str">
        <f t="shared" si="44"/>
        <v/>
      </c>
      <c r="P332" s="101" t="str">
        <f t="shared" si="41"/>
        <v/>
      </c>
      <c r="Q332" s="29">
        <f>Calendrier!L347</f>
        <v>6.8</v>
      </c>
      <c r="R332" s="164" t="str">
        <f>IFERROR(INDEX(Calendrier!$M:$V,MATCH($U332,Calendrier!$W:$W,0),MATCH($L332,Calendrier!$M$1:$V$1,0)),"")</f>
        <v/>
      </c>
      <c r="S332" s="164" t="str">
        <f t="shared" si="45"/>
        <v/>
      </c>
      <c r="T332" s="164" t="str">
        <f>IFERROR(VLOOKUP(S332,'Table de correspondance'!$R:$S,2,FALSE),R332)</f>
        <v/>
      </c>
      <c r="U332" s="155" t="str">
        <f t="shared" si="42"/>
        <v>1/8eme de finale (22h) - 05/074620822hMi-temps 1</v>
      </c>
      <c r="Z332" s="19"/>
      <c r="AA332" s="23"/>
      <c r="AB332" s="23"/>
      <c r="AC332" s="23"/>
      <c r="AD332" s="19"/>
      <c r="AE332" s="19"/>
      <c r="AF332" s="31"/>
      <c r="AG332" s="63"/>
      <c r="AH332" s="64"/>
      <c r="AAF332">
        <f t="shared" si="43"/>
        <v>0</v>
      </c>
    </row>
    <row r="333" spans="1:708" ht="19.5" customHeight="1" x14ac:dyDescent="0.25">
      <c r="A333" t="str">
        <f t="shared" si="46"/>
        <v>8ème de finale (prev)1/8eme de finale (22h) - 05/0722hMi-temps 2</v>
      </c>
      <c r="B333" s="26" t="str">
        <f>Calendrier!B348</f>
        <v>8ème de finale (prev)</v>
      </c>
      <c r="C333" s="26" t="str">
        <f>Calendrier!G348</f>
        <v>1/8eme de finale (22h) - 05/07</v>
      </c>
      <c r="D333" s="27">
        <f>Calendrier!C348</f>
        <v>46208</v>
      </c>
      <c r="E333" s="28" t="str">
        <f>Calendrier!I348</f>
        <v>22h</v>
      </c>
      <c r="F333" s="28" t="str">
        <f>Calendrier!H348</f>
        <v>Mi-temps 2</v>
      </c>
      <c r="G333" s="36"/>
      <c r="H333" s="100">
        <f>Calendrier!K348</f>
        <v>80000</v>
      </c>
      <c r="I333" s="42">
        <v>0.5</v>
      </c>
      <c r="J333" s="35">
        <v>20</v>
      </c>
      <c r="K333" s="35">
        <v>1</v>
      </c>
      <c r="L333" s="30"/>
      <c r="M333" s="42"/>
      <c r="N333" s="101" t="str">
        <f>IF(G333=TRUE,H333*K333*(VLOOKUP(J333,'Table de correspondance'!D:E,2,FALSE)),"")</f>
        <v/>
      </c>
      <c r="O333" s="101" t="str">
        <f t="shared" si="44"/>
        <v/>
      </c>
      <c r="P333" s="101" t="str">
        <f t="shared" si="41"/>
        <v/>
      </c>
      <c r="Q333" s="29">
        <f>Calendrier!L348</f>
        <v>6.4</v>
      </c>
      <c r="R333" s="164" t="str">
        <f>IFERROR(INDEX(Calendrier!$M:$V,MATCH($U333,Calendrier!$W:$W,0),MATCH($L333,Calendrier!$M$1:$V$1,0)),"")</f>
        <v/>
      </c>
      <c r="S333" s="164" t="str">
        <f t="shared" si="45"/>
        <v/>
      </c>
      <c r="T333" s="164" t="str">
        <f>IFERROR(VLOOKUP(S333,'Table de correspondance'!$R:$S,2,FALSE),R333)</f>
        <v/>
      </c>
      <c r="U333" s="155" t="str">
        <f t="shared" si="42"/>
        <v>1/8eme de finale (22h) - 05/074620822hMi-temps 2</v>
      </c>
      <c r="Z333" s="19"/>
      <c r="AA333" s="23"/>
      <c r="AB333" s="23"/>
      <c r="AC333" s="23"/>
      <c r="AD333" s="19"/>
      <c r="AE333" s="19"/>
      <c r="AF333" s="31"/>
      <c r="AG333" s="63"/>
      <c r="AH333" s="64"/>
      <c r="AAF333">
        <f t="shared" si="43"/>
        <v>0</v>
      </c>
    </row>
    <row r="334" spans="1:708" ht="19.5" customHeight="1" x14ac:dyDescent="0.25">
      <c r="A334" t="str">
        <f t="shared" si="46"/>
        <v>8ème de finale (prev)1/8eme de finale (22h) - 05/0722hMi-temps 3</v>
      </c>
      <c r="B334" s="26" t="str">
        <f>Calendrier!B349</f>
        <v>8ème de finale (prev)</v>
      </c>
      <c r="C334" s="26" t="str">
        <f>Calendrier!G349</f>
        <v>1/8eme de finale (22h) - 05/07</v>
      </c>
      <c r="D334" s="27">
        <f>Calendrier!C349</f>
        <v>46208</v>
      </c>
      <c r="E334" s="28" t="str">
        <f>Calendrier!I349</f>
        <v>22h</v>
      </c>
      <c r="F334" s="28" t="str">
        <f>Calendrier!H349</f>
        <v>Mi-temps 3</v>
      </c>
      <c r="G334" s="36"/>
      <c r="H334" s="100">
        <f>Calendrier!K349</f>
        <v>85000</v>
      </c>
      <c r="I334" s="42">
        <v>0.5</v>
      </c>
      <c r="J334" s="35">
        <v>20</v>
      </c>
      <c r="K334" s="35">
        <v>1</v>
      </c>
      <c r="L334" s="30"/>
      <c r="M334" s="42"/>
      <c r="N334" s="101" t="str">
        <f>IF(G334=TRUE,H334*K334*(VLOOKUP(J334,'Table de correspondance'!D:E,2,FALSE)),"")</f>
        <v/>
      </c>
      <c r="O334" s="101" t="str">
        <f t="shared" si="44"/>
        <v/>
      </c>
      <c r="P334" s="101" t="str">
        <f t="shared" si="41"/>
        <v/>
      </c>
      <c r="Q334" s="29">
        <f>Calendrier!L349</f>
        <v>6.8</v>
      </c>
      <c r="R334" s="164" t="str">
        <f>IFERROR(INDEX(Calendrier!$M:$V,MATCH($U334,Calendrier!$W:$W,0),MATCH($L334,Calendrier!$M$1:$V$1,0)),"")</f>
        <v/>
      </c>
      <c r="S334" s="164" t="str">
        <f t="shared" si="45"/>
        <v/>
      </c>
      <c r="T334" s="164" t="str">
        <f>IFERROR(VLOOKUP(S334,'Table de correspondance'!$R:$S,2,FALSE),R334)</f>
        <v/>
      </c>
      <c r="U334" s="155" t="str">
        <f t="shared" si="42"/>
        <v>1/8eme de finale (22h) - 05/074620822hMi-temps 3</v>
      </c>
      <c r="Z334" s="19"/>
      <c r="AA334" s="23"/>
      <c r="AB334" s="23"/>
      <c r="AC334" s="23"/>
      <c r="AD334" s="19"/>
      <c r="AE334" s="19"/>
      <c r="AF334" s="31"/>
      <c r="AG334" s="63"/>
      <c r="AH334" s="64"/>
      <c r="AAF334">
        <f t="shared" si="43"/>
        <v>0</v>
      </c>
    </row>
    <row r="335" spans="1:708" ht="19.5" customHeight="1" x14ac:dyDescent="0.25">
      <c r="A335" t="str">
        <f t="shared" si="46"/>
        <v>8ème de finale (prev)1/8eme de finale (22h) - 05/0722hPower break 2</v>
      </c>
      <c r="B335" s="26" t="str">
        <f>Calendrier!B350</f>
        <v>8ème de finale (prev)</v>
      </c>
      <c r="C335" s="26" t="str">
        <f>Calendrier!G350</f>
        <v>1/8eme de finale (22h) - 05/07</v>
      </c>
      <c r="D335" s="27">
        <f>Calendrier!C350</f>
        <v>46208</v>
      </c>
      <c r="E335" s="28" t="str">
        <f>Calendrier!I350</f>
        <v>22h</v>
      </c>
      <c r="F335" s="28" t="str">
        <f>Calendrier!H350</f>
        <v>Power break 2</v>
      </c>
      <c r="G335" s="36"/>
      <c r="H335" s="100">
        <f>Calendrier!K350</f>
        <v>105000</v>
      </c>
      <c r="I335" s="42">
        <v>0.5</v>
      </c>
      <c r="J335" s="35">
        <v>20</v>
      </c>
      <c r="K335" s="35">
        <v>1</v>
      </c>
      <c r="L335" s="30"/>
      <c r="M335" s="42"/>
      <c r="N335" s="101" t="str">
        <f>IF(G335=TRUE,H335*K335*(VLOOKUP(J335,'Table de correspondance'!D:E,2,FALSE)),"")</f>
        <v/>
      </c>
      <c r="O335" s="101" t="str">
        <f t="shared" si="44"/>
        <v/>
      </c>
      <c r="P335" s="101" t="str">
        <f t="shared" si="41"/>
        <v/>
      </c>
      <c r="Q335" s="29">
        <f>Calendrier!L350</f>
        <v>7.9799999999999995</v>
      </c>
      <c r="R335" s="164" t="str">
        <f>IFERROR(INDEX(Calendrier!$M:$V,MATCH($U335,Calendrier!$W:$W,0),MATCH($L335,Calendrier!$M$1:$V$1,0)),"")</f>
        <v/>
      </c>
      <c r="S335" s="164" t="str">
        <f t="shared" si="45"/>
        <v/>
      </c>
      <c r="T335" s="164" t="str">
        <f>IFERROR(VLOOKUP(S335,'Table de correspondance'!$R:$S,2,FALSE),R335)</f>
        <v/>
      </c>
      <c r="U335" s="155" t="str">
        <f t="shared" si="42"/>
        <v>1/8eme de finale (22h) - 05/074620822hPower break 2</v>
      </c>
      <c r="Z335" s="19"/>
      <c r="AA335" s="23"/>
      <c r="AB335" s="23"/>
      <c r="AC335" s="23"/>
      <c r="AD335" s="19"/>
      <c r="AE335" s="19"/>
      <c r="AF335" s="31"/>
      <c r="AG335" s="63"/>
      <c r="AH335" s="64"/>
      <c r="AAF335">
        <f t="shared" si="43"/>
        <v>0</v>
      </c>
    </row>
    <row r="336" spans="1:708" ht="19.5" customHeight="1" x14ac:dyDescent="0.25">
      <c r="B336" s="26" t="str">
        <f>Calendrier!B351</f>
        <v>8ème de finale (prev)</v>
      </c>
      <c r="C336" s="26" t="str">
        <f>Calendrier!G351</f>
        <v>1/8eme de finale (22h) - 05/07</v>
      </c>
      <c r="D336" s="27">
        <f>Calendrier!C351</f>
        <v>46208</v>
      </c>
      <c r="E336" s="28" t="str">
        <f>Calendrier!I351</f>
        <v>22h</v>
      </c>
      <c r="F336" s="28" t="str">
        <f>Calendrier!H351</f>
        <v>2ème période / Prolongations</v>
      </c>
      <c r="G336" s="36"/>
      <c r="H336" s="100">
        <f>Calendrier!K351</f>
        <v>85000</v>
      </c>
      <c r="I336" s="42">
        <v>0.5</v>
      </c>
      <c r="J336" s="35">
        <v>20</v>
      </c>
      <c r="K336" s="35">
        <v>1</v>
      </c>
      <c r="L336" s="30"/>
      <c r="M336" s="42"/>
      <c r="N336" s="101" t="str">
        <f>IF(G336=TRUE,H336*K336*(VLOOKUP(J336,'Table de correspondance'!D:E,2,FALSE)),"")</f>
        <v/>
      </c>
      <c r="O336" s="101" t="str">
        <f t="shared" si="44"/>
        <v/>
      </c>
      <c r="P336" s="101" t="str">
        <f t="shared" si="41"/>
        <v/>
      </c>
      <c r="Q336" s="29">
        <f>Calendrier!L351</f>
        <v>6.8</v>
      </c>
      <c r="R336" s="164" t="str">
        <f>IFERROR(INDEX(Calendrier!$M:$V,MATCH($U336,Calendrier!$W:$W,0),MATCH($L336,Calendrier!$M$1:$V$1,0)),"")</f>
        <v/>
      </c>
      <c r="S336" s="164" t="str">
        <f t="shared" si="45"/>
        <v/>
      </c>
      <c r="T336" s="164" t="str">
        <f>IFERROR(VLOOKUP(S336,'Table de correspondance'!$R:$S,2,FALSE),R336)</f>
        <v/>
      </c>
      <c r="U336" s="155" t="str">
        <f t="shared" si="42"/>
        <v>1/8eme de finale (22h) - 05/074620822h2ème période / Prolongations</v>
      </c>
      <c r="Z336" s="19"/>
      <c r="AA336" s="23"/>
      <c r="AB336" s="23"/>
      <c r="AC336" s="23"/>
      <c r="AD336" s="19"/>
      <c r="AE336" s="19"/>
      <c r="AF336" s="31"/>
      <c r="AG336" s="63"/>
      <c r="AH336" s="64"/>
      <c r="AAF336">
        <f t="shared" si="43"/>
        <v>0</v>
      </c>
    </row>
    <row r="337" spans="1:708" ht="19.5" customHeight="1" x14ac:dyDescent="0.25">
      <c r="B337" s="26" t="str">
        <f>Calendrier!B352</f>
        <v>8ème de finale (prev)</v>
      </c>
      <c r="C337" s="26" t="str">
        <f>Calendrier!G352</f>
        <v>1/8eme de finale (22h) - 05/07</v>
      </c>
      <c r="D337" s="27">
        <f>Calendrier!C352</f>
        <v>46208</v>
      </c>
      <c r="E337" s="28" t="str">
        <f>Calendrier!I352</f>
        <v>22h</v>
      </c>
      <c r="F337" s="28" t="str">
        <f>Calendrier!H352</f>
        <v>Prolongations / Tirs au but</v>
      </c>
      <c r="G337" s="36"/>
      <c r="H337" s="100">
        <f>Calendrier!K352</f>
        <v>85000</v>
      </c>
      <c r="I337" s="42">
        <v>0.5</v>
      </c>
      <c r="J337" s="35">
        <v>20</v>
      </c>
      <c r="K337" s="35">
        <v>1</v>
      </c>
      <c r="L337" s="30"/>
      <c r="M337" s="42"/>
      <c r="N337" s="101" t="str">
        <f>IF(G337=TRUE,H337*K337*(VLOOKUP(J337,'Table de correspondance'!D:E,2,FALSE)),"")</f>
        <v/>
      </c>
      <c r="O337" s="101" t="str">
        <f t="shared" si="44"/>
        <v/>
      </c>
      <c r="P337" s="101" t="str">
        <f t="shared" si="41"/>
        <v/>
      </c>
      <c r="Q337" s="29">
        <f>Calendrier!L352</f>
        <v>6.8</v>
      </c>
      <c r="R337" s="164" t="str">
        <f>IFERROR(INDEX(Calendrier!$M:$V,MATCH($U337,Calendrier!$W:$W,0),MATCH($L337,Calendrier!$M$1:$V$1,0)),"")</f>
        <v/>
      </c>
      <c r="S337" s="164" t="str">
        <f t="shared" si="45"/>
        <v/>
      </c>
      <c r="T337" s="164" t="str">
        <f>IFERROR(VLOOKUP(S337,'Table de correspondance'!$R:$S,2,FALSE),R337)</f>
        <v/>
      </c>
      <c r="U337" s="155" t="str">
        <f t="shared" si="42"/>
        <v>1/8eme de finale (22h) - 05/074620822hProlongations / Tirs au but</v>
      </c>
      <c r="Z337" s="19"/>
      <c r="AA337" s="23"/>
      <c r="AB337" s="23"/>
      <c r="AC337" s="23"/>
      <c r="AD337" s="19"/>
      <c r="AE337" s="19"/>
      <c r="AF337" s="31"/>
      <c r="AG337" s="63"/>
      <c r="AH337" s="64"/>
      <c r="AAF337">
        <f t="shared" si="43"/>
        <v>0</v>
      </c>
    </row>
    <row r="338" spans="1:708" ht="19.5" customHeight="1" x14ac:dyDescent="0.25">
      <c r="B338" s="26" t="str">
        <f>Calendrier!B353</f>
        <v>8ème de finale (prev)</v>
      </c>
      <c r="C338" s="26" t="str">
        <f>Calendrier!G353</f>
        <v>1/8eme de finale (22h) - 05/07</v>
      </c>
      <c r="D338" s="27">
        <f>Calendrier!C353</f>
        <v>46208</v>
      </c>
      <c r="E338" s="28" t="str">
        <f>Calendrier!I353</f>
        <v>22h</v>
      </c>
      <c r="F338" s="28" t="str">
        <f>Calendrier!H353</f>
        <v>Fin match</v>
      </c>
      <c r="G338" s="36"/>
      <c r="H338" s="100">
        <f>Calendrier!K353</f>
        <v>22000</v>
      </c>
      <c r="I338" s="42">
        <v>0.5</v>
      </c>
      <c r="J338" s="35">
        <v>20</v>
      </c>
      <c r="K338" s="35">
        <v>1</v>
      </c>
      <c r="L338" s="30"/>
      <c r="M338" s="42"/>
      <c r="N338" s="101" t="str">
        <f>IF(G338=TRUE,H338*K338*(VLOOKUP(J338,'Table de correspondance'!D:E,2,FALSE)),"")</f>
        <v/>
      </c>
      <c r="O338" s="101" t="str">
        <f t="shared" si="44"/>
        <v/>
      </c>
      <c r="P338" s="101" t="str">
        <f t="shared" si="41"/>
        <v/>
      </c>
      <c r="Q338" s="29">
        <f>Calendrier!L353</f>
        <v>2.4</v>
      </c>
      <c r="R338" s="164" t="str">
        <f>IFERROR(INDEX(Calendrier!$M:$V,MATCH($U338,Calendrier!$W:$W,0),MATCH($L338,Calendrier!$M$1:$V$1,0)),"")</f>
        <v/>
      </c>
      <c r="S338" s="164" t="str">
        <f t="shared" si="45"/>
        <v/>
      </c>
      <c r="T338" s="164" t="str">
        <f>IFERROR(VLOOKUP(S338,'Table de correspondance'!$R:$S,2,FALSE),R338)</f>
        <v/>
      </c>
      <c r="U338" s="155" t="str">
        <f t="shared" si="42"/>
        <v>1/8eme de finale (22h) - 05/074620822hFin match</v>
      </c>
      <c r="Z338" s="19"/>
      <c r="AA338" s="23"/>
      <c r="AB338" s="23"/>
      <c r="AC338" s="23"/>
      <c r="AD338" s="19"/>
      <c r="AE338" s="19"/>
      <c r="AF338" s="31"/>
      <c r="AG338" s="63"/>
      <c r="AH338" s="64"/>
      <c r="AAF338">
        <f t="shared" si="43"/>
        <v>0</v>
      </c>
    </row>
    <row r="339" spans="1:708" ht="19.5" customHeight="1" x14ac:dyDescent="0.25">
      <c r="B339" s="26" t="str">
        <f>Calendrier!B354</f>
        <v>8ème de finale (prev)</v>
      </c>
      <c r="C339" s="26" t="str">
        <f>Calendrier!G354</f>
        <v>1/8eme de finale (21h) - 06/07</v>
      </c>
      <c r="D339" s="27">
        <f>Calendrier!C354</f>
        <v>46209</v>
      </c>
      <c r="E339" s="28" t="str">
        <f>Calendrier!I354</f>
        <v>21h</v>
      </c>
      <c r="F339" s="28" t="str">
        <f>Calendrier!H354</f>
        <v>Avant Match</v>
      </c>
      <c r="G339" s="36"/>
      <c r="H339" s="100">
        <f>Calendrier!K354</f>
        <v>50000</v>
      </c>
      <c r="I339" s="42">
        <v>0.5</v>
      </c>
      <c r="J339" s="35">
        <v>20</v>
      </c>
      <c r="K339" s="35">
        <v>1</v>
      </c>
      <c r="L339" s="30"/>
      <c r="M339" s="42"/>
      <c r="N339" s="101" t="str">
        <f>IF(G339=TRUE,H339*K339*(VLOOKUP(J339,'Table de correspondance'!D:E,2,FALSE)),"")</f>
        <v/>
      </c>
      <c r="O339" s="101" t="str">
        <f t="shared" si="44"/>
        <v/>
      </c>
      <c r="P339" s="101" t="str">
        <f t="shared" si="41"/>
        <v/>
      </c>
      <c r="Q339" s="29">
        <f>Calendrier!L354</f>
        <v>3.55</v>
      </c>
      <c r="R339" s="164" t="str">
        <f>IFERROR(INDEX(Calendrier!$M:$V,MATCH($U339,Calendrier!$W:$W,0),MATCH($L339,Calendrier!$M$1:$V$1,0)),"")</f>
        <v/>
      </c>
      <c r="S339" s="164" t="str">
        <f t="shared" si="45"/>
        <v/>
      </c>
      <c r="T339" s="164" t="str">
        <f>IFERROR(VLOOKUP(S339,'Table de correspondance'!$R:$S,2,FALSE),R339)</f>
        <v/>
      </c>
      <c r="U339" s="155" t="str">
        <f t="shared" si="42"/>
        <v>1/8eme de finale (21h) - 06/074620921hAvant Match</v>
      </c>
      <c r="Z339" s="19"/>
      <c r="AA339" s="23"/>
      <c r="AB339" s="23"/>
      <c r="AC339" s="23"/>
      <c r="AD339" s="19"/>
      <c r="AE339" s="19"/>
      <c r="AF339" s="31"/>
      <c r="AG339" s="63"/>
      <c r="AH339" s="64"/>
      <c r="AAF339">
        <f t="shared" si="43"/>
        <v>0</v>
      </c>
    </row>
    <row r="340" spans="1:708" ht="19.5" customHeight="1" x14ac:dyDescent="0.25">
      <c r="B340" s="26" t="str">
        <f>Calendrier!B355</f>
        <v>8ème de finale (prev)</v>
      </c>
      <c r="C340" s="26" t="str">
        <f>Calendrier!G355</f>
        <v>1/8eme de finale (21h) - 06/07</v>
      </c>
      <c r="D340" s="27">
        <f>Calendrier!C355</f>
        <v>46209</v>
      </c>
      <c r="E340" s="28" t="str">
        <f>Calendrier!I355</f>
        <v>21h</v>
      </c>
      <c r="F340" s="28" t="str">
        <f>Calendrier!H355</f>
        <v>Power break 1</v>
      </c>
      <c r="G340" s="36"/>
      <c r="H340" s="100">
        <f>Calendrier!K355</f>
        <v>170000</v>
      </c>
      <c r="I340" s="42">
        <v>0.5</v>
      </c>
      <c r="J340" s="35">
        <v>20</v>
      </c>
      <c r="K340" s="35">
        <v>1</v>
      </c>
      <c r="L340" s="30"/>
      <c r="M340" s="42"/>
      <c r="N340" s="101" t="str">
        <f>IF(G340=TRUE,H340*K340*(VLOOKUP(J340,'Table de correspondance'!D:E,2,FALSE)),"")</f>
        <v/>
      </c>
      <c r="O340" s="101" t="str">
        <f t="shared" si="44"/>
        <v/>
      </c>
      <c r="P340" s="101" t="str">
        <f t="shared" si="41"/>
        <v/>
      </c>
      <c r="Q340" s="29">
        <f>Calendrier!L355</f>
        <v>11.5425</v>
      </c>
      <c r="R340" s="164" t="str">
        <f>IFERROR(INDEX(Calendrier!$M:$V,MATCH($U340,Calendrier!$W:$W,0),MATCH($L340,Calendrier!$M$1:$V$1,0)),"")</f>
        <v/>
      </c>
      <c r="S340" s="164" t="str">
        <f t="shared" si="45"/>
        <v/>
      </c>
      <c r="T340" s="164" t="str">
        <f>IFERROR(VLOOKUP(S340,'Table de correspondance'!$R:$S,2,FALSE),R340)</f>
        <v/>
      </c>
      <c r="U340" s="155" t="str">
        <f t="shared" si="42"/>
        <v>1/8eme de finale (21h) - 06/074620921hPower break 1</v>
      </c>
      <c r="Z340" s="19"/>
      <c r="AA340" s="23"/>
      <c r="AB340" s="23"/>
      <c r="AC340" s="23"/>
      <c r="AD340" s="19"/>
      <c r="AE340" s="19"/>
      <c r="AF340" s="31"/>
      <c r="AG340" s="63"/>
      <c r="AH340" s="64"/>
      <c r="AAF340">
        <f t="shared" si="43"/>
        <v>0</v>
      </c>
    </row>
    <row r="341" spans="1:708" ht="19.5" customHeight="1" x14ac:dyDescent="0.25">
      <c r="B341" s="26" t="str">
        <f>Calendrier!B356</f>
        <v>8ème de finale (prev)</v>
      </c>
      <c r="C341" s="26" t="str">
        <f>Calendrier!G356</f>
        <v>1/8eme de finale (21h) - 06/07</v>
      </c>
      <c r="D341" s="27">
        <f>Calendrier!C356</f>
        <v>46209</v>
      </c>
      <c r="E341" s="28" t="str">
        <f>Calendrier!I356</f>
        <v>21h</v>
      </c>
      <c r="F341" s="28" t="str">
        <f>Calendrier!H356</f>
        <v>Mi-temps 1</v>
      </c>
      <c r="G341" s="36"/>
      <c r="H341" s="100">
        <f>Calendrier!K356</f>
        <v>140000</v>
      </c>
      <c r="I341" s="42">
        <v>0.5</v>
      </c>
      <c r="J341" s="35">
        <v>20</v>
      </c>
      <c r="K341" s="35">
        <v>1</v>
      </c>
      <c r="L341" s="30"/>
      <c r="M341" s="42"/>
      <c r="N341" s="101" t="str">
        <f>IF(G341=TRUE,H341*K341*(VLOOKUP(J341,'Table de correspondance'!D:E,2,FALSE)),"")</f>
        <v/>
      </c>
      <c r="O341" s="101" t="str">
        <f t="shared" si="44"/>
        <v/>
      </c>
      <c r="P341" s="101" t="str">
        <f t="shared" si="41"/>
        <v/>
      </c>
      <c r="Q341" s="29">
        <f>Calendrier!L356</f>
        <v>10</v>
      </c>
      <c r="R341" s="164" t="str">
        <f>IFERROR(INDEX(Calendrier!$M:$V,MATCH($U341,Calendrier!$W:$W,0),MATCH($L341,Calendrier!$M$1:$V$1,0)),"")</f>
        <v/>
      </c>
      <c r="S341" s="164" t="str">
        <f t="shared" si="45"/>
        <v/>
      </c>
      <c r="T341" s="164" t="str">
        <f>IFERROR(VLOOKUP(S341,'Table de correspondance'!$R:$S,2,FALSE),R341)</f>
        <v/>
      </c>
      <c r="U341" s="155" t="str">
        <f t="shared" si="42"/>
        <v>1/8eme de finale (21h) - 06/074620921hMi-temps 1</v>
      </c>
      <c r="Z341" s="19"/>
      <c r="AA341" s="23"/>
      <c r="AB341" s="23"/>
      <c r="AC341" s="23"/>
      <c r="AD341" s="19"/>
      <c r="AE341" s="19"/>
      <c r="AF341" s="31"/>
      <c r="AG341" s="63"/>
      <c r="AH341" s="64"/>
      <c r="AAF341">
        <f t="shared" si="43"/>
        <v>0</v>
      </c>
    </row>
    <row r="342" spans="1:708" ht="19.5" customHeight="1" x14ac:dyDescent="0.25">
      <c r="B342" s="26" t="str">
        <f>Calendrier!B357</f>
        <v>8ème de finale (prev)</v>
      </c>
      <c r="C342" s="26" t="str">
        <f>Calendrier!G357</f>
        <v>1/8eme de finale (21h) - 06/07</v>
      </c>
      <c r="D342" s="27">
        <f>Calendrier!C357</f>
        <v>46209</v>
      </c>
      <c r="E342" s="28" t="str">
        <f>Calendrier!I357</f>
        <v>21h</v>
      </c>
      <c r="F342" s="28" t="str">
        <f>Calendrier!H357</f>
        <v>Mi-temps 2</v>
      </c>
      <c r="G342" s="36"/>
      <c r="H342" s="100">
        <f>Calendrier!K357</f>
        <v>130000</v>
      </c>
      <c r="I342" s="42">
        <v>0.5</v>
      </c>
      <c r="J342" s="35">
        <v>20</v>
      </c>
      <c r="K342" s="35">
        <v>1</v>
      </c>
      <c r="L342" s="30"/>
      <c r="M342" s="42"/>
      <c r="N342" s="101" t="str">
        <f>IF(G342=TRUE,H342*K342*(VLOOKUP(J342,'Table de correspondance'!D:E,2,FALSE)),"")</f>
        <v/>
      </c>
      <c r="O342" s="101" t="str">
        <f t="shared" si="44"/>
        <v/>
      </c>
      <c r="P342" s="101" t="str">
        <f t="shared" si="41"/>
        <v/>
      </c>
      <c r="Q342" s="29">
        <f>Calendrier!L357</f>
        <v>9.25</v>
      </c>
      <c r="R342" s="164" t="str">
        <f>IFERROR(INDEX(Calendrier!$M:$V,MATCH($U342,Calendrier!$W:$W,0),MATCH($L342,Calendrier!$M$1:$V$1,0)),"")</f>
        <v/>
      </c>
      <c r="S342" s="164" t="str">
        <f t="shared" si="45"/>
        <v/>
      </c>
      <c r="T342" s="164" t="str">
        <f>IFERROR(VLOOKUP(S342,'Table de correspondance'!$R:$S,2,FALSE),R342)</f>
        <v/>
      </c>
      <c r="U342" s="155" t="str">
        <f t="shared" si="42"/>
        <v>1/8eme de finale (21h) - 06/074620921hMi-temps 2</v>
      </c>
      <c r="Z342" s="19"/>
      <c r="AA342" s="23"/>
      <c r="AB342" s="23"/>
      <c r="AC342" s="23"/>
      <c r="AD342" s="19"/>
      <c r="AE342" s="19"/>
      <c r="AF342" s="31"/>
      <c r="AG342" s="63"/>
      <c r="AH342" s="64"/>
      <c r="AAF342">
        <f t="shared" si="43"/>
        <v>0</v>
      </c>
    </row>
    <row r="343" spans="1:708" ht="19.5" customHeight="1" x14ac:dyDescent="0.25">
      <c r="B343" s="26" t="str">
        <f>Calendrier!B358</f>
        <v>8ème de finale (prev)</v>
      </c>
      <c r="C343" s="26" t="str">
        <f>Calendrier!G358</f>
        <v>1/8eme de finale (21h) - 06/07</v>
      </c>
      <c r="D343" s="27">
        <f>Calendrier!C358</f>
        <v>46209</v>
      </c>
      <c r="E343" s="28" t="str">
        <f>Calendrier!I358</f>
        <v>21h</v>
      </c>
      <c r="F343" s="28" t="str">
        <f>Calendrier!H358</f>
        <v>Mi-temps 3</v>
      </c>
      <c r="G343" s="36"/>
      <c r="H343" s="100">
        <f>Calendrier!K358</f>
        <v>140000</v>
      </c>
      <c r="I343" s="42">
        <v>0.5</v>
      </c>
      <c r="J343" s="35">
        <v>20</v>
      </c>
      <c r="K343" s="35">
        <v>1</v>
      </c>
      <c r="L343" s="30"/>
      <c r="M343" s="42"/>
      <c r="N343" s="101" t="str">
        <f>IF(G343=TRUE,H343*K343*(VLOOKUP(J343,'Table de correspondance'!D:E,2,FALSE)),"")</f>
        <v/>
      </c>
      <c r="O343" s="101" t="str">
        <f t="shared" si="44"/>
        <v/>
      </c>
      <c r="P343" s="101" t="str">
        <f t="shared" si="41"/>
        <v/>
      </c>
      <c r="Q343" s="29">
        <f>Calendrier!L358</f>
        <v>10</v>
      </c>
      <c r="R343" s="164" t="str">
        <f>IFERROR(INDEX(Calendrier!$M:$V,MATCH($U343,Calendrier!$W:$W,0),MATCH($L343,Calendrier!$M$1:$V$1,0)),"")</f>
        <v/>
      </c>
      <c r="S343" s="164" t="str">
        <f t="shared" si="45"/>
        <v/>
      </c>
      <c r="T343" s="164" t="str">
        <f>IFERROR(VLOOKUP(S343,'Table de correspondance'!$R:$S,2,FALSE),R343)</f>
        <v/>
      </c>
      <c r="U343" s="155" t="str">
        <f t="shared" si="42"/>
        <v>1/8eme de finale (21h) - 06/074620921hMi-temps 3</v>
      </c>
      <c r="Z343" s="19"/>
      <c r="AA343" s="23"/>
      <c r="AB343" s="23"/>
      <c r="AC343" s="23"/>
      <c r="AD343" s="19"/>
      <c r="AE343" s="19"/>
      <c r="AF343" s="31"/>
      <c r="AG343" s="63"/>
      <c r="AH343" s="64"/>
      <c r="AAF343">
        <f t="shared" si="43"/>
        <v>0</v>
      </c>
    </row>
    <row r="344" spans="1:708" ht="19.5" customHeight="1" x14ac:dyDescent="0.25">
      <c r="A344" t="str">
        <f>_xlfn.CONCAT(B344,C344,E344,F344)</f>
        <v>8ème de finale (prev)1/8eme de finale (21h) - 06/0721hPower break 2</v>
      </c>
      <c r="B344" s="26" t="str">
        <f>Calendrier!B359</f>
        <v>8ème de finale (prev)</v>
      </c>
      <c r="C344" s="26" t="str">
        <f>Calendrier!G359</f>
        <v>1/8eme de finale (21h) - 06/07</v>
      </c>
      <c r="D344" s="27">
        <f>Calendrier!C359</f>
        <v>46209</v>
      </c>
      <c r="E344" s="28" t="str">
        <f>Calendrier!I359</f>
        <v>21h</v>
      </c>
      <c r="F344" s="28" t="str">
        <f>Calendrier!H359</f>
        <v>Power break 2</v>
      </c>
      <c r="G344" s="36"/>
      <c r="H344" s="100">
        <f>Calendrier!K359</f>
        <v>170000</v>
      </c>
      <c r="I344" s="42">
        <v>0.5</v>
      </c>
      <c r="J344" s="35">
        <v>20</v>
      </c>
      <c r="K344" s="35">
        <v>1</v>
      </c>
      <c r="L344" s="30"/>
      <c r="M344" s="42"/>
      <c r="N344" s="101" t="str">
        <f>IF(G344=TRUE,H344*K344*(VLOOKUP(J344,'Table de correspondance'!D:E,2,FALSE)),"")</f>
        <v/>
      </c>
      <c r="O344" s="101" t="str">
        <f t="shared" si="44"/>
        <v/>
      </c>
      <c r="P344" s="101" t="str">
        <f t="shared" si="41"/>
        <v/>
      </c>
      <c r="Q344" s="29">
        <f>Calendrier!L359</f>
        <v>11.5425</v>
      </c>
      <c r="R344" s="164" t="str">
        <f>IFERROR(INDEX(Calendrier!$M:$V,MATCH($U344,Calendrier!$W:$W,0),MATCH($L344,Calendrier!$M$1:$V$1,0)),"")</f>
        <v/>
      </c>
      <c r="S344" s="164" t="str">
        <f t="shared" si="45"/>
        <v/>
      </c>
      <c r="T344" s="164" t="str">
        <f>IFERROR(VLOOKUP(S344,'Table de correspondance'!$R:$S,2,FALSE),R344)</f>
        <v/>
      </c>
      <c r="U344" s="155" t="str">
        <f t="shared" si="42"/>
        <v>1/8eme de finale (21h) - 06/074620921hPower break 2</v>
      </c>
      <c r="Z344" s="19"/>
      <c r="AA344" s="23"/>
      <c r="AB344" s="23"/>
      <c r="AC344" s="23"/>
      <c r="AD344" s="19"/>
      <c r="AE344" s="19"/>
      <c r="AF344" s="31"/>
      <c r="AG344" s="63"/>
      <c r="AH344" s="64"/>
      <c r="AAF344">
        <f t="shared" si="43"/>
        <v>0</v>
      </c>
    </row>
    <row r="345" spans="1:708" ht="19.5" customHeight="1" x14ac:dyDescent="0.25">
      <c r="B345" s="26" t="str">
        <f>Calendrier!B360</f>
        <v>8ème de finale (prev)</v>
      </c>
      <c r="C345" s="26" t="str">
        <f>Calendrier!G360</f>
        <v>1/8eme de finale (21h) - 06/07</v>
      </c>
      <c r="D345" s="27">
        <f>Calendrier!C360</f>
        <v>46209</v>
      </c>
      <c r="E345" s="28" t="str">
        <f>Calendrier!I360</f>
        <v>21h</v>
      </c>
      <c r="F345" s="28" t="str">
        <f>Calendrier!H360</f>
        <v>2ème période / Prolongations</v>
      </c>
      <c r="G345" s="36"/>
      <c r="H345" s="100">
        <f>Calendrier!K360</f>
        <v>140000</v>
      </c>
      <c r="I345" s="42">
        <v>0.5</v>
      </c>
      <c r="J345" s="35">
        <v>20</v>
      </c>
      <c r="K345" s="35">
        <v>1</v>
      </c>
      <c r="L345" s="30"/>
      <c r="M345" s="42"/>
      <c r="N345" s="101" t="str">
        <f>IF(G345=TRUE,H345*K345*(VLOOKUP(J345,'Table de correspondance'!D:E,2,FALSE)),"")</f>
        <v/>
      </c>
      <c r="O345" s="101" t="str">
        <f t="shared" si="44"/>
        <v/>
      </c>
      <c r="P345" s="101" t="str">
        <f t="shared" si="41"/>
        <v/>
      </c>
      <c r="Q345" s="29">
        <f>Calendrier!L360</f>
        <v>10</v>
      </c>
      <c r="R345" s="164" t="str">
        <f>IFERROR(INDEX(Calendrier!$M:$V,MATCH($U345,Calendrier!$W:$W,0),MATCH($L345,Calendrier!$M$1:$V$1,0)),"")</f>
        <v/>
      </c>
      <c r="S345" s="164" t="str">
        <f t="shared" si="45"/>
        <v/>
      </c>
      <c r="T345" s="164" t="str">
        <f>IFERROR(VLOOKUP(S345,'Table de correspondance'!$R:$S,2,FALSE),R345)</f>
        <v/>
      </c>
      <c r="U345" s="155" t="str">
        <f t="shared" si="42"/>
        <v>1/8eme de finale (21h) - 06/074620921h2ème période / Prolongations</v>
      </c>
      <c r="Z345" s="19"/>
      <c r="AA345" s="23"/>
      <c r="AB345" s="23"/>
      <c r="AC345" s="23"/>
      <c r="AD345" s="19"/>
      <c r="AE345" s="19"/>
      <c r="AF345" s="31"/>
      <c r="AG345" s="63"/>
      <c r="AH345" s="64"/>
      <c r="AAF345">
        <f t="shared" si="43"/>
        <v>0</v>
      </c>
    </row>
    <row r="346" spans="1:708" ht="19.5" customHeight="1" x14ac:dyDescent="0.25">
      <c r="B346" s="26" t="str">
        <f>Calendrier!B361</f>
        <v>8ème de finale (prev)</v>
      </c>
      <c r="C346" s="26" t="str">
        <f>Calendrier!G361</f>
        <v>1/8eme de finale (21h) - 06/07</v>
      </c>
      <c r="D346" s="27">
        <f>Calendrier!C361</f>
        <v>46209</v>
      </c>
      <c r="E346" s="28" t="str">
        <f>Calendrier!I361</f>
        <v>21h</v>
      </c>
      <c r="F346" s="28" t="str">
        <f>Calendrier!H361</f>
        <v>Prolongations / Tirs au but</v>
      </c>
      <c r="G346" s="36"/>
      <c r="H346" s="100">
        <f>Calendrier!K361</f>
        <v>140000</v>
      </c>
      <c r="I346" s="42">
        <v>0.5</v>
      </c>
      <c r="J346" s="35">
        <v>20</v>
      </c>
      <c r="K346" s="35">
        <v>1</v>
      </c>
      <c r="L346" s="30"/>
      <c r="M346" s="42"/>
      <c r="N346" s="101" t="str">
        <f>IF(G346=TRUE,H346*K346*(VLOOKUP(J346,'Table de correspondance'!D:E,2,FALSE)),"")</f>
        <v/>
      </c>
      <c r="O346" s="101" t="str">
        <f t="shared" si="44"/>
        <v/>
      </c>
      <c r="P346" s="101" t="str">
        <f t="shared" si="41"/>
        <v/>
      </c>
      <c r="Q346" s="29">
        <f>Calendrier!L361</f>
        <v>10</v>
      </c>
      <c r="R346" s="164" t="str">
        <f>IFERROR(INDEX(Calendrier!$M:$V,MATCH($U346,Calendrier!$W:$W,0),MATCH($L346,Calendrier!$M$1:$V$1,0)),"")</f>
        <v/>
      </c>
      <c r="S346" s="164" t="str">
        <f t="shared" si="45"/>
        <v/>
      </c>
      <c r="T346" s="164" t="str">
        <f>IFERROR(VLOOKUP(S346,'Table de correspondance'!$R:$S,2,FALSE),R346)</f>
        <v/>
      </c>
      <c r="U346" s="155" t="str">
        <f t="shared" si="42"/>
        <v>1/8eme de finale (21h) - 06/074620921hProlongations / Tirs au but</v>
      </c>
      <c r="Z346" s="19"/>
      <c r="AA346" s="23"/>
      <c r="AB346" s="23"/>
      <c r="AC346" s="23"/>
      <c r="AD346" s="19"/>
      <c r="AE346" s="19"/>
      <c r="AF346" s="31"/>
      <c r="AG346" s="63"/>
      <c r="AH346" s="64"/>
      <c r="AAF346">
        <f t="shared" si="43"/>
        <v>0</v>
      </c>
    </row>
    <row r="347" spans="1:708" ht="19.5" customHeight="1" x14ac:dyDescent="0.25">
      <c r="B347" s="26" t="str">
        <f>Calendrier!B362</f>
        <v>8ème de finale (prev)</v>
      </c>
      <c r="C347" s="26" t="str">
        <f>Calendrier!G362</f>
        <v>1/8eme de finale (21h) - 06/07</v>
      </c>
      <c r="D347" s="27">
        <f>Calendrier!C362</f>
        <v>46209</v>
      </c>
      <c r="E347" s="28" t="str">
        <f>Calendrier!I362</f>
        <v>21h</v>
      </c>
      <c r="F347" s="28" t="str">
        <f>Calendrier!H362</f>
        <v>Fin match</v>
      </c>
      <c r="G347" s="36"/>
      <c r="H347" s="100">
        <f>Calendrier!K362</f>
        <v>65000</v>
      </c>
      <c r="I347" s="42">
        <v>0.5</v>
      </c>
      <c r="J347" s="35">
        <v>20</v>
      </c>
      <c r="K347" s="35">
        <v>1</v>
      </c>
      <c r="L347" s="30"/>
      <c r="M347" s="42"/>
      <c r="N347" s="101" t="str">
        <f>IF(G347=TRUE,H347*K347*(VLOOKUP(J347,'Table de correspondance'!D:E,2,FALSE)),"")</f>
        <v/>
      </c>
      <c r="O347" s="101" t="str">
        <f t="shared" si="44"/>
        <v/>
      </c>
      <c r="P347" s="101" t="str">
        <f t="shared" si="41"/>
        <v/>
      </c>
      <c r="Q347" s="29">
        <f>Calendrier!L362</f>
        <v>5.45</v>
      </c>
      <c r="R347" s="164" t="str">
        <f>IFERROR(INDEX(Calendrier!$M:$V,MATCH($U347,Calendrier!$W:$W,0),MATCH($L347,Calendrier!$M$1:$V$1,0)),"")</f>
        <v/>
      </c>
      <c r="S347" s="164" t="str">
        <f t="shared" si="45"/>
        <v/>
      </c>
      <c r="T347" s="164" t="str">
        <f>IFERROR(VLOOKUP(S347,'Table de correspondance'!$R:$S,2,FALSE),R347)</f>
        <v/>
      </c>
      <c r="U347" s="155" t="str">
        <f t="shared" si="42"/>
        <v>1/8eme de finale (21h) - 06/074620921hFin match</v>
      </c>
      <c r="Z347" s="19"/>
      <c r="AA347" s="23"/>
      <c r="AB347" s="23"/>
      <c r="AC347" s="23"/>
      <c r="AD347" s="19"/>
      <c r="AE347" s="19"/>
      <c r="AF347" s="31"/>
      <c r="AG347" s="63"/>
      <c r="AH347" s="64"/>
      <c r="AAF347">
        <f t="shared" si="43"/>
        <v>0</v>
      </c>
    </row>
    <row r="348" spans="1:708" ht="19.5" customHeight="1" x14ac:dyDescent="0.25">
      <c r="B348" s="26" t="str">
        <f>Calendrier!B363</f>
        <v>8ème de finale (prev)</v>
      </c>
      <c r="C348" s="26" t="str">
        <f>Calendrier!G363</f>
        <v>1/8eme de finale (18h) - 07/07</v>
      </c>
      <c r="D348" s="27">
        <f>Calendrier!C363</f>
        <v>46210</v>
      </c>
      <c r="E348" s="28" t="str">
        <f>Calendrier!I363</f>
        <v>18h</v>
      </c>
      <c r="F348" s="28" t="str">
        <f>Calendrier!H363</f>
        <v>Avant Match</v>
      </c>
      <c r="G348" s="36"/>
      <c r="H348" s="100">
        <f>Calendrier!K363</f>
        <v>20000</v>
      </c>
      <c r="I348" s="42">
        <v>0.5</v>
      </c>
      <c r="J348" s="35">
        <v>20</v>
      </c>
      <c r="K348" s="35">
        <v>1</v>
      </c>
      <c r="L348" s="30"/>
      <c r="M348" s="42"/>
      <c r="N348" s="101" t="str">
        <f>IF(G348=TRUE,H348*K348*(VLOOKUP(J348,'Table de correspondance'!D:E,2,FALSE)),"")</f>
        <v/>
      </c>
      <c r="O348" s="101" t="str">
        <f t="shared" si="44"/>
        <v/>
      </c>
      <c r="P348" s="101" t="str">
        <f t="shared" si="41"/>
        <v/>
      </c>
      <c r="Q348" s="29">
        <f>Calendrier!L363</f>
        <v>2.0699999999999998</v>
      </c>
      <c r="R348" s="164" t="str">
        <f>IFERROR(INDEX(Calendrier!$M:$V,MATCH($U348,Calendrier!$W:$W,0),MATCH($L348,Calendrier!$M$1:$V$1,0)),"")</f>
        <v/>
      </c>
      <c r="S348" s="164" t="str">
        <f t="shared" si="45"/>
        <v/>
      </c>
      <c r="T348" s="164" t="str">
        <f>IFERROR(VLOOKUP(S348,'Table de correspondance'!$R:$S,2,FALSE),R348)</f>
        <v/>
      </c>
      <c r="U348" s="155" t="str">
        <f t="shared" si="42"/>
        <v>1/8eme de finale (18h) - 07/074621018hAvant Match</v>
      </c>
      <c r="Z348" s="19"/>
      <c r="AA348" s="23"/>
      <c r="AB348" s="23"/>
      <c r="AC348" s="23"/>
      <c r="AD348" s="19"/>
      <c r="AE348" s="19"/>
      <c r="AF348" s="31"/>
      <c r="AG348" s="63"/>
      <c r="AH348" s="64"/>
      <c r="AAF348">
        <f t="shared" si="43"/>
        <v>0</v>
      </c>
    </row>
    <row r="349" spans="1:708" ht="19.5" customHeight="1" x14ac:dyDescent="0.25">
      <c r="B349" s="26" t="str">
        <f>Calendrier!B364</f>
        <v>8ème de finale (prev)</v>
      </c>
      <c r="C349" s="26" t="str">
        <f>Calendrier!G364</f>
        <v>1/8eme de finale (18h) - 07/07</v>
      </c>
      <c r="D349" s="27">
        <f>Calendrier!C364</f>
        <v>46210</v>
      </c>
      <c r="E349" s="28" t="str">
        <f>Calendrier!I364</f>
        <v>18h</v>
      </c>
      <c r="F349" s="28" t="str">
        <f>Calendrier!H364</f>
        <v>Power break 1</v>
      </c>
      <c r="G349" s="36"/>
      <c r="H349" s="100">
        <f>Calendrier!K364</f>
        <v>95000</v>
      </c>
      <c r="I349" s="42">
        <v>0.5</v>
      </c>
      <c r="J349" s="35">
        <v>20</v>
      </c>
      <c r="K349" s="35">
        <v>1</v>
      </c>
      <c r="L349" s="30"/>
      <c r="M349" s="42"/>
      <c r="N349" s="101" t="str">
        <f>IF(G349=TRUE,H349*K349*(VLOOKUP(J349,'Table de correspondance'!D:E,2,FALSE)),"")</f>
        <v/>
      </c>
      <c r="O349" s="101" t="str">
        <f t="shared" si="44"/>
        <v/>
      </c>
      <c r="P349" s="101" t="str">
        <f t="shared" si="41"/>
        <v/>
      </c>
      <c r="Q349" s="29">
        <f>Calendrier!L364</f>
        <v>7.8850000000000007</v>
      </c>
      <c r="R349" s="164" t="str">
        <f>IFERROR(INDEX(Calendrier!$M:$V,MATCH($U349,Calendrier!$W:$W,0),MATCH($L349,Calendrier!$M$1:$V$1,0)),"")</f>
        <v/>
      </c>
      <c r="S349" s="164" t="str">
        <f t="shared" si="45"/>
        <v/>
      </c>
      <c r="T349" s="164" t="str">
        <f>IFERROR(VLOOKUP(S349,'Table de correspondance'!$R:$S,2,FALSE),R349)</f>
        <v/>
      </c>
      <c r="U349" s="155" t="str">
        <f t="shared" si="42"/>
        <v>1/8eme de finale (18h) - 07/074621018hPower break 1</v>
      </c>
      <c r="Z349" s="19"/>
      <c r="AA349" s="23"/>
      <c r="AB349" s="23"/>
      <c r="AC349" s="23"/>
      <c r="AD349" s="19"/>
      <c r="AE349" s="19"/>
      <c r="AF349" s="31"/>
      <c r="AG349" s="63"/>
      <c r="AH349" s="64"/>
      <c r="AAF349">
        <f t="shared" si="43"/>
        <v>0</v>
      </c>
    </row>
    <row r="350" spans="1:708" ht="19.5" customHeight="1" x14ac:dyDescent="0.25">
      <c r="B350" s="26" t="str">
        <f>Calendrier!B365</f>
        <v>8ème de finale (prev)</v>
      </c>
      <c r="C350" s="26" t="str">
        <f>Calendrier!G365</f>
        <v>1/8eme de finale (18h) - 07/07</v>
      </c>
      <c r="D350" s="27">
        <f>Calendrier!C365</f>
        <v>46210</v>
      </c>
      <c r="E350" s="28" t="str">
        <f>Calendrier!I365</f>
        <v>18h</v>
      </c>
      <c r="F350" s="28" t="str">
        <f>Calendrier!H365</f>
        <v>Mi-temps 1</v>
      </c>
      <c r="G350" s="36"/>
      <c r="H350" s="100">
        <f>Calendrier!K365</f>
        <v>80000</v>
      </c>
      <c r="I350" s="42">
        <v>0.5</v>
      </c>
      <c r="J350" s="35">
        <v>20</v>
      </c>
      <c r="K350" s="35">
        <v>1</v>
      </c>
      <c r="L350" s="30"/>
      <c r="M350" s="42"/>
      <c r="N350" s="101" t="str">
        <f>IF(G350=TRUE,H350*K350*(VLOOKUP(J350,'Table de correspondance'!D:E,2,FALSE)),"")</f>
        <v/>
      </c>
      <c r="O350" s="101" t="str">
        <f t="shared" si="44"/>
        <v/>
      </c>
      <c r="P350" s="101" t="str">
        <f t="shared" si="41"/>
        <v/>
      </c>
      <c r="Q350" s="29">
        <f>Calendrier!L365</f>
        <v>6.95</v>
      </c>
      <c r="R350" s="164" t="str">
        <f>IFERROR(INDEX(Calendrier!$M:$V,MATCH($U350,Calendrier!$W:$W,0),MATCH($L350,Calendrier!$M$1:$V$1,0)),"")</f>
        <v/>
      </c>
      <c r="S350" s="164" t="str">
        <f t="shared" si="45"/>
        <v/>
      </c>
      <c r="T350" s="164" t="str">
        <f>IFERROR(VLOOKUP(S350,'Table de correspondance'!$R:$S,2,FALSE),R350)</f>
        <v/>
      </c>
      <c r="U350" s="155" t="str">
        <f t="shared" si="42"/>
        <v>1/8eme de finale (18h) - 07/074621018hMi-temps 1</v>
      </c>
      <c r="Z350" s="19"/>
      <c r="AA350" s="23"/>
      <c r="AB350" s="23"/>
      <c r="AC350" s="23"/>
      <c r="AD350" s="19"/>
      <c r="AE350" s="19"/>
      <c r="AF350" s="31"/>
      <c r="AG350" s="63"/>
      <c r="AH350" s="64"/>
      <c r="AAF350">
        <f t="shared" si="43"/>
        <v>0</v>
      </c>
    </row>
    <row r="351" spans="1:708" ht="19.5" customHeight="1" x14ac:dyDescent="0.25">
      <c r="B351" s="26" t="str">
        <f>Calendrier!B366</f>
        <v>8ème de finale (prev)</v>
      </c>
      <c r="C351" s="26" t="str">
        <f>Calendrier!G366</f>
        <v>1/8eme de finale (18h) - 07/07</v>
      </c>
      <c r="D351" s="27">
        <f>Calendrier!C366</f>
        <v>46210</v>
      </c>
      <c r="E351" s="28" t="str">
        <f>Calendrier!I366</f>
        <v>18h</v>
      </c>
      <c r="F351" s="28" t="str">
        <f>Calendrier!H366</f>
        <v>Mi-temps 2</v>
      </c>
      <c r="G351" s="36"/>
      <c r="H351" s="100">
        <f>Calendrier!K366</f>
        <v>75000</v>
      </c>
      <c r="I351" s="42">
        <v>0.5</v>
      </c>
      <c r="J351" s="35">
        <v>20</v>
      </c>
      <c r="K351" s="35">
        <v>1</v>
      </c>
      <c r="L351" s="30"/>
      <c r="M351" s="42"/>
      <c r="N351" s="101" t="str">
        <f>IF(G351=TRUE,H351*K351*(VLOOKUP(J351,'Table de correspondance'!D:E,2,FALSE)),"")</f>
        <v/>
      </c>
      <c r="O351" s="101" t="str">
        <f t="shared" si="44"/>
        <v/>
      </c>
      <c r="P351" s="101" t="str">
        <f t="shared" si="41"/>
        <v/>
      </c>
      <c r="Q351" s="29">
        <f>Calendrier!L366</f>
        <v>6.5</v>
      </c>
      <c r="R351" s="164" t="str">
        <f>IFERROR(INDEX(Calendrier!$M:$V,MATCH($U351,Calendrier!$W:$W,0),MATCH($L351,Calendrier!$M$1:$V$1,0)),"")</f>
        <v/>
      </c>
      <c r="S351" s="164" t="str">
        <f t="shared" si="45"/>
        <v/>
      </c>
      <c r="T351" s="164" t="str">
        <f>IFERROR(VLOOKUP(S351,'Table de correspondance'!$R:$S,2,FALSE),R351)</f>
        <v/>
      </c>
      <c r="U351" s="155" t="str">
        <f t="shared" si="42"/>
        <v>1/8eme de finale (18h) - 07/074621018hMi-temps 2</v>
      </c>
      <c r="Z351" s="19"/>
      <c r="AA351" s="23"/>
      <c r="AB351" s="23"/>
      <c r="AC351" s="23"/>
      <c r="AD351" s="19"/>
      <c r="AE351" s="19"/>
      <c r="AF351" s="31"/>
      <c r="AG351" s="63"/>
      <c r="AH351" s="64"/>
      <c r="AAF351">
        <f t="shared" si="43"/>
        <v>0</v>
      </c>
    </row>
    <row r="352" spans="1:708" ht="19.5" customHeight="1" x14ac:dyDescent="0.25">
      <c r="B352" s="26" t="str">
        <f>Calendrier!B367</f>
        <v>8ème de finale (prev)</v>
      </c>
      <c r="C352" s="26" t="str">
        <f>Calendrier!G367</f>
        <v>1/8eme de finale (18h) - 07/07</v>
      </c>
      <c r="D352" s="27">
        <f>Calendrier!C367</f>
        <v>46210</v>
      </c>
      <c r="E352" s="28" t="str">
        <f>Calendrier!I367</f>
        <v>18h</v>
      </c>
      <c r="F352" s="28" t="str">
        <f>Calendrier!H367</f>
        <v>Mi-temps 3</v>
      </c>
      <c r="G352" s="36"/>
      <c r="H352" s="100">
        <f>Calendrier!K367</f>
        <v>80000</v>
      </c>
      <c r="I352" s="42">
        <v>0.5</v>
      </c>
      <c r="J352" s="35">
        <v>20</v>
      </c>
      <c r="K352" s="35">
        <v>1</v>
      </c>
      <c r="L352" s="30"/>
      <c r="M352" s="42"/>
      <c r="N352" s="101" t="str">
        <f>IF(G352=TRUE,H352*K352*(VLOOKUP(J352,'Table de correspondance'!D:E,2,FALSE)),"")</f>
        <v/>
      </c>
      <c r="O352" s="101" t="str">
        <f t="shared" si="44"/>
        <v/>
      </c>
      <c r="P352" s="101" t="str">
        <f t="shared" si="41"/>
        <v/>
      </c>
      <c r="Q352" s="29">
        <f>Calendrier!L367</f>
        <v>6.95</v>
      </c>
      <c r="R352" s="164" t="str">
        <f>IFERROR(INDEX(Calendrier!$M:$V,MATCH($U352,Calendrier!$W:$W,0),MATCH($L352,Calendrier!$M$1:$V$1,0)),"")</f>
        <v/>
      </c>
      <c r="S352" s="164" t="str">
        <f t="shared" si="45"/>
        <v/>
      </c>
      <c r="T352" s="164" t="str">
        <f>IFERROR(VLOOKUP(S352,'Table de correspondance'!$R:$S,2,FALSE),R352)</f>
        <v/>
      </c>
      <c r="U352" s="155" t="str">
        <f t="shared" si="42"/>
        <v>1/8eme de finale (18h) - 07/074621018hMi-temps 3</v>
      </c>
      <c r="Z352" s="19"/>
      <c r="AA352" s="23"/>
      <c r="AB352" s="23"/>
      <c r="AC352" s="23"/>
      <c r="AD352" s="19"/>
      <c r="AE352" s="19"/>
      <c r="AF352" s="31"/>
      <c r="AG352" s="63"/>
      <c r="AH352" s="64"/>
      <c r="AAF352">
        <f t="shared" si="43"/>
        <v>0</v>
      </c>
    </row>
    <row r="353" spans="2:708" ht="19.5" customHeight="1" x14ac:dyDescent="0.25">
      <c r="B353" s="26" t="str">
        <f>Calendrier!B368</f>
        <v>8ème de finale (prev)</v>
      </c>
      <c r="C353" s="26" t="str">
        <f>Calendrier!G368</f>
        <v>1/8eme de finale (18h) - 07/07</v>
      </c>
      <c r="D353" s="27">
        <f>Calendrier!C368</f>
        <v>46210</v>
      </c>
      <c r="E353" s="28" t="str">
        <f>Calendrier!I368</f>
        <v>18h</v>
      </c>
      <c r="F353" s="28" t="str">
        <f>Calendrier!H368</f>
        <v>Power break 2</v>
      </c>
      <c r="G353" s="36"/>
      <c r="H353" s="100">
        <f>Calendrier!K368</f>
        <v>95000</v>
      </c>
      <c r="I353" s="42">
        <v>0.5</v>
      </c>
      <c r="J353" s="35">
        <v>20</v>
      </c>
      <c r="K353" s="35">
        <v>1</v>
      </c>
      <c r="L353" s="30"/>
      <c r="M353" s="42"/>
      <c r="N353" s="101" t="str">
        <f>IF(G353=TRUE,H353*K353*(VLOOKUP(J353,'Table de correspondance'!D:E,2,FALSE)),"")</f>
        <v/>
      </c>
      <c r="O353" s="101" t="str">
        <f t="shared" si="44"/>
        <v/>
      </c>
      <c r="P353" s="101" t="str">
        <f t="shared" si="41"/>
        <v/>
      </c>
      <c r="Q353" s="29">
        <f>Calendrier!L368</f>
        <v>7.8850000000000007</v>
      </c>
      <c r="R353" s="164" t="str">
        <f>IFERROR(INDEX(Calendrier!$M:$V,MATCH($U353,Calendrier!$W:$W,0),MATCH($L353,Calendrier!$M$1:$V$1,0)),"")</f>
        <v/>
      </c>
      <c r="S353" s="164" t="str">
        <f t="shared" si="45"/>
        <v/>
      </c>
      <c r="T353" s="164" t="str">
        <f>IFERROR(VLOOKUP(S353,'Table de correspondance'!$R:$S,2,FALSE),R353)</f>
        <v/>
      </c>
      <c r="U353" s="155" t="str">
        <f t="shared" si="42"/>
        <v>1/8eme de finale (18h) - 07/074621018hPower break 2</v>
      </c>
      <c r="Z353" s="19"/>
      <c r="AA353" s="23"/>
      <c r="AB353" s="23"/>
      <c r="AC353" s="23"/>
      <c r="AD353" s="19"/>
      <c r="AE353" s="19"/>
      <c r="AF353" s="31"/>
      <c r="AG353" s="63"/>
      <c r="AH353" s="64"/>
      <c r="AAF353">
        <f t="shared" si="43"/>
        <v>0</v>
      </c>
    </row>
    <row r="354" spans="2:708" ht="19.5" customHeight="1" x14ac:dyDescent="0.25">
      <c r="B354" s="26" t="str">
        <f>Calendrier!B369</f>
        <v>8ème de finale (prev)</v>
      </c>
      <c r="C354" s="26" t="str">
        <f>Calendrier!G369</f>
        <v>1/8eme de finale (18h) - 07/07</v>
      </c>
      <c r="D354" s="27">
        <f>Calendrier!C369</f>
        <v>46210</v>
      </c>
      <c r="E354" s="28" t="str">
        <f>Calendrier!I369</f>
        <v>18h</v>
      </c>
      <c r="F354" s="28" t="str">
        <f>Calendrier!H369</f>
        <v>2ème période / Prolongations</v>
      </c>
      <c r="G354" s="36"/>
      <c r="H354" s="100">
        <f>Calendrier!K369</f>
        <v>80000</v>
      </c>
      <c r="I354" s="42">
        <v>0.5</v>
      </c>
      <c r="J354" s="35">
        <v>20</v>
      </c>
      <c r="K354" s="35">
        <v>1</v>
      </c>
      <c r="L354" s="30"/>
      <c r="M354" s="42"/>
      <c r="N354" s="101" t="str">
        <f>IF(G354=TRUE,H354*K354*(VLOOKUP(J354,'Table de correspondance'!D:E,2,FALSE)),"")</f>
        <v/>
      </c>
      <c r="O354" s="101" t="str">
        <f t="shared" si="44"/>
        <v/>
      </c>
      <c r="P354" s="101" t="str">
        <f t="shared" si="41"/>
        <v/>
      </c>
      <c r="Q354" s="29">
        <f>Calendrier!L369</f>
        <v>6.95</v>
      </c>
      <c r="R354" s="164" t="str">
        <f>IFERROR(INDEX(Calendrier!$M:$V,MATCH($U354,Calendrier!$W:$W,0),MATCH($L354,Calendrier!$M$1:$V$1,0)),"")</f>
        <v/>
      </c>
      <c r="S354" s="164" t="str">
        <f t="shared" si="45"/>
        <v/>
      </c>
      <c r="T354" s="164" t="str">
        <f>IFERROR(VLOOKUP(S354,'Table de correspondance'!$R:$S,2,FALSE),R354)</f>
        <v/>
      </c>
      <c r="U354" s="155" t="str">
        <f t="shared" si="42"/>
        <v>1/8eme de finale (18h) - 07/074621018h2ème période / Prolongations</v>
      </c>
      <c r="Z354" s="19"/>
      <c r="AA354" s="23"/>
      <c r="AB354" s="23"/>
      <c r="AC354" s="23"/>
      <c r="AD354" s="19"/>
      <c r="AE354" s="19"/>
      <c r="AF354" s="31"/>
      <c r="AG354" s="63"/>
      <c r="AH354" s="64"/>
      <c r="AAF354">
        <f t="shared" si="43"/>
        <v>0</v>
      </c>
    </row>
    <row r="355" spans="2:708" ht="19.5" customHeight="1" x14ac:dyDescent="0.25">
      <c r="B355" s="26" t="str">
        <f>Calendrier!B370</f>
        <v>8ème de finale (prev)</v>
      </c>
      <c r="C355" s="26" t="str">
        <f>Calendrier!G370</f>
        <v>1/8eme de finale (18h) - 07/07</v>
      </c>
      <c r="D355" s="27">
        <f>Calendrier!C370</f>
        <v>46210</v>
      </c>
      <c r="E355" s="28" t="str">
        <f>Calendrier!I370</f>
        <v>18h</v>
      </c>
      <c r="F355" s="28" t="str">
        <f>Calendrier!H370</f>
        <v>Prolongations / Tirs au but</v>
      </c>
      <c r="G355" s="36"/>
      <c r="H355" s="100">
        <f>Calendrier!K370</f>
        <v>80000</v>
      </c>
      <c r="I355" s="42">
        <v>0.5</v>
      </c>
      <c r="J355" s="35">
        <v>20</v>
      </c>
      <c r="K355" s="35">
        <v>1</v>
      </c>
      <c r="L355" s="30"/>
      <c r="M355" s="42"/>
      <c r="N355" s="101" t="str">
        <f>IF(G355=TRUE,H355*K355*(VLOOKUP(J355,'Table de correspondance'!D:E,2,FALSE)),"")</f>
        <v/>
      </c>
      <c r="O355" s="101" t="str">
        <f t="shared" si="44"/>
        <v/>
      </c>
      <c r="P355" s="101" t="str">
        <f t="shared" si="41"/>
        <v/>
      </c>
      <c r="Q355" s="29">
        <f>Calendrier!L370</f>
        <v>6.95</v>
      </c>
      <c r="R355" s="164" t="str">
        <f>IFERROR(INDEX(Calendrier!$M:$V,MATCH($U355,Calendrier!$W:$W,0),MATCH($L355,Calendrier!$M$1:$V$1,0)),"")</f>
        <v/>
      </c>
      <c r="S355" s="164" t="str">
        <f t="shared" si="45"/>
        <v/>
      </c>
      <c r="T355" s="164" t="str">
        <f>IFERROR(VLOOKUP(S355,'Table de correspondance'!$R:$S,2,FALSE),R355)</f>
        <v/>
      </c>
      <c r="U355" s="155" t="str">
        <f t="shared" si="42"/>
        <v>1/8eme de finale (18h) - 07/074621018hProlongations / Tirs au but</v>
      </c>
      <c r="Z355" s="19"/>
      <c r="AA355" s="23"/>
      <c r="AB355" s="23"/>
      <c r="AC355" s="23"/>
      <c r="AD355" s="19"/>
      <c r="AE355" s="19"/>
      <c r="AF355" s="31"/>
      <c r="AG355" s="63"/>
      <c r="AH355" s="64"/>
      <c r="AAF355">
        <f t="shared" si="43"/>
        <v>0</v>
      </c>
    </row>
    <row r="356" spans="2:708" ht="19.5" customHeight="1" x14ac:dyDescent="0.25">
      <c r="B356" s="26" t="str">
        <f>Calendrier!B371</f>
        <v>8ème de finale (prev)</v>
      </c>
      <c r="C356" s="26" t="str">
        <f>Calendrier!G371</f>
        <v>1/8eme de finale (18h) - 07/07</v>
      </c>
      <c r="D356" s="27">
        <f>Calendrier!C371</f>
        <v>46210</v>
      </c>
      <c r="E356" s="28" t="str">
        <f>Calendrier!I371</f>
        <v>18h</v>
      </c>
      <c r="F356" s="28" t="str">
        <f>Calendrier!H371</f>
        <v>Fin match</v>
      </c>
      <c r="G356" s="36"/>
      <c r="H356" s="100">
        <f>Calendrier!K371</f>
        <v>50000</v>
      </c>
      <c r="I356" s="42">
        <v>0.5</v>
      </c>
      <c r="J356" s="35">
        <v>20</v>
      </c>
      <c r="K356" s="35">
        <v>1</v>
      </c>
      <c r="L356" s="30"/>
      <c r="M356" s="42"/>
      <c r="N356" s="101" t="str">
        <f>IF(G356=TRUE,H356*K356*(VLOOKUP(J356,'Table de correspondance'!D:E,2,FALSE)),"")</f>
        <v/>
      </c>
      <c r="O356" s="101" t="str">
        <f t="shared" si="44"/>
        <v/>
      </c>
      <c r="P356" s="101" t="str">
        <f t="shared" si="41"/>
        <v/>
      </c>
      <c r="Q356" s="29">
        <f>Calendrier!L371</f>
        <v>4.3499999999999996</v>
      </c>
      <c r="R356" s="164" t="str">
        <f>IFERROR(INDEX(Calendrier!$M:$V,MATCH($U356,Calendrier!$W:$W,0),MATCH($L356,Calendrier!$M$1:$V$1,0)),"")</f>
        <v/>
      </c>
      <c r="S356" s="164" t="str">
        <f t="shared" si="45"/>
        <v/>
      </c>
      <c r="T356" s="164" t="str">
        <f>IFERROR(VLOOKUP(S356,'Table de correspondance'!$R:$S,2,FALSE),R356)</f>
        <v/>
      </c>
      <c r="U356" s="155" t="str">
        <f t="shared" si="42"/>
        <v>1/8eme de finale (18h) - 07/074621018hFin match</v>
      </c>
      <c r="Z356" s="19"/>
      <c r="AA356" s="23"/>
      <c r="AB356" s="23"/>
      <c r="AC356" s="23"/>
      <c r="AD356" s="19"/>
      <c r="AE356" s="19"/>
      <c r="AF356" s="31"/>
      <c r="AG356" s="63"/>
      <c r="AH356" s="64"/>
      <c r="AAF356">
        <f t="shared" si="43"/>
        <v>0</v>
      </c>
    </row>
    <row r="357" spans="2:708" ht="19.5" customHeight="1" x14ac:dyDescent="0.25">
      <c r="B357" s="26" t="str">
        <f>Calendrier!B372</f>
        <v>8ème de finale (prev)</v>
      </c>
      <c r="C357" s="26" t="str">
        <f>Calendrier!G372</f>
        <v>1/8eme de finale (22h) - 07/07</v>
      </c>
      <c r="D357" s="27">
        <f>Calendrier!C372</f>
        <v>46210</v>
      </c>
      <c r="E357" s="28" t="str">
        <f>Calendrier!I372</f>
        <v>22h</v>
      </c>
      <c r="F357" s="28" t="str">
        <f>Calendrier!H372</f>
        <v>Avant Match</v>
      </c>
      <c r="G357" s="36"/>
      <c r="H357" s="100">
        <f>Calendrier!K372</f>
        <v>58000</v>
      </c>
      <c r="I357" s="42">
        <v>0.5</v>
      </c>
      <c r="J357" s="35">
        <v>20</v>
      </c>
      <c r="K357" s="35">
        <v>1</v>
      </c>
      <c r="L357" s="30"/>
      <c r="M357" s="42"/>
      <c r="N357" s="101" t="str">
        <f>IF(G357=TRUE,H357*K357*(VLOOKUP(J357,'Table de correspondance'!D:E,2,FALSE)),"")</f>
        <v/>
      </c>
      <c r="O357" s="101" t="str">
        <f t="shared" si="44"/>
        <v/>
      </c>
      <c r="P357" s="101" t="str">
        <f t="shared" si="41"/>
        <v/>
      </c>
      <c r="Q357" s="29">
        <f>Calendrier!L372</f>
        <v>4.1500000000000004</v>
      </c>
      <c r="R357" s="164" t="str">
        <f>IFERROR(INDEX(Calendrier!$M:$V,MATCH($U357,Calendrier!$W:$W,0),MATCH($L357,Calendrier!$M$1:$V$1,0)),"")</f>
        <v/>
      </c>
      <c r="S357" s="164" t="str">
        <f t="shared" si="45"/>
        <v/>
      </c>
      <c r="T357" s="164" t="str">
        <f>IFERROR(VLOOKUP(S357,'Table de correspondance'!$R:$S,2,FALSE),R357)</f>
        <v/>
      </c>
      <c r="U357" s="155" t="str">
        <f t="shared" si="42"/>
        <v>1/8eme de finale (22h) - 07/074621022hAvant Match</v>
      </c>
      <c r="Z357" s="19"/>
      <c r="AA357" s="23"/>
      <c r="AB357" s="23"/>
      <c r="AC357" s="23"/>
      <c r="AD357" s="19"/>
      <c r="AE357" s="19"/>
      <c r="AF357" s="31"/>
      <c r="AG357" s="63"/>
      <c r="AH357" s="64"/>
      <c r="AAF357">
        <f t="shared" si="43"/>
        <v>0</v>
      </c>
    </row>
    <row r="358" spans="2:708" ht="19.5" customHeight="1" x14ac:dyDescent="0.25">
      <c r="B358" s="26" t="str">
        <f>Calendrier!B373</f>
        <v>8ème de finale (prev)</v>
      </c>
      <c r="C358" s="26" t="str">
        <f>Calendrier!G373</f>
        <v>1/8eme de finale (22h) - 07/07</v>
      </c>
      <c r="D358" s="27">
        <f>Calendrier!C373</f>
        <v>46210</v>
      </c>
      <c r="E358" s="28" t="str">
        <f>Calendrier!I373</f>
        <v>22h</v>
      </c>
      <c r="F358" s="28" t="str">
        <f>Calendrier!H373</f>
        <v>Power break 1</v>
      </c>
      <c r="G358" s="36"/>
      <c r="H358" s="100">
        <f>Calendrier!K373</f>
        <v>105000</v>
      </c>
      <c r="I358" s="42">
        <v>0.5</v>
      </c>
      <c r="J358" s="35">
        <v>20</v>
      </c>
      <c r="K358" s="35">
        <v>1</v>
      </c>
      <c r="L358" s="30"/>
      <c r="M358" s="42"/>
      <c r="N358" s="101" t="str">
        <f>IF(G358=TRUE,H358*K358*(VLOOKUP(J358,'Table de correspondance'!D:E,2,FALSE)),"")</f>
        <v/>
      </c>
      <c r="O358" s="101" t="str">
        <f t="shared" si="44"/>
        <v/>
      </c>
      <c r="P358" s="101" t="str">
        <f t="shared" si="41"/>
        <v/>
      </c>
      <c r="Q358" s="29">
        <f>Calendrier!L373</f>
        <v>7.9799999999999995</v>
      </c>
      <c r="R358" s="164" t="str">
        <f>IFERROR(INDEX(Calendrier!$M:$V,MATCH($U358,Calendrier!$W:$W,0),MATCH($L358,Calendrier!$M$1:$V$1,0)),"")</f>
        <v/>
      </c>
      <c r="S358" s="164" t="str">
        <f t="shared" si="45"/>
        <v/>
      </c>
      <c r="T358" s="164" t="str">
        <f>IFERROR(VLOOKUP(S358,'Table de correspondance'!$R:$S,2,FALSE),R358)</f>
        <v/>
      </c>
      <c r="U358" s="155" t="str">
        <f t="shared" si="42"/>
        <v>1/8eme de finale (22h) - 07/074621022hPower break 1</v>
      </c>
      <c r="Z358" s="19"/>
      <c r="AA358" s="23"/>
      <c r="AB358" s="23"/>
      <c r="AC358" s="23"/>
      <c r="AD358" s="19"/>
      <c r="AE358" s="19"/>
      <c r="AF358" s="31"/>
      <c r="AG358" s="63"/>
      <c r="AH358" s="64"/>
      <c r="AAF358">
        <f t="shared" si="43"/>
        <v>0</v>
      </c>
    </row>
    <row r="359" spans="2:708" ht="19.5" customHeight="1" x14ac:dyDescent="0.25">
      <c r="B359" s="26" t="str">
        <f>Calendrier!B374</f>
        <v>8ème de finale (prev)</v>
      </c>
      <c r="C359" s="26" t="str">
        <f>Calendrier!G374</f>
        <v>1/8eme de finale (22h) - 07/07</v>
      </c>
      <c r="D359" s="27">
        <f>Calendrier!C374</f>
        <v>46210</v>
      </c>
      <c r="E359" s="28" t="str">
        <f>Calendrier!I374</f>
        <v>22h</v>
      </c>
      <c r="F359" s="28" t="str">
        <f>Calendrier!H374</f>
        <v>Mi-temps 1</v>
      </c>
      <c r="G359" s="36"/>
      <c r="H359" s="100">
        <f>Calendrier!K374</f>
        <v>85000</v>
      </c>
      <c r="I359" s="42">
        <v>0.5</v>
      </c>
      <c r="J359" s="35">
        <v>20</v>
      </c>
      <c r="K359" s="35">
        <v>1</v>
      </c>
      <c r="L359" s="30"/>
      <c r="M359" s="42"/>
      <c r="N359" s="101" t="str">
        <f>IF(G359=TRUE,H359*K359*(VLOOKUP(J359,'Table de correspondance'!D:E,2,FALSE)),"")</f>
        <v/>
      </c>
      <c r="O359" s="101" t="str">
        <f t="shared" si="44"/>
        <v/>
      </c>
      <c r="P359" s="101" t="str">
        <f t="shared" si="41"/>
        <v/>
      </c>
      <c r="Q359" s="29">
        <f>Calendrier!L374</f>
        <v>6.8</v>
      </c>
      <c r="R359" s="164" t="str">
        <f>IFERROR(INDEX(Calendrier!$M:$V,MATCH($U359,Calendrier!$W:$W,0),MATCH($L359,Calendrier!$M$1:$V$1,0)),"")</f>
        <v/>
      </c>
      <c r="S359" s="164" t="str">
        <f t="shared" si="45"/>
        <v/>
      </c>
      <c r="T359" s="164" t="str">
        <f>IFERROR(VLOOKUP(S359,'Table de correspondance'!$R:$S,2,FALSE),R359)</f>
        <v/>
      </c>
      <c r="U359" s="155" t="str">
        <f t="shared" si="42"/>
        <v>1/8eme de finale (22h) - 07/074621022hMi-temps 1</v>
      </c>
      <c r="Z359" s="19"/>
      <c r="AA359" s="23"/>
      <c r="AB359" s="23"/>
      <c r="AC359" s="23"/>
      <c r="AD359" s="19"/>
      <c r="AE359" s="19"/>
      <c r="AF359" s="31"/>
      <c r="AG359" s="63"/>
      <c r="AH359" s="64"/>
      <c r="AAF359">
        <f t="shared" si="43"/>
        <v>0</v>
      </c>
    </row>
    <row r="360" spans="2:708" ht="19.5" customHeight="1" x14ac:dyDescent="0.25">
      <c r="B360" s="26" t="str">
        <f>Calendrier!B375</f>
        <v>8ème de finale (prev)</v>
      </c>
      <c r="C360" s="26" t="str">
        <f>Calendrier!G375</f>
        <v>1/8eme de finale (22h) - 07/07</v>
      </c>
      <c r="D360" s="27">
        <f>Calendrier!C375</f>
        <v>46210</v>
      </c>
      <c r="E360" s="28" t="str">
        <f>Calendrier!I375</f>
        <v>22h</v>
      </c>
      <c r="F360" s="28" t="str">
        <f>Calendrier!H375</f>
        <v>Mi-temps 2</v>
      </c>
      <c r="G360" s="36"/>
      <c r="H360" s="100">
        <f>Calendrier!K375</f>
        <v>80000</v>
      </c>
      <c r="I360" s="42">
        <v>0.5</v>
      </c>
      <c r="J360" s="35">
        <v>20</v>
      </c>
      <c r="K360" s="35">
        <v>1</v>
      </c>
      <c r="L360" s="30"/>
      <c r="M360" s="42"/>
      <c r="N360" s="101" t="str">
        <f>IF(G360=TRUE,H360*K360*(VLOOKUP(J360,'Table de correspondance'!D:E,2,FALSE)),"")</f>
        <v/>
      </c>
      <c r="O360" s="101" t="str">
        <f t="shared" si="44"/>
        <v/>
      </c>
      <c r="P360" s="101" t="str">
        <f t="shared" si="41"/>
        <v/>
      </c>
      <c r="Q360" s="29">
        <f>Calendrier!L375</f>
        <v>6.4</v>
      </c>
      <c r="R360" s="164" t="str">
        <f>IFERROR(INDEX(Calendrier!$M:$V,MATCH($U360,Calendrier!$W:$W,0),MATCH($L360,Calendrier!$M$1:$V$1,0)),"")</f>
        <v/>
      </c>
      <c r="S360" s="164" t="str">
        <f t="shared" si="45"/>
        <v/>
      </c>
      <c r="T360" s="164" t="str">
        <f>IFERROR(VLOOKUP(S360,'Table de correspondance'!$R:$S,2,FALSE),R360)</f>
        <v/>
      </c>
      <c r="U360" s="155" t="str">
        <f t="shared" si="42"/>
        <v>1/8eme de finale (22h) - 07/074621022hMi-temps 2</v>
      </c>
      <c r="Z360" s="19"/>
      <c r="AA360" s="23"/>
      <c r="AB360" s="23"/>
      <c r="AC360" s="23"/>
      <c r="AD360" s="19"/>
      <c r="AE360" s="19"/>
      <c r="AF360" s="31"/>
      <c r="AG360" s="63"/>
      <c r="AH360" s="64"/>
      <c r="AAF360">
        <f t="shared" si="43"/>
        <v>0</v>
      </c>
    </row>
    <row r="361" spans="2:708" ht="19.5" customHeight="1" x14ac:dyDescent="0.25">
      <c r="B361" s="26" t="str">
        <f>Calendrier!B376</f>
        <v>8ème de finale (prev)</v>
      </c>
      <c r="C361" s="26" t="str">
        <f>Calendrier!G376</f>
        <v>1/8eme de finale (22h) - 07/07</v>
      </c>
      <c r="D361" s="27">
        <f>Calendrier!C376</f>
        <v>46210</v>
      </c>
      <c r="E361" s="28" t="str">
        <f>Calendrier!I376</f>
        <v>22h</v>
      </c>
      <c r="F361" s="28" t="str">
        <f>Calendrier!H376</f>
        <v>Mi-temps 3</v>
      </c>
      <c r="G361" s="36"/>
      <c r="H361" s="100">
        <f>Calendrier!K376</f>
        <v>85000</v>
      </c>
      <c r="I361" s="42">
        <v>0.5</v>
      </c>
      <c r="J361" s="35">
        <v>20</v>
      </c>
      <c r="K361" s="35">
        <v>1</v>
      </c>
      <c r="L361" s="30"/>
      <c r="M361" s="42"/>
      <c r="N361" s="101" t="str">
        <f>IF(G361=TRUE,H361*K361*(VLOOKUP(J361,'Table de correspondance'!D:E,2,FALSE)),"")</f>
        <v/>
      </c>
      <c r="O361" s="101" t="str">
        <f t="shared" si="44"/>
        <v/>
      </c>
      <c r="P361" s="101" t="str">
        <f t="shared" si="41"/>
        <v/>
      </c>
      <c r="Q361" s="29">
        <f>Calendrier!L376</f>
        <v>6.8</v>
      </c>
      <c r="R361" s="164" t="str">
        <f>IFERROR(INDEX(Calendrier!$M:$V,MATCH($U361,Calendrier!$W:$W,0),MATCH($L361,Calendrier!$M$1:$V$1,0)),"")</f>
        <v/>
      </c>
      <c r="S361" s="164" t="str">
        <f t="shared" si="45"/>
        <v/>
      </c>
      <c r="T361" s="164" t="str">
        <f>IFERROR(VLOOKUP(S361,'Table de correspondance'!$R:$S,2,FALSE),R361)</f>
        <v/>
      </c>
      <c r="U361" s="155" t="str">
        <f t="shared" si="42"/>
        <v>1/8eme de finale (22h) - 07/074621022hMi-temps 3</v>
      </c>
      <c r="Z361" s="19"/>
      <c r="AA361" s="23"/>
      <c r="AB361" s="23"/>
      <c r="AC361" s="23"/>
      <c r="AD361" s="19"/>
      <c r="AE361" s="19"/>
      <c r="AF361" s="31"/>
      <c r="AG361" s="63"/>
      <c r="AH361" s="64"/>
      <c r="AAF361">
        <f t="shared" si="43"/>
        <v>0</v>
      </c>
    </row>
    <row r="362" spans="2:708" ht="19.5" customHeight="1" x14ac:dyDescent="0.25">
      <c r="B362" s="26" t="str">
        <f>Calendrier!B377</f>
        <v>8ème de finale (prev)</v>
      </c>
      <c r="C362" s="26" t="str">
        <f>Calendrier!G377</f>
        <v>1/8eme de finale (22h) - 07/07</v>
      </c>
      <c r="D362" s="27">
        <f>Calendrier!C377</f>
        <v>46210</v>
      </c>
      <c r="E362" s="28" t="str">
        <f>Calendrier!I377</f>
        <v>22h</v>
      </c>
      <c r="F362" s="28" t="str">
        <f>Calendrier!H377</f>
        <v>Power break 2</v>
      </c>
      <c r="G362" s="36"/>
      <c r="H362" s="100">
        <f>Calendrier!K377</f>
        <v>105000</v>
      </c>
      <c r="I362" s="42">
        <v>0.5</v>
      </c>
      <c r="J362" s="35">
        <v>20</v>
      </c>
      <c r="K362" s="35">
        <v>1</v>
      </c>
      <c r="L362" s="30"/>
      <c r="M362" s="42"/>
      <c r="N362" s="101" t="str">
        <f>IF(G362=TRUE,H362*K362*(VLOOKUP(J362,'Table de correspondance'!D:E,2,FALSE)),"")</f>
        <v/>
      </c>
      <c r="O362" s="101" t="str">
        <f t="shared" si="44"/>
        <v/>
      </c>
      <c r="P362" s="101" t="str">
        <f t="shared" si="41"/>
        <v/>
      </c>
      <c r="Q362" s="29">
        <f>Calendrier!L377</f>
        <v>7.9799999999999995</v>
      </c>
      <c r="R362" s="164" t="str">
        <f>IFERROR(INDEX(Calendrier!$M:$V,MATCH($U362,Calendrier!$W:$W,0),MATCH($L362,Calendrier!$M$1:$V$1,0)),"")</f>
        <v/>
      </c>
      <c r="S362" s="164" t="str">
        <f t="shared" si="45"/>
        <v/>
      </c>
      <c r="T362" s="164" t="str">
        <f>IFERROR(VLOOKUP(S362,'Table de correspondance'!$R:$S,2,FALSE),R362)</f>
        <v/>
      </c>
      <c r="U362" s="155" t="str">
        <f t="shared" si="42"/>
        <v>1/8eme de finale (22h) - 07/074621022hPower break 2</v>
      </c>
      <c r="Z362" s="19"/>
      <c r="AA362" s="23"/>
      <c r="AB362" s="23"/>
      <c r="AC362" s="23"/>
      <c r="AD362" s="19"/>
      <c r="AE362" s="19"/>
      <c r="AF362" s="31"/>
      <c r="AG362" s="63"/>
      <c r="AH362" s="64"/>
      <c r="AAF362">
        <f t="shared" si="43"/>
        <v>0</v>
      </c>
    </row>
    <row r="363" spans="2:708" ht="19.5" customHeight="1" x14ac:dyDescent="0.25">
      <c r="B363" s="26" t="str">
        <f>Calendrier!B378</f>
        <v>8ème de finale (prev)</v>
      </c>
      <c r="C363" s="26" t="str">
        <f>Calendrier!G378</f>
        <v>1/8eme de finale (22h) - 07/07</v>
      </c>
      <c r="D363" s="27">
        <f>Calendrier!C378</f>
        <v>46210</v>
      </c>
      <c r="E363" s="28" t="str">
        <f>Calendrier!I378</f>
        <v>22h</v>
      </c>
      <c r="F363" s="28" t="str">
        <f>Calendrier!H378</f>
        <v>2ème période / Prolongations</v>
      </c>
      <c r="G363" s="36"/>
      <c r="H363" s="100">
        <f>Calendrier!K378</f>
        <v>85000</v>
      </c>
      <c r="I363" s="42">
        <v>0.5</v>
      </c>
      <c r="J363" s="35">
        <v>20</v>
      </c>
      <c r="K363" s="35">
        <v>1</v>
      </c>
      <c r="L363" s="30"/>
      <c r="M363" s="42"/>
      <c r="N363" s="101" t="str">
        <f>IF(G363=TRUE,H363*K363*(VLOOKUP(J363,'Table de correspondance'!D:E,2,FALSE)),"")</f>
        <v/>
      </c>
      <c r="O363" s="101" t="str">
        <f t="shared" si="44"/>
        <v/>
      </c>
      <c r="P363" s="101" t="str">
        <f t="shared" si="41"/>
        <v/>
      </c>
      <c r="Q363" s="29">
        <f>Calendrier!L378</f>
        <v>6.8</v>
      </c>
      <c r="R363" s="164" t="str">
        <f>IFERROR(INDEX(Calendrier!$M:$V,MATCH($U363,Calendrier!$W:$W,0),MATCH($L363,Calendrier!$M$1:$V$1,0)),"")</f>
        <v/>
      </c>
      <c r="S363" s="164" t="str">
        <f t="shared" si="45"/>
        <v/>
      </c>
      <c r="T363" s="164" t="str">
        <f>IFERROR(VLOOKUP(S363,'Table de correspondance'!$R:$S,2,FALSE),R363)</f>
        <v/>
      </c>
      <c r="U363" s="155" t="str">
        <f t="shared" si="42"/>
        <v>1/8eme de finale (22h) - 07/074621022h2ème période / Prolongations</v>
      </c>
      <c r="Z363" s="19"/>
      <c r="AA363" s="23"/>
      <c r="AB363" s="23"/>
      <c r="AC363" s="23"/>
      <c r="AD363" s="19"/>
      <c r="AE363" s="19"/>
      <c r="AF363" s="31"/>
      <c r="AG363" s="63"/>
      <c r="AH363" s="64"/>
      <c r="AAF363">
        <f t="shared" si="43"/>
        <v>0</v>
      </c>
    </row>
    <row r="364" spans="2:708" ht="19.5" customHeight="1" x14ac:dyDescent="0.25">
      <c r="B364" s="26" t="str">
        <f>Calendrier!B379</f>
        <v>8ème de finale (prev)</v>
      </c>
      <c r="C364" s="26" t="str">
        <f>Calendrier!G379</f>
        <v>1/8eme de finale (22h) - 07/07</v>
      </c>
      <c r="D364" s="27">
        <f>Calendrier!C379</f>
        <v>46210</v>
      </c>
      <c r="E364" s="28" t="str">
        <f>Calendrier!I379</f>
        <v>22h</v>
      </c>
      <c r="F364" s="28" t="str">
        <f>Calendrier!H379</f>
        <v>Prolongations / Tirs au but</v>
      </c>
      <c r="G364" s="36"/>
      <c r="H364" s="100">
        <f>Calendrier!K379</f>
        <v>85000</v>
      </c>
      <c r="I364" s="42">
        <v>0.5</v>
      </c>
      <c r="J364" s="35">
        <v>20</v>
      </c>
      <c r="K364" s="35">
        <v>1</v>
      </c>
      <c r="L364" s="30"/>
      <c r="M364" s="42"/>
      <c r="N364" s="101" t="str">
        <f>IF(G364=TRUE,H364*K364*(VLOOKUP(J364,'Table de correspondance'!D:E,2,FALSE)),"")</f>
        <v/>
      </c>
      <c r="O364" s="101" t="str">
        <f t="shared" si="44"/>
        <v/>
      </c>
      <c r="P364" s="101" t="str">
        <f t="shared" si="41"/>
        <v/>
      </c>
      <c r="Q364" s="29">
        <f>Calendrier!L379</f>
        <v>6.8</v>
      </c>
      <c r="R364" s="164" t="str">
        <f>IFERROR(INDEX(Calendrier!$M:$V,MATCH($U364,Calendrier!$W:$W,0),MATCH($L364,Calendrier!$M$1:$V$1,0)),"")</f>
        <v/>
      </c>
      <c r="S364" s="164" t="str">
        <f t="shared" si="45"/>
        <v/>
      </c>
      <c r="T364" s="164" t="str">
        <f>IFERROR(VLOOKUP(S364,'Table de correspondance'!$R:$S,2,FALSE),R364)</f>
        <v/>
      </c>
      <c r="U364" s="155" t="str">
        <f t="shared" si="42"/>
        <v>1/8eme de finale (22h) - 07/074621022hProlongations / Tirs au but</v>
      </c>
      <c r="Z364" s="19"/>
      <c r="AA364" s="23"/>
      <c r="AB364" s="23"/>
      <c r="AC364" s="23"/>
      <c r="AD364" s="19"/>
      <c r="AE364" s="19"/>
      <c r="AF364" s="31"/>
      <c r="AG364" s="63"/>
      <c r="AH364" s="64"/>
      <c r="AAF364">
        <f t="shared" si="43"/>
        <v>0</v>
      </c>
    </row>
    <row r="365" spans="2:708" ht="19.5" customHeight="1" x14ac:dyDescent="0.25">
      <c r="B365" s="26" t="str">
        <f>Calendrier!B380</f>
        <v>8ème de finale (prev)</v>
      </c>
      <c r="C365" s="26" t="str">
        <f>Calendrier!G380</f>
        <v>1/8eme de finale (22h) - 07/07</v>
      </c>
      <c r="D365" s="27">
        <f>Calendrier!C380</f>
        <v>46210</v>
      </c>
      <c r="E365" s="28" t="str">
        <f>Calendrier!I380</f>
        <v>22h</v>
      </c>
      <c r="F365" s="28" t="str">
        <f>Calendrier!H380</f>
        <v>Fin match</v>
      </c>
      <c r="G365" s="36"/>
      <c r="H365" s="100">
        <f>Calendrier!K380</f>
        <v>22000</v>
      </c>
      <c r="I365" s="42">
        <v>0.5</v>
      </c>
      <c r="J365" s="35">
        <v>20</v>
      </c>
      <c r="K365" s="35">
        <v>1</v>
      </c>
      <c r="L365" s="30"/>
      <c r="M365" s="42"/>
      <c r="N365" s="101" t="str">
        <f>IF(G365=TRUE,H365*K365*(VLOOKUP(J365,'Table de correspondance'!D:E,2,FALSE)),"")</f>
        <v/>
      </c>
      <c r="O365" s="101" t="str">
        <f t="shared" si="44"/>
        <v/>
      </c>
      <c r="P365" s="101" t="str">
        <f t="shared" si="41"/>
        <v/>
      </c>
      <c r="Q365" s="29">
        <f>Calendrier!L380</f>
        <v>2.4</v>
      </c>
      <c r="R365" s="164" t="str">
        <f>IFERROR(INDEX(Calendrier!$M:$V,MATCH($U365,Calendrier!$W:$W,0),MATCH($L365,Calendrier!$M$1:$V$1,0)),"")</f>
        <v/>
      </c>
      <c r="S365" s="164" t="str">
        <f t="shared" si="45"/>
        <v/>
      </c>
      <c r="T365" s="164" t="str">
        <f>IFERROR(VLOOKUP(S365,'Table de correspondance'!$R:$S,2,FALSE),R365)</f>
        <v/>
      </c>
      <c r="U365" s="155" t="str">
        <f t="shared" si="42"/>
        <v>1/8eme de finale (22h) - 07/074621022hFin match</v>
      </c>
      <c r="Z365" s="19"/>
      <c r="AA365" s="23"/>
      <c r="AB365" s="23"/>
      <c r="AC365" s="23"/>
      <c r="AD365" s="19"/>
      <c r="AE365" s="19"/>
      <c r="AF365" s="31"/>
      <c r="AG365" s="63"/>
      <c r="AH365" s="64"/>
      <c r="AAF365">
        <f t="shared" si="43"/>
        <v>0</v>
      </c>
    </row>
    <row r="366" spans="2:708" ht="19.5" customHeight="1" x14ac:dyDescent="0.25">
      <c r="B366" s="26" t="str">
        <f>Calendrier!B390</f>
        <v>8ème de finale (prev)</v>
      </c>
      <c r="C366" s="26" t="str">
        <f>Calendrier!G390</f>
        <v>1/8eme de finale (19h) - 04/07</v>
      </c>
      <c r="D366" s="27">
        <f>Calendrier!C390</f>
        <v>46207</v>
      </c>
      <c r="E366" s="28" t="str">
        <f>Calendrier!I390</f>
        <v>19h</v>
      </c>
      <c r="F366" s="28" t="str">
        <f>Calendrier!H390</f>
        <v>Avant Match</v>
      </c>
      <c r="G366" s="36"/>
      <c r="H366" s="100">
        <f>Calendrier!K390</f>
        <v>28000</v>
      </c>
      <c r="I366" s="42">
        <v>0.5</v>
      </c>
      <c r="J366" s="35">
        <v>20</v>
      </c>
      <c r="K366" s="35">
        <v>1</v>
      </c>
      <c r="L366" s="30"/>
      <c r="M366" s="42"/>
      <c r="N366" s="101" t="str">
        <f>IF(G366=TRUE,H366*K366*(VLOOKUP(J366,'Table de correspondance'!D:E,2,FALSE)),"")</f>
        <v/>
      </c>
      <c r="O366" s="101" t="str">
        <f t="shared" si="44"/>
        <v/>
      </c>
      <c r="P366" s="101" t="str">
        <f t="shared" si="41"/>
        <v/>
      </c>
      <c r="Q366" s="29">
        <f>Calendrier!L390</f>
        <v>2.4</v>
      </c>
      <c r="R366" s="164" t="str">
        <f>IFERROR(INDEX(Calendrier!$M:$V,MATCH($U366,Calendrier!$W:$W,0),MATCH($L366,Calendrier!$M$1:$V$1,0)),"")</f>
        <v/>
      </c>
      <c r="S366" s="164" t="str">
        <f t="shared" si="45"/>
        <v/>
      </c>
      <c r="T366" s="164" t="str">
        <f>IFERROR(VLOOKUP(S366,'Table de correspondance'!$R:$S,2,FALSE),R366)</f>
        <v/>
      </c>
      <c r="U366" s="155" t="str">
        <f t="shared" si="42"/>
        <v>1/8eme de finale (19h) - 04/074620719hAvant Match</v>
      </c>
      <c r="Z366" s="19"/>
      <c r="AA366" s="23"/>
      <c r="AB366" s="23"/>
      <c r="AC366" s="23"/>
      <c r="AD366" s="19"/>
      <c r="AE366" s="19"/>
      <c r="AF366" s="31"/>
      <c r="AG366" s="63"/>
      <c r="AH366" s="64"/>
      <c r="AAF366">
        <f t="shared" si="43"/>
        <v>0</v>
      </c>
    </row>
    <row r="367" spans="2:708" ht="19.5" customHeight="1" x14ac:dyDescent="0.25">
      <c r="B367" s="26" t="str">
        <f>Calendrier!B391</f>
        <v>8ème de finale (prev)</v>
      </c>
      <c r="C367" s="26" t="str">
        <f>Calendrier!G391</f>
        <v>1/8eme de finale (19h) - 04/07</v>
      </c>
      <c r="D367" s="27">
        <f>Calendrier!C391</f>
        <v>46207</v>
      </c>
      <c r="E367" s="28" t="str">
        <f>Calendrier!I391</f>
        <v>19h</v>
      </c>
      <c r="F367" s="28" t="str">
        <f>Calendrier!H391</f>
        <v>Power break 1</v>
      </c>
      <c r="G367" s="36"/>
      <c r="H367" s="100">
        <f>Calendrier!K391</f>
        <v>95000</v>
      </c>
      <c r="I367" s="42">
        <v>0.5</v>
      </c>
      <c r="J367" s="35">
        <v>20</v>
      </c>
      <c r="K367" s="35">
        <v>1</v>
      </c>
      <c r="L367" s="30"/>
      <c r="M367" s="42"/>
      <c r="N367" s="101" t="str">
        <f>IF(G367=TRUE,H367*K367*(VLOOKUP(J367,'Table de correspondance'!D:E,2,FALSE)),"")</f>
        <v/>
      </c>
      <c r="O367" s="101" t="str">
        <f t="shared" si="44"/>
        <v/>
      </c>
      <c r="P367" s="101" t="str">
        <f t="shared" si="41"/>
        <v/>
      </c>
      <c r="Q367" s="29">
        <f>Calendrier!L391</f>
        <v>7.8850000000000007</v>
      </c>
      <c r="R367" s="164" t="str">
        <f>IFERROR(INDEX(Calendrier!$M:$V,MATCH($U367,Calendrier!$W:$W,0),MATCH($L367,Calendrier!$M$1:$V$1,0)),"")</f>
        <v/>
      </c>
      <c r="S367" s="164" t="str">
        <f t="shared" si="45"/>
        <v/>
      </c>
      <c r="T367" s="164" t="str">
        <f>IFERROR(VLOOKUP(S367,'Table de correspondance'!$R:$S,2,FALSE),R367)</f>
        <v/>
      </c>
      <c r="U367" s="155" t="str">
        <f t="shared" si="42"/>
        <v>1/8eme de finale (19h) - 04/074620719hPower break 1</v>
      </c>
      <c r="Z367" s="19"/>
      <c r="AA367" s="23"/>
      <c r="AB367" s="23"/>
      <c r="AC367" s="23"/>
      <c r="AD367" s="19"/>
      <c r="AE367" s="19"/>
      <c r="AF367" s="31"/>
      <c r="AG367" s="63"/>
      <c r="AH367" s="64"/>
      <c r="AAF367">
        <f t="shared" si="43"/>
        <v>0</v>
      </c>
    </row>
    <row r="368" spans="2:708" ht="19.5" customHeight="1" x14ac:dyDescent="0.25">
      <c r="B368" s="26" t="str">
        <f>Calendrier!B392</f>
        <v>8ème de finale (prev)</v>
      </c>
      <c r="C368" s="26" t="str">
        <f>Calendrier!G392</f>
        <v>1/8eme de finale (19h) - 04/07</v>
      </c>
      <c r="D368" s="27">
        <f>Calendrier!C392</f>
        <v>46207</v>
      </c>
      <c r="E368" s="28" t="str">
        <f>Calendrier!I392</f>
        <v>19h</v>
      </c>
      <c r="F368" s="28" t="str">
        <f>Calendrier!H392</f>
        <v>Mi-temps 1</v>
      </c>
      <c r="G368" s="36"/>
      <c r="H368" s="100">
        <f>Calendrier!K392</f>
        <v>80000</v>
      </c>
      <c r="I368" s="42">
        <v>0.5</v>
      </c>
      <c r="J368" s="35">
        <v>20</v>
      </c>
      <c r="K368" s="35">
        <v>1</v>
      </c>
      <c r="L368" s="30"/>
      <c r="M368" s="42"/>
      <c r="N368" s="101" t="str">
        <f>IF(G368=TRUE,H368*K368*(VLOOKUP(J368,'Table de correspondance'!D:E,2,FALSE)),"")</f>
        <v/>
      </c>
      <c r="O368" s="101" t="str">
        <f t="shared" si="44"/>
        <v/>
      </c>
      <c r="P368" s="101" t="str">
        <f t="shared" si="41"/>
        <v/>
      </c>
      <c r="Q368" s="29">
        <f>Calendrier!L392</f>
        <v>6.95</v>
      </c>
      <c r="R368" s="164" t="str">
        <f>IFERROR(INDEX(Calendrier!$M:$V,MATCH($U368,Calendrier!$W:$W,0),MATCH($L368,Calendrier!$M$1:$V$1,0)),"")</f>
        <v/>
      </c>
      <c r="S368" s="164" t="str">
        <f t="shared" si="45"/>
        <v/>
      </c>
      <c r="T368" s="164" t="str">
        <f>IFERROR(VLOOKUP(S368,'Table de correspondance'!$R:$S,2,FALSE),R368)</f>
        <v/>
      </c>
      <c r="U368" s="155" t="str">
        <f t="shared" si="42"/>
        <v>1/8eme de finale (19h) - 04/074620719hMi-temps 1</v>
      </c>
      <c r="Z368" s="19"/>
      <c r="AA368" s="23"/>
      <c r="AB368" s="23"/>
      <c r="AC368" s="23"/>
      <c r="AD368" s="19"/>
      <c r="AE368" s="19"/>
      <c r="AF368" s="31"/>
      <c r="AG368" s="63"/>
      <c r="AH368" s="64"/>
      <c r="AAF368">
        <f t="shared" si="43"/>
        <v>0</v>
      </c>
    </row>
    <row r="369" spans="2:708" ht="19.5" customHeight="1" x14ac:dyDescent="0.25">
      <c r="B369" s="26" t="str">
        <f>Calendrier!B393</f>
        <v>8ème de finale (prev)</v>
      </c>
      <c r="C369" s="26" t="str">
        <f>Calendrier!G393</f>
        <v>1/8eme de finale (19h) - 04/07</v>
      </c>
      <c r="D369" s="27">
        <f>Calendrier!C393</f>
        <v>46207</v>
      </c>
      <c r="E369" s="28" t="str">
        <f>Calendrier!I393</f>
        <v>19h</v>
      </c>
      <c r="F369" s="28" t="str">
        <f>Calendrier!H393</f>
        <v>Mi-temps 2</v>
      </c>
      <c r="G369" s="36"/>
      <c r="H369" s="100">
        <f>Calendrier!K393</f>
        <v>75000</v>
      </c>
      <c r="I369" s="42">
        <v>0.5</v>
      </c>
      <c r="J369" s="35">
        <v>20</v>
      </c>
      <c r="K369" s="35">
        <v>1</v>
      </c>
      <c r="L369" s="30"/>
      <c r="M369" s="42"/>
      <c r="N369" s="101" t="str">
        <f>IF(G369=TRUE,H369*K369*(VLOOKUP(J369,'Table de correspondance'!D:E,2,FALSE)),"")</f>
        <v/>
      </c>
      <c r="O369" s="101" t="str">
        <f t="shared" si="44"/>
        <v/>
      </c>
      <c r="P369" s="101" t="str">
        <f t="shared" si="41"/>
        <v/>
      </c>
      <c r="Q369" s="29">
        <f>Calendrier!L393</f>
        <v>6.5</v>
      </c>
      <c r="R369" s="164" t="str">
        <f>IFERROR(INDEX(Calendrier!$M:$V,MATCH($U369,Calendrier!$W:$W,0),MATCH($L369,Calendrier!$M$1:$V$1,0)),"")</f>
        <v/>
      </c>
      <c r="S369" s="164" t="str">
        <f t="shared" si="45"/>
        <v/>
      </c>
      <c r="T369" s="164" t="str">
        <f>IFERROR(VLOOKUP(S369,'Table de correspondance'!$R:$S,2,FALSE),R369)</f>
        <v/>
      </c>
      <c r="U369" s="155" t="str">
        <f t="shared" si="42"/>
        <v>1/8eme de finale (19h) - 04/074620719hMi-temps 2</v>
      </c>
      <c r="Z369" s="19"/>
      <c r="AA369" s="23"/>
      <c r="AB369" s="23"/>
      <c r="AC369" s="23"/>
      <c r="AD369" s="19"/>
      <c r="AE369" s="19"/>
      <c r="AF369" s="31"/>
      <c r="AG369" s="63"/>
      <c r="AH369" s="64"/>
      <c r="AAF369">
        <f t="shared" si="43"/>
        <v>0</v>
      </c>
    </row>
    <row r="370" spans="2:708" ht="19.5" customHeight="1" x14ac:dyDescent="0.25">
      <c r="B370" s="26" t="str">
        <f>Calendrier!B394</f>
        <v>8ème de finale (prev)</v>
      </c>
      <c r="C370" s="26" t="str">
        <f>Calendrier!G394</f>
        <v>1/8eme de finale (19h) - 04/07</v>
      </c>
      <c r="D370" s="27">
        <f>Calendrier!C394</f>
        <v>46207</v>
      </c>
      <c r="E370" s="28" t="str">
        <f>Calendrier!I394</f>
        <v>19h</v>
      </c>
      <c r="F370" s="28" t="str">
        <f>Calendrier!H394</f>
        <v>Mi-temps 3</v>
      </c>
      <c r="G370" s="36"/>
      <c r="H370" s="100">
        <f>Calendrier!K394</f>
        <v>80000</v>
      </c>
      <c r="I370" s="42">
        <v>0.5</v>
      </c>
      <c r="J370" s="35">
        <v>20</v>
      </c>
      <c r="K370" s="35">
        <v>1</v>
      </c>
      <c r="L370" s="30"/>
      <c r="M370" s="42"/>
      <c r="N370" s="101" t="str">
        <f>IF(G370=TRUE,H370*K370*(VLOOKUP(J370,'Table de correspondance'!D:E,2,FALSE)),"")</f>
        <v/>
      </c>
      <c r="O370" s="101" t="str">
        <f t="shared" si="44"/>
        <v/>
      </c>
      <c r="P370" s="101" t="str">
        <f t="shared" si="41"/>
        <v/>
      </c>
      <c r="Q370" s="29">
        <f>Calendrier!L394</f>
        <v>6.95</v>
      </c>
      <c r="R370" s="164" t="str">
        <f>IFERROR(INDEX(Calendrier!$M:$V,MATCH($U370,Calendrier!$W:$W,0),MATCH($L370,Calendrier!$M$1:$V$1,0)),"")</f>
        <v/>
      </c>
      <c r="S370" s="164" t="str">
        <f t="shared" si="45"/>
        <v/>
      </c>
      <c r="T370" s="164" t="str">
        <f>IFERROR(VLOOKUP(S370,'Table de correspondance'!$R:$S,2,FALSE),R370)</f>
        <v/>
      </c>
      <c r="U370" s="155" t="str">
        <f t="shared" si="42"/>
        <v>1/8eme de finale (19h) - 04/074620719hMi-temps 3</v>
      </c>
      <c r="Z370" s="19"/>
      <c r="AA370" s="23"/>
      <c r="AB370" s="23"/>
      <c r="AC370" s="23"/>
      <c r="AD370" s="19"/>
      <c r="AE370" s="19"/>
      <c r="AF370" s="31"/>
      <c r="AG370" s="63"/>
      <c r="AH370" s="64"/>
      <c r="AAF370">
        <f t="shared" si="43"/>
        <v>0</v>
      </c>
    </row>
    <row r="371" spans="2:708" ht="19.5" customHeight="1" x14ac:dyDescent="0.25">
      <c r="B371" s="26" t="str">
        <f>Calendrier!B395</f>
        <v>8ème de finale (prev)</v>
      </c>
      <c r="C371" s="26" t="str">
        <f>Calendrier!G395</f>
        <v>1/8eme de finale (19h) - 04/07</v>
      </c>
      <c r="D371" s="27">
        <f>Calendrier!C395</f>
        <v>46207</v>
      </c>
      <c r="E371" s="28" t="str">
        <f>Calendrier!I395</f>
        <v>19h</v>
      </c>
      <c r="F371" s="28" t="str">
        <f>Calendrier!H395</f>
        <v>Power break 2</v>
      </c>
      <c r="G371" s="36"/>
      <c r="H371" s="100">
        <f>Calendrier!K395</f>
        <v>95000</v>
      </c>
      <c r="I371" s="42">
        <v>0.5</v>
      </c>
      <c r="J371" s="35">
        <v>20</v>
      </c>
      <c r="K371" s="35">
        <v>1</v>
      </c>
      <c r="L371" s="30"/>
      <c r="M371" s="42"/>
      <c r="N371" s="101" t="str">
        <f>IF(G371=TRUE,H371*K371*(VLOOKUP(J371,'Table de correspondance'!D:E,2,FALSE)),"")</f>
        <v/>
      </c>
      <c r="O371" s="101" t="str">
        <f t="shared" si="44"/>
        <v/>
      </c>
      <c r="P371" s="101" t="str">
        <f t="shared" si="41"/>
        <v/>
      </c>
      <c r="Q371" s="29">
        <f>Calendrier!L395</f>
        <v>7.8850000000000007</v>
      </c>
      <c r="R371" s="164" t="str">
        <f>IFERROR(INDEX(Calendrier!$M:$V,MATCH($U371,Calendrier!$W:$W,0),MATCH($L371,Calendrier!$M$1:$V$1,0)),"")</f>
        <v/>
      </c>
      <c r="S371" s="164" t="str">
        <f t="shared" si="45"/>
        <v/>
      </c>
      <c r="T371" s="164" t="str">
        <f>IFERROR(VLOOKUP(S371,'Table de correspondance'!$R:$S,2,FALSE),R371)</f>
        <v/>
      </c>
      <c r="U371" s="155" t="str">
        <f t="shared" si="42"/>
        <v>1/8eme de finale (19h) - 04/074620719hPower break 2</v>
      </c>
      <c r="Z371" s="19"/>
      <c r="AA371" s="23"/>
      <c r="AB371" s="23"/>
      <c r="AC371" s="23"/>
      <c r="AD371" s="19"/>
      <c r="AE371" s="19"/>
      <c r="AF371" s="31"/>
      <c r="AG371" s="63"/>
      <c r="AH371" s="64"/>
      <c r="AAF371">
        <f t="shared" si="43"/>
        <v>0</v>
      </c>
    </row>
    <row r="372" spans="2:708" ht="19.5" customHeight="1" x14ac:dyDescent="0.25">
      <c r="B372" s="26" t="str">
        <f>Calendrier!B396</f>
        <v>8ème de finale (prev)</v>
      </c>
      <c r="C372" s="26" t="str">
        <f>Calendrier!G396</f>
        <v>1/8eme de finale (19h) - 04/07</v>
      </c>
      <c r="D372" s="27">
        <f>Calendrier!C396</f>
        <v>46207</v>
      </c>
      <c r="E372" s="28" t="str">
        <f>Calendrier!I396</f>
        <v>19h</v>
      </c>
      <c r="F372" s="28" t="str">
        <f>Calendrier!H396</f>
        <v>2ème période / Prolongations</v>
      </c>
      <c r="G372" s="36"/>
      <c r="H372" s="100">
        <f>Calendrier!K396</f>
        <v>80000</v>
      </c>
      <c r="I372" s="42">
        <v>0.5</v>
      </c>
      <c r="J372" s="35">
        <v>20</v>
      </c>
      <c r="K372" s="35">
        <v>1</v>
      </c>
      <c r="L372" s="30"/>
      <c r="M372" s="42"/>
      <c r="N372" s="101" t="str">
        <f>IF(G372=TRUE,H372*K372*(VLOOKUP(J372,'Table de correspondance'!D:E,2,FALSE)),"")</f>
        <v/>
      </c>
      <c r="O372" s="101" t="str">
        <f t="shared" si="44"/>
        <v/>
      </c>
      <c r="P372" s="101" t="str">
        <f t="shared" si="41"/>
        <v/>
      </c>
      <c r="Q372" s="29">
        <f>Calendrier!L396</f>
        <v>6.95</v>
      </c>
      <c r="R372" s="164" t="str">
        <f>IFERROR(INDEX(Calendrier!$M:$V,MATCH($U372,Calendrier!$W:$W,0),MATCH($L372,Calendrier!$M$1:$V$1,0)),"")</f>
        <v/>
      </c>
      <c r="S372" s="164" t="str">
        <f t="shared" si="45"/>
        <v/>
      </c>
      <c r="T372" s="164" t="str">
        <f>IFERROR(VLOOKUP(S372,'Table de correspondance'!$R:$S,2,FALSE),R372)</f>
        <v/>
      </c>
      <c r="U372" s="155" t="str">
        <f t="shared" si="42"/>
        <v>1/8eme de finale (19h) - 04/074620719h2ème période / Prolongations</v>
      </c>
      <c r="Z372" s="19"/>
      <c r="AA372" s="23"/>
      <c r="AB372" s="23"/>
      <c r="AC372" s="23"/>
      <c r="AD372" s="19"/>
      <c r="AE372" s="19"/>
      <c r="AF372" s="31"/>
      <c r="AG372" s="63"/>
      <c r="AH372" s="64"/>
      <c r="AAF372">
        <f t="shared" si="43"/>
        <v>0</v>
      </c>
    </row>
    <row r="373" spans="2:708" ht="19.5" customHeight="1" x14ac:dyDescent="0.25">
      <c r="B373" s="26" t="str">
        <f>Calendrier!B397</f>
        <v>8ème de finale (prev)</v>
      </c>
      <c r="C373" s="26" t="str">
        <f>Calendrier!G397</f>
        <v>1/8eme de finale (19h) - 04/07</v>
      </c>
      <c r="D373" s="27">
        <f>Calendrier!C397</f>
        <v>46207</v>
      </c>
      <c r="E373" s="28" t="str">
        <f>Calendrier!I397</f>
        <v>19h</v>
      </c>
      <c r="F373" s="28" t="str">
        <f>Calendrier!H397</f>
        <v>Prolongations / Tirs au but</v>
      </c>
      <c r="G373" s="36"/>
      <c r="H373" s="100">
        <f>Calendrier!K397</f>
        <v>80000</v>
      </c>
      <c r="I373" s="42">
        <v>0.5</v>
      </c>
      <c r="J373" s="35">
        <v>20</v>
      </c>
      <c r="K373" s="35">
        <v>1</v>
      </c>
      <c r="L373" s="30"/>
      <c r="M373" s="42"/>
      <c r="N373" s="101" t="str">
        <f>IF(G373=TRUE,H373*K373*(VLOOKUP(J373,'Table de correspondance'!D:E,2,FALSE)),"")</f>
        <v/>
      </c>
      <c r="O373" s="101" t="str">
        <f t="shared" si="44"/>
        <v/>
      </c>
      <c r="P373" s="101" t="str">
        <f t="shared" ref="P373:P393" si="47">IFERROR(O373*(1-I373),"")</f>
        <v/>
      </c>
      <c r="Q373" s="29">
        <f>Calendrier!L397</f>
        <v>6.95</v>
      </c>
      <c r="R373" s="164" t="str">
        <f>IFERROR(INDEX(Calendrier!$M:$V,MATCH($U373,Calendrier!$W:$W,0),MATCH($L373,Calendrier!$M$1:$V$1,0)),"")</f>
        <v/>
      </c>
      <c r="S373" s="164" t="str">
        <f t="shared" si="45"/>
        <v/>
      </c>
      <c r="T373" s="164" t="str">
        <f>IFERROR(VLOOKUP(S373,'Table de correspondance'!$R:$S,2,FALSE),R373)</f>
        <v/>
      </c>
      <c r="U373" s="155" t="str">
        <f t="shared" ref="U373:U393" si="48">_xlfn.CONCAT(C373,D373,E373,F373)</f>
        <v>1/8eme de finale (19h) - 04/074620719hProlongations / Tirs au but</v>
      </c>
      <c r="Z373" s="19"/>
      <c r="AA373" s="23"/>
      <c r="AB373" s="23"/>
      <c r="AC373" s="23"/>
      <c r="AD373" s="19"/>
      <c r="AE373" s="19"/>
      <c r="AF373" s="31"/>
      <c r="AG373" s="63"/>
      <c r="AH373" s="64"/>
      <c r="AAF373">
        <f t="shared" ref="AAF373:AAF374" si="49">--((ISNUMBER(SEARCH("Mexique",$C373))+ISNUMBER(SEARCH("France",$C373)))&gt;0)</f>
        <v>0</v>
      </c>
    </row>
    <row r="374" spans="2:708" ht="19.5" customHeight="1" x14ac:dyDescent="0.25">
      <c r="B374" s="26" t="str">
        <f>Calendrier!B398</f>
        <v>8ème de finale (prev)</v>
      </c>
      <c r="C374" s="26" t="str">
        <f>Calendrier!G398</f>
        <v>1/8eme de finale (19h) - 04/07</v>
      </c>
      <c r="D374" s="27">
        <f>Calendrier!C398</f>
        <v>46207</v>
      </c>
      <c r="E374" s="28" t="str">
        <f>Calendrier!I398</f>
        <v>19h</v>
      </c>
      <c r="F374" s="28" t="str">
        <f>Calendrier!H398</f>
        <v>Fin match</v>
      </c>
      <c r="G374" s="36"/>
      <c r="H374" s="100">
        <f>Calendrier!K398</f>
        <v>55000</v>
      </c>
      <c r="I374" s="42">
        <v>0.5</v>
      </c>
      <c r="J374" s="35">
        <v>20</v>
      </c>
      <c r="K374" s="35">
        <v>1</v>
      </c>
      <c r="L374" s="30"/>
      <c r="M374" s="42"/>
      <c r="N374" s="101" t="str">
        <f>IF(G374=TRUE,H374*K374*(VLOOKUP(J374,'Table de correspondance'!D:E,2,FALSE)),"")</f>
        <v/>
      </c>
      <c r="O374" s="101" t="str">
        <f t="shared" ref="O374:O394" si="50">IF(T374="",N374,N374*(1+T374))</f>
        <v/>
      </c>
      <c r="P374" s="101" t="str">
        <f t="shared" si="47"/>
        <v/>
      </c>
      <c r="Q374" s="29">
        <f>Calendrier!L398</f>
        <v>4.75</v>
      </c>
      <c r="R374" s="164" t="str">
        <f>IFERROR(INDEX(Calendrier!$M:$V,MATCH($U374,Calendrier!$W:$W,0),MATCH($L374,Calendrier!$M$1:$V$1,0)),"")</f>
        <v/>
      </c>
      <c r="S374" s="164" t="str">
        <f t="shared" ref="S374:S394" si="51">_xlfn.CONCAT(L374,M374)</f>
        <v/>
      </c>
      <c r="T374" s="164" t="str">
        <f>IFERROR(VLOOKUP(S374,'Table de correspondance'!$R:$S,2,FALSE),R374)</f>
        <v/>
      </c>
      <c r="U374" s="155" t="str">
        <f t="shared" si="48"/>
        <v>1/8eme de finale (19h) - 04/074620719hFin match</v>
      </c>
      <c r="Z374" s="19"/>
      <c r="AA374" s="23"/>
      <c r="AB374" s="23"/>
      <c r="AC374" s="23"/>
      <c r="AD374" s="19"/>
      <c r="AE374" s="19"/>
      <c r="AF374" s="31"/>
      <c r="AG374" s="63"/>
      <c r="AH374" s="64"/>
      <c r="AAF374">
        <f t="shared" si="49"/>
        <v>0</v>
      </c>
    </row>
    <row r="375" spans="2:708" ht="19.5" customHeight="1" x14ac:dyDescent="0.25">
      <c r="B375" s="26" t="str">
        <f>Calendrier!B399</f>
        <v>Quart de finale (prev)</v>
      </c>
      <c r="C375" s="26" t="str">
        <f>Calendrier!G399</f>
        <v>Quart de finale (22h) - 09/07</v>
      </c>
      <c r="D375" s="27">
        <f>Calendrier!C399</f>
        <v>46212</v>
      </c>
      <c r="E375" s="28" t="str">
        <f>Calendrier!I399</f>
        <v>22h</v>
      </c>
      <c r="F375" s="28" t="str">
        <f>Calendrier!H399</f>
        <v>Avant Match</v>
      </c>
      <c r="G375" s="36"/>
      <c r="H375" s="100">
        <f>Calendrier!K399</f>
        <v>150000</v>
      </c>
      <c r="I375" s="42">
        <v>0.5</v>
      </c>
      <c r="J375" s="35">
        <v>20</v>
      </c>
      <c r="K375" s="35">
        <v>1</v>
      </c>
      <c r="L375" s="30"/>
      <c r="M375" s="42"/>
      <c r="N375" s="101" t="str">
        <f>IF(G375=TRUE,H375*K375*(VLOOKUP(J375,'Table de correspondance'!D:E,2,FALSE)),"")</f>
        <v/>
      </c>
      <c r="O375" s="101" t="str">
        <f t="shared" si="50"/>
        <v/>
      </c>
      <c r="P375" s="101" t="str">
        <f t="shared" si="47"/>
        <v/>
      </c>
      <c r="Q375" s="29">
        <f>Calendrier!L399</f>
        <v>10.7</v>
      </c>
      <c r="R375" s="164" t="str">
        <f>IFERROR(INDEX(Calendrier!$M:$V,MATCH($U375,Calendrier!$W:$W,0),MATCH($L375,Calendrier!$M$1:$V$1,0)),"")</f>
        <v/>
      </c>
      <c r="S375" s="164" t="str">
        <f t="shared" si="51"/>
        <v/>
      </c>
      <c r="T375" s="164" t="str">
        <f>IFERROR(VLOOKUP(S375,'Table de correspondance'!$R:$S,2,FALSE),R375)</f>
        <v/>
      </c>
      <c r="U375" s="155" t="str">
        <f t="shared" si="48"/>
        <v>Quart de finale (22h) - 09/074621222hAvant Match</v>
      </c>
      <c r="Z375" s="19"/>
      <c r="AA375" s="23"/>
      <c r="AB375" s="23"/>
      <c r="AC375" s="23"/>
      <c r="AD375" s="19"/>
      <c r="AE375" s="19"/>
      <c r="AF375" s="31"/>
      <c r="AG375" s="63"/>
      <c r="AH375" s="64"/>
      <c r="AAF375" t="s">
        <v>206</v>
      </c>
    </row>
    <row r="376" spans="2:708" ht="19.5" customHeight="1" x14ac:dyDescent="0.25">
      <c r="B376" s="26" t="str">
        <f>Calendrier!B400</f>
        <v>Quart de finale (prev)</v>
      </c>
      <c r="C376" s="26" t="str">
        <f>Calendrier!G400</f>
        <v>Quart de finale (22h) - 09/07</v>
      </c>
      <c r="D376" s="27">
        <f>Calendrier!C400</f>
        <v>46212</v>
      </c>
      <c r="E376" s="28" t="str">
        <f>Calendrier!I400</f>
        <v>22h</v>
      </c>
      <c r="F376" s="28" t="str">
        <f>Calendrier!H400</f>
        <v>Power break 1</v>
      </c>
      <c r="G376" s="36"/>
      <c r="H376" s="100">
        <f>Calendrier!K400</f>
        <v>345000</v>
      </c>
      <c r="I376" s="42">
        <v>0.5</v>
      </c>
      <c r="J376" s="35">
        <v>20</v>
      </c>
      <c r="K376" s="35">
        <v>1</v>
      </c>
      <c r="L376" s="30"/>
      <c r="M376" s="42"/>
      <c r="N376" s="101" t="str">
        <f>IF(G376=TRUE,H376*K376*(VLOOKUP(J376,'Table de correspondance'!D:E,2,FALSE)),"")</f>
        <v/>
      </c>
      <c r="O376" s="101" t="str">
        <f t="shared" si="50"/>
        <v/>
      </c>
      <c r="P376" s="101" t="str">
        <f t="shared" si="47"/>
        <v/>
      </c>
      <c r="Q376" s="29">
        <f>Calendrier!L400</f>
        <v>23.417499999999997</v>
      </c>
      <c r="R376" s="164" t="str">
        <f>IFERROR(INDEX(Calendrier!$M:$V,MATCH($U376,Calendrier!$W:$W,0),MATCH($L376,Calendrier!$M$1:$V$1,0)),"")</f>
        <v/>
      </c>
      <c r="S376" s="164" t="str">
        <f t="shared" si="51"/>
        <v/>
      </c>
      <c r="T376" s="164" t="str">
        <f>IFERROR(VLOOKUP(S376,'Table de correspondance'!$R:$S,2,FALSE),R376)</f>
        <v/>
      </c>
      <c r="U376" s="155" t="str">
        <f t="shared" si="48"/>
        <v>Quart de finale (22h) - 09/074621222hPower break 1</v>
      </c>
      <c r="Z376" s="19"/>
      <c r="AA376" s="23"/>
      <c r="AB376" s="23"/>
      <c r="AC376" s="23"/>
      <c r="AD376" s="19"/>
      <c r="AE376" s="19"/>
      <c r="AF376" s="31"/>
      <c r="AG376" s="63"/>
      <c r="AH376" s="64"/>
      <c r="AAF376" t="s">
        <v>206</v>
      </c>
    </row>
    <row r="377" spans="2:708" ht="19.5" customHeight="1" x14ac:dyDescent="0.25">
      <c r="B377" s="26" t="str">
        <f>Calendrier!B401</f>
        <v>Quart de finale (prev)</v>
      </c>
      <c r="C377" s="26" t="str">
        <f>Calendrier!G401</f>
        <v>Quart de finale (22h) - 09/07</v>
      </c>
      <c r="D377" s="27">
        <f>Calendrier!C401</f>
        <v>46212</v>
      </c>
      <c r="E377" s="28" t="str">
        <f>Calendrier!I401</f>
        <v>22h</v>
      </c>
      <c r="F377" s="28" t="str">
        <f>Calendrier!H401</f>
        <v>Mi-temps 1</v>
      </c>
      <c r="G377" s="36"/>
      <c r="H377" s="100">
        <f>Calendrier!K401</f>
        <v>300000</v>
      </c>
      <c r="I377" s="42">
        <v>0.5</v>
      </c>
      <c r="J377" s="35">
        <v>20</v>
      </c>
      <c r="K377" s="35">
        <v>1</v>
      </c>
      <c r="L377" s="30"/>
      <c r="M377" s="42"/>
      <c r="N377" s="101" t="str">
        <f>IF(G377=TRUE,H377*K377*(VLOOKUP(J377,'Table de correspondance'!D:E,2,FALSE)),"")</f>
        <v/>
      </c>
      <c r="O377" s="101" t="str">
        <f t="shared" si="50"/>
        <v/>
      </c>
      <c r="P377" s="101" t="str">
        <f t="shared" si="47"/>
        <v/>
      </c>
      <c r="Q377" s="29">
        <f>Calendrier!L401</f>
        <v>21.4</v>
      </c>
      <c r="R377" s="164" t="str">
        <f>IFERROR(INDEX(Calendrier!$M:$V,MATCH($U377,Calendrier!$W:$W,0),MATCH($L377,Calendrier!$M$1:$V$1,0)),"")</f>
        <v/>
      </c>
      <c r="S377" s="164" t="str">
        <f t="shared" si="51"/>
        <v/>
      </c>
      <c r="T377" s="164" t="str">
        <f>IFERROR(VLOOKUP(S377,'Table de correspondance'!$R:$S,2,FALSE),R377)</f>
        <v/>
      </c>
      <c r="U377" s="155" t="str">
        <f t="shared" si="48"/>
        <v>Quart de finale (22h) - 09/074621222hMi-temps 1</v>
      </c>
      <c r="Z377" s="19"/>
      <c r="AA377" s="23"/>
      <c r="AB377" s="23"/>
      <c r="AC377" s="23"/>
      <c r="AD377" s="19"/>
      <c r="AE377" s="19"/>
      <c r="AF377" s="31"/>
      <c r="AG377" s="63"/>
      <c r="AH377" s="64"/>
      <c r="AAF377" t="s">
        <v>206</v>
      </c>
    </row>
    <row r="378" spans="2:708" ht="19.5" customHeight="1" x14ac:dyDescent="0.25">
      <c r="B378" s="26" t="str">
        <f>Calendrier!B402</f>
        <v>Quart de finale (prev)</v>
      </c>
      <c r="C378" s="26" t="str">
        <f>Calendrier!G402</f>
        <v>Quart de finale (22h) - 09/07</v>
      </c>
      <c r="D378" s="27">
        <f>Calendrier!C402</f>
        <v>46212</v>
      </c>
      <c r="E378" s="28" t="str">
        <f>Calendrier!I402</f>
        <v>22h</v>
      </c>
      <c r="F378" s="28" t="str">
        <f>Calendrier!H402</f>
        <v>Mi-temps 2</v>
      </c>
      <c r="G378" s="36"/>
      <c r="H378" s="100">
        <f>Calendrier!K402</f>
        <v>290000</v>
      </c>
      <c r="I378" s="42">
        <v>0.5</v>
      </c>
      <c r="J378" s="35">
        <v>20</v>
      </c>
      <c r="K378" s="35">
        <v>1</v>
      </c>
      <c r="L378" s="30"/>
      <c r="M378" s="42"/>
      <c r="N378" s="101" t="str">
        <f>IF(G378=TRUE,H378*K378*(VLOOKUP(J378,'Table de correspondance'!D:E,2,FALSE)),"")</f>
        <v/>
      </c>
      <c r="O378" s="101" t="str">
        <f t="shared" si="50"/>
        <v/>
      </c>
      <c r="P378" s="101" t="str">
        <f t="shared" si="47"/>
        <v/>
      </c>
      <c r="Q378" s="29">
        <f>Calendrier!L402</f>
        <v>20.7</v>
      </c>
      <c r="R378" s="164" t="str">
        <f>IFERROR(INDEX(Calendrier!$M:$V,MATCH($U378,Calendrier!$W:$W,0),MATCH($L378,Calendrier!$M$1:$V$1,0)),"")</f>
        <v/>
      </c>
      <c r="S378" s="164" t="str">
        <f t="shared" si="51"/>
        <v/>
      </c>
      <c r="T378" s="164" t="str">
        <f>IFERROR(VLOOKUP(S378,'Table de correspondance'!$R:$S,2,FALSE),R378)</f>
        <v/>
      </c>
      <c r="U378" s="155" t="str">
        <f t="shared" si="48"/>
        <v>Quart de finale (22h) - 09/074621222hMi-temps 2</v>
      </c>
      <c r="Z378" s="19"/>
      <c r="AA378" s="23"/>
      <c r="AB378" s="23"/>
      <c r="AC378" s="23"/>
      <c r="AD378" s="19"/>
      <c r="AE378" s="19"/>
      <c r="AF378" s="31"/>
      <c r="AG378" s="63"/>
      <c r="AH378" s="64"/>
      <c r="AAF378" t="s">
        <v>206</v>
      </c>
    </row>
    <row r="379" spans="2:708" ht="19.5" customHeight="1" x14ac:dyDescent="0.25">
      <c r="B379" s="26" t="str">
        <f>Calendrier!B403</f>
        <v>Quart de finale (prev)</v>
      </c>
      <c r="C379" s="26" t="str">
        <f>Calendrier!G403</f>
        <v>Quart de finale (22h) - 09/07</v>
      </c>
      <c r="D379" s="27">
        <f>Calendrier!C403</f>
        <v>46212</v>
      </c>
      <c r="E379" s="28" t="str">
        <f>Calendrier!I403</f>
        <v>22h</v>
      </c>
      <c r="F379" s="28" t="str">
        <f>Calendrier!H403</f>
        <v>Mi-temps 3</v>
      </c>
      <c r="G379" s="36"/>
      <c r="H379" s="100">
        <f>Calendrier!K403</f>
        <v>300000</v>
      </c>
      <c r="I379" s="42">
        <v>0.5</v>
      </c>
      <c r="J379" s="35">
        <v>20</v>
      </c>
      <c r="K379" s="35">
        <v>1</v>
      </c>
      <c r="L379" s="30"/>
      <c r="M379" s="42"/>
      <c r="N379" s="101" t="str">
        <f>IF(G379=TRUE,H379*K379*(VLOOKUP(J379,'Table de correspondance'!D:E,2,FALSE)),"")</f>
        <v/>
      </c>
      <c r="O379" s="101" t="str">
        <f t="shared" si="50"/>
        <v/>
      </c>
      <c r="P379" s="101" t="str">
        <f t="shared" si="47"/>
        <v/>
      </c>
      <c r="Q379" s="29">
        <f>Calendrier!L403</f>
        <v>21.4</v>
      </c>
      <c r="R379" s="164" t="str">
        <f>IFERROR(INDEX(Calendrier!$M:$V,MATCH($U379,Calendrier!$W:$W,0),MATCH($L379,Calendrier!$M$1:$V$1,0)),"")</f>
        <v/>
      </c>
      <c r="S379" s="164" t="str">
        <f t="shared" si="51"/>
        <v/>
      </c>
      <c r="T379" s="164" t="str">
        <f>IFERROR(VLOOKUP(S379,'Table de correspondance'!$R:$S,2,FALSE),R379)</f>
        <v/>
      </c>
      <c r="U379" s="155" t="str">
        <f t="shared" si="48"/>
        <v>Quart de finale (22h) - 09/074621222hMi-temps 3</v>
      </c>
      <c r="Z379" s="19"/>
      <c r="AA379" s="23"/>
      <c r="AB379" s="23"/>
      <c r="AC379" s="23"/>
      <c r="AD379" s="19"/>
      <c r="AE379" s="19"/>
      <c r="AF379" s="31"/>
      <c r="AG379" s="63"/>
      <c r="AH379" s="64"/>
      <c r="AAF379" t="s">
        <v>206</v>
      </c>
    </row>
    <row r="380" spans="2:708" ht="19.5" customHeight="1" x14ac:dyDescent="0.25">
      <c r="B380" s="26" t="str">
        <f>Calendrier!B404</f>
        <v>Quart de finale (prev)</v>
      </c>
      <c r="C380" s="26" t="str">
        <f>Calendrier!G404</f>
        <v>Quart de finale (22h) - 09/07</v>
      </c>
      <c r="D380" s="27">
        <f>Calendrier!C404</f>
        <v>46212</v>
      </c>
      <c r="E380" s="28" t="str">
        <f>Calendrier!I404</f>
        <v>22h</v>
      </c>
      <c r="F380" s="28" t="str">
        <f>Calendrier!H404</f>
        <v>Power break 2</v>
      </c>
      <c r="G380" s="36"/>
      <c r="H380" s="100">
        <f>Calendrier!K404</f>
        <v>345000</v>
      </c>
      <c r="I380" s="42">
        <v>0.5</v>
      </c>
      <c r="J380" s="35">
        <v>20</v>
      </c>
      <c r="K380" s="35">
        <v>1</v>
      </c>
      <c r="L380" s="30"/>
      <c r="M380" s="42"/>
      <c r="N380" s="101" t="str">
        <f>IF(G380=TRUE,H380*K380*(VLOOKUP(J380,'Table de correspondance'!D:E,2,FALSE)),"")</f>
        <v/>
      </c>
      <c r="O380" s="101" t="str">
        <f t="shared" si="50"/>
        <v/>
      </c>
      <c r="P380" s="101" t="str">
        <f t="shared" si="47"/>
        <v/>
      </c>
      <c r="Q380" s="29">
        <f>Calendrier!L404</f>
        <v>23.417499999999997</v>
      </c>
      <c r="R380" s="164" t="str">
        <f>IFERROR(INDEX(Calendrier!$M:$V,MATCH($U380,Calendrier!$W:$W,0),MATCH($L380,Calendrier!$M$1:$V$1,0)),"")</f>
        <v/>
      </c>
      <c r="S380" s="164" t="str">
        <f t="shared" si="51"/>
        <v/>
      </c>
      <c r="T380" s="164" t="str">
        <f>IFERROR(VLOOKUP(S380,'Table de correspondance'!$R:$S,2,FALSE),R380)</f>
        <v/>
      </c>
      <c r="U380" s="155" t="str">
        <f t="shared" si="48"/>
        <v>Quart de finale (22h) - 09/074621222hPower break 2</v>
      </c>
      <c r="Z380" s="19"/>
      <c r="AA380" s="23"/>
      <c r="AB380" s="23"/>
      <c r="AC380" s="23"/>
      <c r="AD380" s="19"/>
      <c r="AE380" s="19"/>
      <c r="AF380" s="31"/>
      <c r="AG380" s="63"/>
      <c r="AH380" s="64"/>
      <c r="AAF380" t="s">
        <v>206</v>
      </c>
    </row>
    <row r="381" spans="2:708" ht="19.5" customHeight="1" x14ac:dyDescent="0.25">
      <c r="B381" s="26" t="str">
        <f>Calendrier!B405</f>
        <v>Quart de finale (prev)</v>
      </c>
      <c r="C381" s="26" t="str">
        <f>Calendrier!G405</f>
        <v>Quart de finale (22h) - 09/07</v>
      </c>
      <c r="D381" s="27">
        <f>Calendrier!C405</f>
        <v>46212</v>
      </c>
      <c r="E381" s="28" t="str">
        <f>Calendrier!I405</f>
        <v>22h</v>
      </c>
      <c r="F381" s="28" t="str">
        <f>Calendrier!H405</f>
        <v>2ème période / Prolongations</v>
      </c>
      <c r="G381" s="36"/>
      <c r="H381" s="100">
        <f>Calendrier!K405</f>
        <v>310000</v>
      </c>
      <c r="I381" s="42">
        <v>0.5</v>
      </c>
      <c r="J381" s="35">
        <v>20</v>
      </c>
      <c r="K381" s="35">
        <v>1</v>
      </c>
      <c r="L381" s="30"/>
      <c r="M381" s="42"/>
      <c r="N381" s="101" t="str">
        <f>IF(G381=TRUE,H381*K381*(VLOOKUP(J381,'Table de correspondance'!D:E,2,FALSE)),"")</f>
        <v/>
      </c>
      <c r="O381" s="101" t="str">
        <f t="shared" si="50"/>
        <v/>
      </c>
      <c r="P381" s="101" t="str">
        <f t="shared" si="47"/>
        <v/>
      </c>
      <c r="Q381" s="29">
        <f>Calendrier!L405</f>
        <v>22.15</v>
      </c>
      <c r="R381" s="164" t="str">
        <f>IFERROR(INDEX(Calendrier!$M:$V,MATCH($U381,Calendrier!$W:$W,0),MATCH($L381,Calendrier!$M$1:$V$1,0)),"")</f>
        <v/>
      </c>
      <c r="S381" s="164" t="str">
        <f t="shared" si="51"/>
        <v/>
      </c>
      <c r="T381" s="164" t="str">
        <f>IFERROR(VLOOKUP(S381,'Table de correspondance'!$R:$S,2,FALSE),R381)</f>
        <v/>
      </c>
      <c r="U381" s="155" t="str">
        <f t="shared" si="48"/>
        <v>Quart de finale (22h) - 09/074621222h2ème période / Prolongations</v>
      </c>
      <c r="Z381" s="19"/>
      <c r="AA381" s="23"/>
      <c r="AB381" s="23"/>
      <c r="AC381" s="23"/>
      <c r="AD381" s="19"/>
      <c r="AE381" s="19"/>
      <c r="AF381" s="31"/>
      <c r="AG381" s="63"/>
      <c r="AH381" s="64"/>
      <c r="AAF381" t="s">
        <v>206</v>
      </c>
    </row>
    <row r="382" spans="2:708" ht="19.5" customHeight="1" x14ac:dyDescent="0.25">
      <c r="B382" s="26" t="str">
        <f>Calendrier!B406</f>
        <v>Quart de finale (prev)</v>
      </c>
      <c r="C382" s="26" t="str">
        <f>Calendrier!G406</f>
        <v>Quart de finale (22h) - 09/07</v>
      </c>
      <c r="D382" s="27">
        <f>Calendrier!C406</f>
        <v>46212</v>
      </c>
      <c r="E382" s="28" t="str">
        <f>Calendrier!I406</f>
        <v>22h</v>
      </c>
      <c r="F382" s="28" t="str">
        <f>Calendrier!H406</f>
        <v>Prolongations / Tirs au but</v>
      </c>
      <c r="G382" s="36"/>
      <c r="H382" s="100">
        <f>Calendrier!K406</f>
        <v>310000</v>
      </c>
      <c r="I382" s="42">
        <v>0.5</v>
      </c>
      <c r="J382" s="35">
        <v>20</v>
      </c>
      <c r="K382" s="35">
        <v>1</v>
      </c>
      <c r="L382" s="30"/>
      <c r="M382" s="42"/>
      <c r="N382" s="101" t="str">
        <f>IF(G382=TRUE,H382*K382*(VLOOKUP(J382,'Table de correspondance'!D:E,2,FALSE)),"")</f>
        <v/>
      </c>
      <c r="O382" s="101" t="str">
        <f t="shared" si="50"/>
        <v/>
      </c>
      <c r="P382" s="101" t="str">
        <f t="shared" si="47"/>
        <v/>
      </c>
      <c r="Q382" s="29">
        <f>Calendrier!L406</f>
        <v>22.15</v>
      </c>
      <c r="R382" s="164" t="str">
        <f>IFERROR(INDEX(Calendrier!$M:$V,MATCH($U382,Calendrier!$W:$W,0),MATCH($L382,Calendrier!$M$1:$V$1,0)),"")</f>
        <v/>
      </c>
      <c r="S382" s="164" t="str">
        <f t="shared" si="51"/>
        <v/>
      </c>
      <c r="T382" s="164" t="str">
        <f>IFERROR(VLOOKUP(S382,'Table de correspondance'!$R:$S,2,FALSE),R382)</f>
        <v/>
      </c>
      <c r="U382" s="155" t="str">
        <f t="shared" si="48"/>
        <v>Quart de finale (22h) - 09/074621222hProlongations / Tirs au but</v>
      </c>
      <c r="Z382" s="19"/>
      <c r="AA382" s="23"/>
      <c r="AB382" s="23"/>
      <c r="AC382" s="23"/>
      <c r="AD382" s="19"/>
      <c r="AE382" s="19"/>
      <c r="AF382" s="31"/>
      <c r="AG382" s="63"/>
      <c r="AH382" s="64"/>
      <c r="AAF382" t="s">
        <v>206</v>
      </c>
    </row>
    <row r="383" spans="2:708" ht="19.5" customHeight="1" x14ac:dyDescent="0.25">
      <c r="B383" s="26" t="str">
        <f>Calendrier!B407</f>
        <v>Quart de finale (prev)</v>
      </c>
      <c r="C383" s="26" t="str">
        <f>Calendrier!G407</f>
        <v>Quart de finale (22h) - 09/07</v>
      </c>
      <c r="D383" s="27">
        <f>Calendrier!C407</f>
        <v>46212</v>
      </c>
      <c r="E383" s="28" t="str">
        <f>Calendrier!I407</f>
        <v>22h</v>
      </c>
      <c r="F383" s="28" t="str">
        <f>Calendrier!H407</f>
        <v>Fin match</v>
      </c>
      <c r="G383" s="36"/>
      <c r="H383" s="100">
        <f>Calendrier!K407</f>
        <v>90000</v>
      </c>
      <c r="I383" s="42">
        <v>0.5</v>
      </c>
      <c r="J383" s="35">
        <v>20</v>
      </c>
      <c r="K383" s="35">
        <v>1</v>
      </c>
      <c r="L383" s="30"/>
      <c r="M383" s="42"/>
      <c r="N383" s="101" t="str">
        <f>IF(G383=TRUE,H383*K383*(VLOOKUP(J383,'Table de correspondance'!D:E,2,FALSE)),"")</f>
        <v/>
      </c>
      <c r="O383" s="101" t="str">
        <f t="shared" si="50"/>
        <v/>
      </c>
      <c r="P383" s="101" t="str">
        <f t="shared" si="47"/>
        <v/>
      </c>
      <c r="Q383" s="29">
        <f>Calendrier!L407</f>
        <v>7.5</v>
      </c>
      <c r="R383" s="164" t="str">
        <f>IFERROR(INDEX(Calendrier!$M:$V,MATCH($U383,Calendrier!$W:$W,0),MATCH($L383,Calendrier!$M$1:$V$1,0)),"")</f>
        <v/>
      </c>
      <c r="S383" s="164" t="str">
        <f t="shared" si="51"/>
        <v/>
      </c>
      <c r="T383" s="164" t="str">
        <f>IFERROR(VLOOKUP(S383,'Table de correspondance'!$R:$S,2,FALSE),R383)</f>
        <v/>
      </c>
      <c r="U383" s="155" t="str">
        <f t="shared" si="48"/>
        <v>Quart de finale (22h) - 09/074621222hFin match</v>
      </c>
      <c r="Z383" s="19"/>
      <c r="AA383" s="23"/>
      <c r="AB383" s="23"/>
      <c r="AC383" s="23"/>
      <c r="AD383" s="19"/>
      <c r="AE383" s="19"/>
      <c r="AF383" s="31"/>
      <c r="AG383" s="63"/>
      <c r="AH383" s="64"/>
      <c r="AAF383" t="s">
        <v>206</v>
      </c>
    </row>
    <row r="384" spans="2:708" ht="19.5" customHeight="1" x14ac:dyDescent="0.25">
      <c r="B384" s="26" t="str">
        <f>Calendrier!B408</f>
        <v>Quart de finale (prev)</v>
      </c>
      <c r="C384" s="26" t="str">
        <f>Calendrier!G408</f>
        <v>Quart de finale (21h) - 10/07</v>
      </c>
      <c r="D384" s="27">
        <f>Calendrier!C408</f>
        <v>46213</v>
      </c>
      <c r="E384" s="28" t="str">
        <f>Calendrier!I408</f>
        <v>21h</v>
      </c>
      <c r="F384" s="28" t="str">
        <f>Calendrier!H408</f>
        <v>Avant Match</v>
      </c>
      <c r="G384" s="36"/>
      <c r="H384" s="100">
        <f>Calendrier!K408</f>
        <v>55000</v>
      </c>
      <c r="I384" s="42">
        <v>0.5</v>
      </c>
      <c r="J384" s="35">
        <v>20</v>
      </c>
      <c r="K384" s="35">
        <v>1</v>
      </c>
      <c r="L384" s="30"/>
      <c r="M384" s="42"/>
      <c r="N384" s="101" t="str">
        <f>IF(G384=TRUE,H384*K384*(VLOOKUP(J384,'Table de correspondance'!D:E,2,FALSE)),"")</f>
        <v/>
      </c>
      <c r="O384" s="101" t="str">
        <f t="shared" si="50"/>
        <v/>
      </c>
      <c r="P384" s="101" t="str">
        <f t="shared" si="47"/>
        <v/>
      </c>
      <c r="Q384" s="29">
        <f>Calendrier!L408</f>
        <v>3.9</v>
      </c>
      <c r="R384" s="164" t="str">
        <f>IFERROR(INDEX(Calendrier!$M:$V,MATCH($U384,Calendrier!$W:$W,0),MATCH($L384,Calendrier!$M$1:$V$1,0)),"")</f>
        <v/>
      </c>
      <c r="S384" s="164" t="str">
        <f t="shared" si="51"/>
        <v/>
      </c>
      <c r="T384" s="164" t="str">
        <f>IFERROR(VLOOKUP(S384,'Table de correspondance'!$R:$S,2,FALSE),R384)</f>
        <v/>
      </c>
      <c r="U384" s="155" t="str">
        <f t="shared" si="48"/>
        <v>Quart de finale (21h) - 10/074621321hAvant Match</v>
      </c>
      <c r="Z384" s="19"/>
      <c r="AA384" s="23"/>
      <c r="AB384" s="23"/>
      <c r="AC384" s="23"/>
      <c r="AD384" s="19"/>
      <c r="AE384" s="19"/>
      <c r="AF384" s="31"/>
      <c r="AG384" s="63"/>
      <c r="AH384" s="64"/>
      <c r="AAF384" t="s">
        <v>207</v>
      </c>
    </row>
    <row r="385" spans="2:708" ht="19.5" customHeight="1" x14ac:dyDescent="0.25">
      <c r="B385" s="26" t="str">
        <f>Calendrier!B409</f>
        <v>Quart de finale (prev)</v>
      </c>
      <c r="C385" s="26" t="str">
        <f>Calendrier!G409</f>
        <v>Quart de finale (21h) - 10/07</v>
      </c>
      <c r="D385" s="27">
        <f>Calendrier!C409</f>
        <v>46213</v>
      </c>
      <c r="E385" s="28" t="str">
        <f>Calendrier!I409</f>
        <v>21h</v>
      </c>
      <c r="F385" s="28" t="str">
        <f>Calendrier!H409</f>
        <v>Power break 1</v>
      </c>
      <c r="G385" s="36"/>
      <c r="H385" s="100">
        <f>Calendrier!K409</f>
        <v>190000</v>
      </c>
      <c r="I385" s="42">
        <v>0.5</v>
      </c>
      <c r="J385" s="35">
        <v>20</v>
      </c>
      <c r="K385" s="35">
        <v>1</v>
      </c>
      <c r="L385" s="30"/>
      <c r="M385" s="42"/>
      <c r="N385" s="101" t="str">
        <f>IF(G385=TRUE,H385*K385*(VLOOKUP(J385,'Table de correspondance'!D:E,2,FALSE)),"")</f>
        <v/>
      </c>
      <c r="O385" s="101" t="str">
        <f t="shared" si="50"/>
        <v/>
      </c>
      <c r="P385" s="101" t="str">
        <f t="shared" si="47"/>
        <v/>
      </c>
      <c r="Q385" s="29">
        <f>Calendrier!L409</f>
        <v>12.92</v>
      </c>
      <c r="R385" s="164" t="str">
        <f>IFERROR(INDEX(Calendrier!$M:$V,MATCH($U385,Calendrier!$W:$W,0),MATCH($L385,Calendrier!$M$1:$V$1,0)),"")</f>
        <v/>
      </c>
      <c r="S385" s="164" t="str">
        <f t="shared" si="51"/>
        <v/>
      </c>
      <c r="T385" s="164" t="str">
        <f>IFERROR(VLOOKUP(S385,'Table de correspondance'!$R:$S,2,FALSE),R385)</f>
        <v/>
      </c>
      <c r="U385" s="155" t="str">
        <f t="shared" si="48"/>
        <v>Quart de finale (21h) - 10/074621321hPower break 1</v>
      </c>
      <c r="Z385" s="19"/>
      <c r="AA385" s="23"/>
      <c r="AB385" s="23"/>
      <c r="AC385" s="23"/>
      <c r="AD385" s="19"/>
      <c r="AE385" s="19"/>
      <c r="AF385" s="31"/>
      <c r="AG385" s="63"/>
      <c r="AH385" s="64"/>
      <c r="AAF385" t="s">
        <v>207</v>
      </c>
    </row>
    <row r="386" spans="2:708" ht="19.5" customHeight="1" x14ac:dyDescent="0.25">
      <c r="B386" s="26" t="str">
        <f>Calendrier!B410</f>
        <v>Quart de finale (prev)</v>
      </c>
      <c r="C386" s="26" t="str">
        <f>Calendrier!G410</f>
        <v>Quart de finale (21h) - 10/07</v>
      </c>
      <c r="D386" s="27">
        <f>Calendrier!C410</f>
        <v>46213</v>
      </c>
      <c r="E386" s="28" t="str">
        <f>Calendrier!I410</f>
        <v>21h</v>
      </c>
      <c r="F386" s="28" t="str">
        <f>Calendrier!H410</f>
        <v>Mi-temps 1</v>
      </c>
      <c r="G386" s="36"/>
      <c r="H386" s="100">
        <f>Calendrier!K410</f>
        <v>160000</v>
      </c>
      <c r="I386" s="42">
        <v>0.5</v>
      </c>
      <c r="J386" s="35">
        <v>20</v>
      </c>
      <c r="K386" s="35">
        <v>1</v>
      </c>
      <c r="L386" s="30"/>
      <c r="M386" s="42"/>
      <c r="N386" s="101" t="str">
        <f>IF(G386=TRUE,H386*K386*(VLOOKUP(J386,'Table de correspondance'!D:E,2,FALSE)),"")</f>
        <v/>
      </c>
      <c r="O386" s="101" t="str">
        <f t="shared" si="50"/>
        <v/>
      </c>
      <c r="P386" s="101" t="str">
        <f t="shared" si="47"/>
        <v/>
      </c>
      <c r="Q386" s="29">
        <f>Calendrier!L410</f>
        <v>11.4</v>
      </c>
      <c r="R386" s="164" t="str">
        <f>IFERROR(INDEX(Calendrier!$M:$V,MATCH($U386,Calendrier!$W:$W,0),MATCH($L386,Calendrier!$M$1:$V$1,0)),"")</f>
        <v/>
      </c>
      <c r="S386" s="164" t="str">
        <f t="shared" si="51"/>
        <v/>
      </c>
      <c r="T386" s="164" t="str">
        <f>IFERROR(VLOOKUP(S386,'Table de correspondance'!$R:$S,2,FALSE),R386)</f>
        <v/>
      </c>
      <c r="U386" s="155" t="str">
        <f t="shared" si="48"/>
        <v>Quart de finale (21h) - 10/074621321hMi-temps 1</v>
      </c>
      <c r="Z386" s="19"/>
      <c r="AA386" s="23"/>
      <c r="AB386" s="23"/>
      <c r="AC386" s="23"/>
      <c r="AD386" s="19"/>
      <c r="AE386" s="19"/>
      <c r="AF386" s="31"/>
      <c r="AG386" s="63"/>
      <c r="AH386" s="64"/>
      <c r="AAF386" t="s">
        <v>207</v>
      </c>
    </row>
    <row r="387" spans="2:708" ht="19.5" customHeight="1" x14ac:dyDescent="0.25">
      <c r="B387" s="26" t="str">
        <f>Calendrier!B411</f>
        <v>Quart de finale (prev)</v>
      </c>
      <c r="C387" s="26" t="str">
        <f>Calendrier!G411</f>
        <v>Quart de finale (21h) - 10/07</v>
      </c>
      <c r="D387" s="27">
        <f>Calendrier!C411</f>
        <v>46213</v>
      </c>
      <c r="E387" s="28" t="str">
        <f>Calendrier!I411</f>
        <v>21h</v>
      </c>
      <c r="F387" s="28" t="str">
        <f>Calendrier!H411</f>
        <v>Mi-temps 2</v>
      </c>
      <c r="G387" s="36"/>
      <c r="H387" s="100">
        <f>Calendrier!K411</f>
        <v>150000</v>
      </c>
      <c r="I387" s="42">
        <v>0.5</v>
      </c>
      <c r="J387" s="35">
        <v>20</v>
      </c>
      <c r="K387" s="35">
        <v>1</v>
      </c>
      <c r="L387" s="30"/>
      <c r="M387" s="42"/>
      <c r="N387" s="101" t="str">
        <f>IF(G387=TRUE,H387*K387*(VLOOKUP(J387,'Table de correspondance'!D:E,2,FALSE)),"")</f>
        <v/>
      </c>
      <c r="O387" s="101" t="str">
        <f t="shared" si="50"/>
        <v/>
      </c>
      <c r="P387" s="101" t="str">
        <f t="shared" si="47"/>
        <v/>
      </c>
      <c r="Q387" s="29">
        <f>Calendrier!L411</f>
        <v>10.7</v>
      </c>
      <c r="R387" s="164" t="str">
        <f>IFERROR(INDEX(Calendrier!$M:$V,MATCH($U387,Calendrier!$W:$W,0),MATCH($L387,Calendrier!$M$1:$V$1,0)),"")</f>
        <v/>
      </c>
      <c r="S387" s="164" t="str">
        <f t="shared" si="51"/>
        <v/>
      </c>
      <c r="T387" s="164" t="str">
        <f>IFERROR(VLOOKUP(S387,'Table de correspondance'!$R:$S,2,FALSE),R387)</f>
        <v/>
      </c>
      <c r="U387" s="155" t="str">
        <f t="shared" si="48"/>
        <v>Quart de finale (21h) - 10/074621321hMi-temps 2</v>
      </c>
      <c r="Z387" s="19"/>
      <c r="AA387" s="23"/>
      <c r="AB387" s="23"/>
      <c r="AC387" s="23"/>
      <c r="AD387" s="19"/>
      <c r="AE387" s="19"/>
      <c r="AF387" s="31"/>
      <c r="AG387" s="63"/>
      <c r="AH387" s="64"/>
      <c r="AAF387" t="s">
        <v>207</v>
      </c>
    </row>
    <row r="388" spans="2:708" ht="19.5" customHeight="1" x14ac:dyDescent="0.25">
      <c r="B388" s="26" t="str">
        <f>Calendrier!B412</f>
        <v>Quart de finale (prev)</v>
      </c>
      <c r="C388" s="26" t="str">
        <f>Calendrier!G412</f>
        <v>Quart de finale (21h) - 10/07</v>
      </c>
      <c r="D388" s="27">
        <f>Calendrier!C412</f>
        <v>46213</v>
      </c>
      <c r="E388" s="28" t="str">
        <f>Calendrier!I412</f>
        <v>21h</v>
      </c>
      <c r="F388" s="28" t="str">
        <f>Calendrier!H412</f>
        <v>Mi-temps 3</v>
      </c>
      <c r="G388" s="36"/>
      <c r="H388" s="100">
        <f>Calendrier!K412</f>
        <v>160000</v>
      </c>
      <c r="I388" s="42">
        <v>0.5</v>
      </c>
      <c r="J388" s="35">
        <v>20</v>
      </c>
      <c r="K388" s="35">
        <v>1</v>
      </c>
      <c r="L388" s="30"/>
      <c r="M388" s="42"/>
      <c r="N388" s="101" t="str">
        <f>IF(G388=TRUE,H388*K388*(VLOOKUP(J388,'Table de correspondance'!D:E,2,FALSE)),"")</f>
        <v/>
      </c>
      <c r="O388" s="101" t="str">
        <f t="shared" si="50"/>
        <v/>
      </c>
      <c r="P388" s="101" t="str">
        <f t="shared" si="47"/>
        <v/>
      </c>
      <c r="Q388" s="29">
        <f>Calendrier!L412</f>
        <v>11.4</v>
      </c>
      <c r="R388" s="164" t="str">
        <f>IFERROR(INDEX(Calendrier!$M:$V,MATCH($U388,Calendrier!$W:$W,0),MATCH($L388,Calendrier!$M$1:$V$1,0)),"")</f>
        <v/>
      </c>
      <c r="S388" s="164" t="str">
        <f t="shared" si="51"/>
        <v/>
      </c>
      <c r="T388" s="164" t="str">
        <f>IFERROR(VLOOKUP(S388,'Table de correspondance'!$R:$S,2,FALSE),R388)</f>
        <v/>
      </c>
      <c r="U388" s="155" t="str">
        <f t="shared" si="48"/>
        <v>Quart de finale (21h) - 10/074621321hMi-temps 3</v>
      </c>
      <c r="Z388" s="19"/>
      <c r="AA388" s="23"/>
      <c r="AB388" s="23"/>
      <c r="AC388" s="23"/>
      <c r="AD388" s="19"/>
      <c r="AE388" s="19"/>
      <c r="AF388" s="31"/>
      <c r="AG388" s="63"/>
      <c r="AH388" s="64"/>
      <c r="AAF388" t="s">
        <v>207</v>
      </c>
    </row>
    <row r="389" spans="2:708" ht="19.5" customHeight="1" x14ac:dyDescent="0.25">
      <c r="B389" s="26" t="str">
        <f>Calendrier!B413</f>
        <v>Quart de finale (prev)</v>
      </c>
      <c r="C389" s="26" t="str">
        <f>Calendrier!G413</f>
        <v>Quart de finale (21h) - 10/07</v>
      </c>
      <c r="D389" s="27">
        <f>Calendrier!C413</f>
        <v>46213</v>
      </c>
      <c r="E389" s="28" t="str">
        <f>Calendrier!I413</f>
        <v>21h</v>
      </c>
      <c r="F389" s="28" t="str">
        <f>Calendrier!H413</f>
        <v>Power break 2</v>
      </c>
      <c r="G389" s="36"/>
      <c r="H389" s="100">
        <f>Calendrier!K413</f>
        <v>190000</v>
      </c>
      <c r="I389" s="42">
        <v>0.5</v>
      </c>
      <c r="J389" s="35">
        <v>20</v>
      </c>
      <c r="K389" s="35">
        <v>1</v>
      </c>
      <c r="L389" s="30"/>
      <c r="M389" s="42"/>
      <c r="N389" s="101" t="str">
        <f>IF(G389=TRUE,H389*K389*(VLOOKUP(J389,'Table de correspondance'!D:E,2,FALSE)),"")</f>
        <v/>
      </c>
      <c r="O389" s="101" t="str">
        <f t="shared" si="50"/>
        <v/>
      </c>
      <c r="P389" s="101" t="str">
        <f t="shared" si="47"/>
        <v/>
      </c>
      <c r="Q389" s="29">
        <f>Calendrier!L413</f>
        <v>12.92</v>
      </c>
      <c r="R389" s="164" t="str">
        <f>IFERROR(INDEX(Calendrier!$M:$V,MATCH($U389,Calendrier!$W:$W,0),MATCH($L389,Calendrier!$M$1:$V$1,0)),"")</f>
        <v/>
      </c>
      <c r="S389" s="164" t="str">
        <f t="shared" si="51"/>
        <v/>
      </c>
      <c r="T389" s="164" t="str">
        <f>IFERROR(VLOOKUP(S389,'Table de correspondance'!$R:$S,2,FALSE),R389)</f>
        <v/>
      </c>
      <c r="U389" s="155" t="str">
        <f t="shared" si="48"/>
        <v>Quart de finale (21h) - 10/074621321hPower break 2</v>
      </c>
      <c r="Z389" s="19"/>
      <c r="AA389" s="23"/>
      <c r="AB389" s="23"/>
      <c r="AC389" s="23"/>
      <c r="AD389" s="19"/>
      <c r="AE389" s="19"/>
      <c r="AF389" s="31"/>
      <c r="AG389" s="63"/>
      <c r="AH389" s="64"/>
      <c r="AAF389" t="s">
        <v>207</v>
      </c>
    </row>
    <row r="390" spans="2:708" ht="19.5" customHeight="1" x14ac:dyDescent="0.25">
      <c r="B390" s="26" t="str">
        <f>Calendrier!B414</f>
        <v>Quart de finale (prev)</v>
      </c>
      <c r="C390" s="26" t="str">
        <f>Calendrier!G414</f>
        <v>Quart de finale (21h) - 10/07</v>
      </c>
      <c r="D390" s="27">
        <f>Calendrier!C414</f>
        <v>46213</v>
      </c>
      <c r="E390" s="28" t="str">
        <f>Calendrier!I414</f>
        <v>21h</v>
      </c>
      <c r="F390" s="28" t="str">
        <f>Calendrier!H414</f>
        <v>2ème période / Prolongations</v>
      </c>
      <c r="G390" s="36"/>
      <c r="H390" s="100">
        <f>Calendrier!K414</f>
        <v>160000</v>
      </c>
      <c r="I390" s="42">
        <v>0.5</v>
      </c>
      <c r="J390" s="35">
        <v>20</v>
      </c>
      <c r="K390" s="35">
        <v>1</v>
      </c>
      <c r="L390" s="30"/>
      <c r="M390" s="42"/>
      <c r="N390" s="101" t="str">
        <f>IF(G390=TRUE,H390*K390*(VLOOKUP(J390,'Table de correspondance'!D:E,2,FALSE)),"")</f>
        <v/>
      </c>
      <c r="O390" s="101" t="str">
        <f t="shared" si="50"/>
        <v/>
      </c>
      <c r="P390" s="101" t="str">
        <f t="shared" si="47"/>
        <v/>
      </c>
      <c r="Q390" s="29">
        <f>Calendrier!L414</f>
        <v>11.4</v>
      </c>
      <c r="R390" s="164" t="str">
        <f>IFERROR(INDEX(Calendrier!$M:$V,MATCH($U390,Calendrier!$W:$W,0),MATCH($L390,Calendrier!$M$1:$V$1,0)),"")</f>
        <v/>
      </c>
      <c r="S390" s="164" t="str">
        <f t="shared" si="51"/>
        <v/>
      </c>
      <c r="T390" s="164" t="str">
        <f>IFERROR(VLOOKUP(S390,'Table de correspondance'!$R:$S,2,FALSE),R390)</f>
        <v/>
      </c>
      <c r="U390" s="155" t="str">
        <f t="shared" si="48"/>
        <v>Quart de finale (21h) - 10/074621321h2ème période / Prolongations</v>
      </c>
      <c r="Z390" s="19"/>
      <c r="AA390" s="23"/>
      <c r="AB390" s="23"/>
      <c r="AC390" s="23"/>
      <c r="AD390" s="19"/>
      <c r="AE390" s="19"/>
      <c r="AF390" s="31"/>
      <c r="AG390" s="63"/>
      <c r="AH390" s="64"/>
      <c r="AAF390" t="s">
        <v>207</v>
      </c>
    </row>
    <row r="391" spans="2:708" ht="19.5" customHeight="1" x14ac:dyDescent="0.25">
      <c r="B391" s="26" t="str">
        <f>Calendrier!B415</f>
        <v>Quart de finale (prev)</v>
      </c>
      <c r="C391" s="26" t="str">
        <f>Calendrier!G415</f>
        <v>Quart de finale (21h) - 10/07</v>
      </c>
      <c r="D391" s="27">
        <f>Calendrier!C415</f>
        <v>46213</v>
      </c>
      <c r="E391" s="28" t="str">
        <f>Calendrier!I415</f>
        <v>21h</v>
      </c>
      <c r="F391" s="28" t="str">
        <f>Calendrier!H415</f>
        <v>Prolongations / Tirs au but</v>
      </c>
      <c r="G391" s="36"/>
      <c r="H391" s="100">
        <f>Calendrier!K415</f>
        <v>160000</v>
      </c>
      <c r="I391" s="42">
        <v>0.5</v>
      </c>
      <c r="J391" s="35">
        <v>20</v>
      </c>
      <c r="K391" s="35">
        <v>1</v>
      </c>
      <c r="L391" s="30"/>
      <c r="M391" s="42"/>
      <c r="N391" s="101" t="str">
        <f>IF(G391=TRUE,H391*K391*(VLOOKUP(J391,'Table de correspondance'!D:E,2,FALSE)),"")</f>
        <v/>
      </c>
      <c r="O391" s="101" t="str">
        <f t="shared" si="50"/>
        <v/>
      </c>
      <c r="P391" s="101" t="str">
        <f t="shared" si="47"/>
        <v/>
      </c>
      <c r="Q391" s="29">
        <f>Calendrier!L415</f>
        <v>11.4</v>
      </c>
      <c r="R391" s="164" t="str">
        <f>IFERROR(INDEX(Calendrier!$M:$V,MATCH($U391,Calendrier!$W:$W,0),MATCH($L391,Calendrier!$M$1:$V$1,0)),"")</f>
        <v/>
      </c>
      <c r="S391" s="164" t="str">
        <f t="shared" si="51"/>
        <v/>
      </c>
      <c r="T391" s="164" t="str">
        <f>IFERROR(VLOOKUP(S391,'Table de correspondance'!$R:$S,2,FALSE),R391)</f>
        <v/>
      </c>
      <c r="U391" s="155" t="str">
        <f t="shared" si="48"/>
        <v>Quart de finale (21h) - 10/074621321hProlongations / Tirs au but</v>
      </c>
      <c r="Z391" s="19"/>
      <c r="AA391" s="23"/>
      <c r="AB391" s="23"/>
      <c r="AC391" s="23"/>
      <c r="AD391" s="19"/>
      <c r="AE391" s="19"/>
      <c r="AF391" s="31"/>
      <c r="AG391" s="63"/>
      <c r="AH391" s="64"/>
      <c r="AAF391" t="s">
        <v>207</v>
      </c>
    </row>
    <row r="392" spans="2:708" ht="19.5" customHeight="1" x14ac:dyDescent="0.25">
      <c r="B392" s="26" t="str">
        <f>Calendrier!B416</f>
        <v>Quart de finale (prev)</v>
      </c>
      <c r="C392" s="26" t="str">
        <f>Calendrier!G416</f>
        <v>Quart de finale (21h) - 10/07</v>
      </c>
      <c r="D392" s="27">
        <f>Calendrier!C416</f>
        <v>46213</v>
      </c>
      <c r="E392" s="28" t="str">
        <f>Calendrier!I416</f>
        <v>21h</v>
      </c>
      <c r="F392" s="28" t="str">
        <f>Calendrier!H416</f>
        <v>Fin match</v>
      </c>
      <c r="G392" s="36"/>
      <c r="H392" s="100">
        <f>Calendrier!K416</f>
        <v>70000</v>
      </c>
      <c r="I392" s="42">
        <v>0.5</v>
      </c>
      <c r="J392" s="35">
        <v>20</v>
      </c>
      <c r="K392" s="35">
        <v>1</v>
      </c>
      <c r="L392" s="30"/>
      <c r="M392" s="42"/>
      <c r="N392" s="101" t="str">
        <f>IF(G392=TRUE,H392*K392*(VLOOKUP(J392,'Table de correspondance'!D:E,2,FALSE)),"")</f>
        <v/>
      </c>
      <c r="O392" s="101" t="str">
        <f t="shared" si="50"/>
        <v/>
      </c>
      <c r="P392" s="101" t="str">
        <f t="shared" si="47"/>
        <v/>
      </c>
      <c r="Q392" s="29">
        <f>Calendrier!L416</f>
        <v>5.8</v>
      </c>
      <c r="R392" s="164" t="str">
        <f>IFERROR(INDEX(Calendrier!$M:$V,MATCH($U392,Calendrier!$W:$W,0),MATCH($L392,Calendrier!$M$1:$V$1,0)),"")</f>
        <v/>
      </c>
      <c r="S392" s="164" t="str">
        <f t="shared" si="51"/>
        <v/>
      </c>
      <c r="T392" s="164" t="str">
        <f>IFERROR(VLOOKUP(S392,'Table de correspondance'!$R:$S,2,FALSE),R392)</f>
        <v/>
      </c>
      <c r="U392" s="155" t="str">
        <f t="shared" si="48"/>
        <v>Quart de finale (21h) - 10/074621321hFin match</v>
      </c>
      <c r="Z392" s="19"/>
      <c r="AA392" s="23"/>
      <c r="AB392" s="23"/>
      <c r="AC392" s="23"/>
      <c r="AD392" s="19"/>
      <c r="AE392" s="19"/>
      <c r="AF392" s="31"/>
      <c r="AG392" s="63"/>
      <c r="AH392" s="64"/>
      <c r="AAF392" t="s">
        <v>207</v>
      </c>
    </row>
    <row r="393" spans="2:708" ht="19.5" customHeight="1" x14ac:dyDescent="0.25">
      <c r="B393" s="26" t="str">
        <f>Calendrier!B417</f>
        <v>Quart de finale (prev)</v>
      </c>
      <c r="C393" s="26" t="str">
        <f>Calendrier!G417</f>
        <v>Quart de finale (23h) - 11/07</v>
      </c>
      <c r="D393" s="27">
        <f>Calendrier!C417</f>
        <v>46214</v>
      </c>
      <c r="E393" s="28" t="str">
        <f>Calendrier!I417</f>
        <v>23h</v>
      </c>
      <c r="F393" s="28" t="str">
        <f>Calendrier!H417</f>
        <v>Avant Match</v>
      </c>
      <c r="G393" s="36"/>
      <c r="H393" s="100">
        <f>Calendrier!K417</f>
        <v>55000</v>
      </c>
      <c r="I393" s="42">
        <v>0.5</v>
      </c>
      <c r="J393" s="35">
        <v>20</v>
      </c>
      <c r="K393" s="35">
        <v>1</v>
      </c>
      <c r="L393" s="30"/>
      <c r="M393" s="42"/>
      <c r="N393" s="101" t="str">
        <f>IF(G393=TRUE,H393*K393*(VLOOKUP(J393,'Table de correspondance'!D:E,2,FALSE)),"")</f>
        <v/>
      </c>
      <c r="O393" s="101" t="str">
        <f t="shared" si="50"/>
        <v/>
      </c>
      <c r="P393" s="101" t="str">
        <f t="shared" si="47"/>
        <v/>
      </c>
      <c r="Q393" s="29">
        <f>Calendrier!L417</f>
        <v>3.95</v>
      </c>
      <c r="R393" s="164" t="str">
        <f>IFERROR(INDEX(Calendrier!$M:$V,MATCH($U393,Calendrier!$W:$W,0),MATCH($L393,Calendrier!$M$1:$V$1,0)),"")</f>
        <v/>
      </c>
      <c r="S393" s="164" t="str">
        <f t="shared" si="51"/>
        <v/>
      </c>
      <c r="T393" s="164" t="str">
        <f>IFERROR(VLOOKUP(S393,'Table de correspondance'!$R:$S,2,FALSE),R393)</f>
        <v/>
      </c>
      <c r="U393" s="155" t="str">
        <f t="shared" si="48"/>
        <v>Quart de finale (23h) - 11/074621423hAvant Match</v>
      </c>
      <c r="Z393" s="19"/>
      <c r="AA393" s="23"/>
      <c r="AB393" s="23"/>
      <c r="AC393" s="23"/>
      <c r="AD393" s="19"/>
      <c r="AE393" s="19"/>
      <c r="AF393" s="31"/>
      <c r="AG393" s="63"/>
      <c r="AH393" s="64"/>
      <c r="AAF393" t="s">
        <v>103</v>
      </c>
    </row>
    <row r="394" spans="2:708" ht="19.5" customHeight="1" x14ac:dyDescent="0.25">
      <c r="B394" s="26" t="str">
        <f>Calendrier!B418</f>
        <v>Quart de finale (prev)</v>
      </c>
      <c r="C394" s="26" t="str">
        <f>Calendrier!G418</f>
        <v>Quart de finale (23h) - 11/07</v>
      </c>
      <c r="D394" s="27">
        <f>Calendrier!C418</f>
        <v>46214</v>
      </c>
      <c r="E394" s="28" t="str">
        <f>Calendrier!I418</f>
        <v>23h</v>
      </c>
      <c r="F394" s="28" t="str">
        <f>Calendrier!H418</f>
        <v>Power break 1</v>
      </c>
      <c r="G394" s="36"/>
      <c r="H394" s="100">
        <f>Calendrier!K418</f>
        <v>110000</v>
      </c>
      <c r="I394" s="42">
        <v>0.5</v>
      </c>
      <c r="J394" s="35">
        <v>20</v>
      </c>
      <c r="K394" s="35">
        <v>1</v>
      </c>
      <c r="L394" s="30"/>
      <c r="M394" s="42"/>
      <c r="N394" s="101" t="str">
        <f>IF(G394=TRUE,H394*K394*(VLOOKUP(J394,'Table de correspondance'!D:E,2,FALSE)),"")</f>
        <v/>
      </c>
      <c r="O394" s="101" t="str">
        <f t="shared" si="50"/>
        <v/>
      </c>
      <c r="P394" s="101" t="str">
        <f t="shared" ref="P394:P415" si="52">IFERROR(O394*(1-I394),"")</f>
        <v/>
      </c>
      <c r="Q394" s="29">
        <f>Calendrier!L418</f>
        <v>8.36</v>
      </c>
      <c r="R394" s="164" t="str">
        <f>IFERROR(INDEX(Calendrier!$M:$V,MATCH($U394,Calendrier!$W:$W,0),MATCH($L394,Calendrier!$M$1:$V$1,0)),"")</f>
        <v/>
      </c>
      <c r="S394" s="164" t="str">
        <f t="shared" si="51"/>
        <v/>
      </c>
      <c r="T394" s="164" t="str">
        <f>IFERROR(VLOOKUP(S394,'Table de correspondance'!$R:$S,2,FALSE),R394)</f>
        <v/>
      </c>
      <c r="U394" s="155" t="str">
        <f t="shared" ref="U394:U416" si="53">_xlfn.CONCAT(C394,D394,E394,F394)</f>
        <v>Quart de finale (23h) - 11/074621423hPower break 1</v>
      </c>
      <c r="Z394" s="19"/>
      <c r="AA394" s="23"/>
      <c r="AB394" s="23"/>
      <c r="AC394" s="23"/>
      <c r="AD394" s="19"/>
      <c r="AE394" s="19"/>
      <c r="AF394" s="31"/>
      <c r="AG394" s="63"/>
      <c r="AH394" s="64"/>
      <c r="AAF394" t="s">
        <v>103</v>
      </c>
    </row>
    <row r="395" spans="2:708" ht="19.5" customHeight="1" x14ac:dyDescent="0.25">
      <c r="B395" s="26" t="str">
        <f>Calendrier!B419</f>
        <v>Quart de finale (prev)</v>
      </c>
      <c r="C395" s="26" t="str">
        <f>Calendrier!G419</f>
        <v>Quart de finale (23h) - 11/07</v>
      </c>
      <c r="D395" s="27">
        <f>Calendrier!C419</f>
        <v>46214</v>
      </c>
      <c r="E395" s="28" t="str">
        <f>Calendrier!I419</f>
        <v>23h</v>
      </c>
      <c r="F395" s="28" t="str">
        <f>Calendrier!H419</f>
        <v>Mi-temps 1</v>
      </c>
      <c r="G395" s="36"/>
      <c r="H395" s="100">
        <f>Calendrier!K419</f>
        <v>90000</v>
      </c>
      <c r="I395" s="42">
        <v>0.5</v>
      </c>
      <c r="J395" s="35">
        <v>20</v>
      </c>
      <c r="K395" s="35">
        <v>1</v>
      </c>
      <c r="L395" s="30"/>
      <c r="M395" s="42"/>
      <c r="N395" s="101" t="str">
        <f>IF(G395=TRUE,H395*K395*(VLOOKUP(J395,'Table de correspondance'!D:E,2,FALSE)),"")</f>
        <v/>
      </c>
      <c r="O395" s="101" t="str">
        <f t="shared" ref="O395:O416" si="54">IF(T395="",N395,N395*(1+T395))</f>
        <v/>
      </c>
      <c r="P395" s="101" t="str">
        <f t="shared" si="52"/>
        <v/>
      </c>
      <c r="Q395" s="29">
        <f>Calendrier!L419</f>
        <v>7.2</v>
      </c>
      <c r="R395" s="164" t="str">
        <f>IFERROR(INDEX(Calendrier!$M:$V,MATCH($U395,Calendrier!$W:$W,0),MATCH($L395,Calendrier!$M$1:$V$1,0)),"")</f>
        <v/>
      </c>
      <c r="S395" s="164" t="str">
        <f t="shared" ref="S395:S416" si="55">_xlfn.CONCAT(L395,M395)</f>
        <v/>
      </c>
      <c r="T395" s="164" t="str">
        <f>IFERROR(VLOOKUP(S395,'Table de correspondance'!$R:$S,2,FALSE),R395)</f>
        <v/>
      </c>
      <c r="U395" s="155" t="str">
        <f t="shared" si="53"/>
        <v>Quart de finale (23h) - 11/074621423hMi-temps 1</v>
      </c>
      <c r="Z395" s="19"/>
      <c r="AA395" s="23"/>
      <c r="AB395" s="23"/>
      <c r="AC395" s="23"/>
      <c r="AD395" s="19"/>
      <c r="AE395" s="19"/>
      <c r="AF395" s="31"/>
      <c r="AG395" s="63"/>
      <c r="AH395" s="64"/>
      <c r="AAF395" t="s">
        <v>103</v>
      </c>
    </row>
    <row r="396" spans="2:708" ht="19.5" customHeight="1" x14ac:dyDescent="0.25">
      <c r="B396" s="26" t="str">
        <f>Calendrier!B420</f>
        <v>Quart de finale (prev)</v>
      </c>
      <c r="C396" s="26" t="str">
        <f>Calendrier!G420</f>
        <v>Quart de finale (23h) - 11/07</v>
      </c>
      <c r="D396" s="27">
        <f>Calendrier!C420</f>
        <v>46214</v>
      </c>
      <c r="E396" s="28" t="str">
        <f>Calendrier!I420</f>
        <v>23h</v>
      </c>
      <c r="F396" s="28" t="str">
        <f>Calendrier!H420</f>
        <v>Mi-temps 2</v>
      </c>
      <c r="G396" s="36"/>
      <c r="H396" s="100">
        <f>Calendrier!K420</f>
        <v>85000</v>
      </c>
      <c r="I396" s="42">
        <v>0.5</v>
      </c>
      <c r="J396" s="35">
        <v>20</v>
      </c>
      <c r="K396" s="35">
        <v>1</v>
      </c>
      <c r="L396" s="30"/>
      <c r="M396" s="42"/>
      <c r="N396" s="101" t="str">
        <f>IF(G396=TRUE,H396*K396*(VLOOKUP(J396,'Table de correspondance'!D:E,2,FALSE)),"")</f>
        <v/>
      </c>
      <c r="O396" s="101" t="str">
        <f t="shared" si="54"/>
        <v/>
      </c>
      <c r="P396" s="101" t="str">
        <f t="shared" si="52"/>
        <v/>
      </c>
      <c r="Q396" s="29">
        <f>Calendrier!L420</f>
        <v>6.8</v>
      </c>
      <c r="R396" s="164" t="str">
        <f>IFERROR(INDEX(Calendrier!$M:$V,MATCH($U396,Calendrier!$W:$W,0),MATCH($L396,Calendrier!$M$1:$V$1,0)),"")</f>
        <v/>
      </c>
      <c r="S396" s="164" t="str">
        <f t="shared" si="55"/>
        <v/>
      </c>
      <c r="T396" s="164" t="str">
        <f>IFERROR(VLOOKUP(S396,'Table de correspondance'!$R:$S,2,FALSE),R396)</f>
        <v/>
      </c>
      <c r="U396" s="155" t="str">
        <f t="shared" si="53"/>
        <v>Quart de finale (23h) - 11/074621423hMi-temps 2</v>
      </c>
      <c r="Z396" s="19"/>
      <c r="AA396" s="23"/>
      <c r="AB396" s="23"/>
      <c r="AC396" s="23"/>
      <c r="AD396" s="19"/>
      <c r="AE396" s="19"/>
      <c r="AF396" s="31"/>
      <c r="AG396" s="63"/>
      <c r="AH396" s="64"/>
      <c r="AAF396" t="s">
        <v>103</v>
      </c>
    </row>
    <row r="397" spans="2:708" ht="19.5" customHeight="1" x14ac:dyDescent="0.25">
      <c r="B397" s="26" t="str">
        <f>Calendrier!B421</f>
        <v>Quart de finale (prev)</v>
      </c>
      <c r="C397" s="26" t="str">
        <f>Calendrier!G421</f>
        <v>Quart de finale (23h) - 11/07</v>
      </c>
      <c r="D397" s="27">
        <f>Calendrier!C421</f>
        <v>46214</v>
      </c>
      <c r="E397" s="28" t="str">
        <f>Calendrier!I421</f>
        <v>23h</v>
      </c>
      <c r="F397" s="28" t="str">
        <f>Calendrier!H421</f>
        <v>Mi-temps 3</v>
      </c>
      <c r="G397" s="36"/>
      <c r="H397" s="100">
        <f>Calendrier!K421</f>
        <v>90000</v>
      </c>
      <c r="I397" s="42">
        <v>0.5</v>
      </c>
      <c r="J397" s="35">
        <v>20</v>
      </c>
      <c r="K397" s="35">
        <v>1</v>
      </c>
      <c r="L397" s="30"/>
      <c r="M397" s="42"/>
      <c r="N397" s="101" t="str">
        <f>IF(G397=TRUE,H397*K397*(VLOOKUP(J397,'Table de correspondance'!D:E,2,FALSE)),"")</f>
        <v/>
      </c>
      <c r="O397" s="101" t="str">
        <f t="shared" si="54"/>
        <v/>
      </c>
      <c r="P397" s="101" t="str">
        <f t="shared" si="52"/>
        <v/>
      </c>
      <c r="Q397" s="29">
        <f>Calendrier!L421</f>
        <v>7.2</v>
      </c>
      <c r="R397" s="164" t="str">
        <f>IFERROR(INDEX(Calendrier!$M:$V,MATCH($U397,Calendrier!$W:$W,0),MATCH($L397,Calendrier!$M$1:$V$1,0)),"")</f>
        <v/>
      </c>
      <c r="S397" s="164" t="str">
        <f t="shared" si="55"/>
        <v/>
      </c>
      <c r="T397" s="164" t="str">
        <f>IFERROR(VLOOKUP(S397,'Table de correspondance'!$R:$S,2,FALSE),R397)</f>
        <v/>
      </c>
      <c r="U397" s="155" t="str">
        <f t="shared" si="53"/>
        <v>Quart de finale (23h) - 11/074621423hMi-temps 3</v>
      </c>
      <c r="Z397" s="19"/>
      <c r="AA397" s="23"/>
      <c r="AB397" s="23"/>
      <c r="AC397" s="23"/>
      <c r="AD397" s="19"/>
      <c r="AE397" s="19"/>
      <c r="AF397" s="31"/>
      <c r="AG397" s="63"/>
      <c r="AH397" s="64"/>
      <c r="AAF397" t="s">
        <v>103</v>
      </c>
    </row>
    <row r="398" spans="2:708" ht="19.5" customHeight="1" x14ac:dyDescent="0.25">
      <c r="B398" s="26" t="str">
        <f>Calendrier!B422</f>
        <v>Quart de finale (prev)</v>
      </c>
      <c r="C398" s="26" t="str">
        <f>Calendrier!G422</f>
        <v>Quart de finale (23h) - 11/07</v>
      </c>
      <c r="D398" s="27">
        <f>Calendrier!C422</f>
        <v>46214</v>
      </c>
      <c r="E398" s="28" t="str">
        <f>Calendrier!I422</f>
        <v>23h</v>
      </c>
      <c r="F398" s="28" t="str">
        <f>Calendrier!H422</f>
        <v>Power break 2</v>
      </c>
      <c r="G398" s="36"/>
      <c r="H398" s="100">
        <f>Calendrier!K422</f>
        <v>105000</v>
      </c>
      <c r="I398" s="42">
        <v>0.5</v>
      </c>
      <c r="J398" s="35">
        <v>20</v>
      </c>
      <c r="K398" s="35">
        <v>1</v>
      </c>
      <c r="L398" s="30"/>
      <c r="M398" s="42"/>
      <c r="N398" s="101" t="str">
        <f>IF(G398=TRUE,H398*K398*(VLOOKUP(J398,'Table de correspondance'!D:E,2,FALSE)),"")</f>
        <v/>
      </c>
      <c r="O398" s="101" t="str">
        <f t="shared" si="54"/>
        <v/>
      </c>
      <c r="P398" s="101" t="str">
        <f t="shared" si="52"/>
        <v/>
      </c>
      <c r="Q398" s="29">
        <f>Calendrier!L422</f>
        <v>7.9799999999999995</v>
      </c>
      <c r="R398" s="164" t="str">
        <f>IFERROR(INDEX(Calendrier!$M:$V,MATCH($U398,Calendrier!$W:$W,0),MATCH($L398,Calendrier!$M$1:$V$1,0)),"")</f>
        <v/>
      </c>
      <c r="S398" s="164" t="str">
        <f t="shared" si="55"/>
        <v/>
      </c>
      <c r="T398" s="164" t="str">
        <f>IFERROR(VLOOKUP(S398,'Table de correspondance'!$R:$S,2,FALSE),R398)</f>
        <v/>
      </c>
      <c r="U398" s="155" t="str">
        <f t="shared" si="53"/>
        <v>Quart de finale (23h) - 11/074621423hPower break 2</v>
      </c>
      <c r="Z398" s="19"/>
      <c r="AA398" s="23"/>
      <c r="AB398" s="23"/>
      <c r="AC398" s="23"/>
      <c r="AD398" s="19"/>
      <c r="AE398" s="19"/>
      <c r="AF398" s="31"/>
      <c r="AG398" s="63"/>
      <c r="AH398" s="64"/>
      <c r="AAF398" t="s">
        <v>103</v>
      </c>
    </row>
    <row r="399" spans="2:708" ht="19.5" customHeight="1" x14ac:dyDescent="0.25">
      <c r="B399" s="26" t="str">
        <f>Calendrier!B423</f>
        <v>Quart de finale (prev)</v>
      </c>
      <c r="C399" s="26" t="str">
        <f>Calendrier!G423</f>
        <v>Quart de finale (23h) - 11/07</v>
      </c>
      <c r="D399" s="27">
        <f>Calendrier!C423</f>
        <v>46214</v>
      </c>
      <c r="E399" s="28" t="str">
        <f>Calendrier!I423</f>
        <v>23h</v>
      </c>
      <c r="F399" s="28" t="str">
        <f>Calendrier!H423</f>
        <v>2ème période / Prolongations</v>
      </c>
      <c r="G399" s="36"/>
      <c r="H399" s="100">
        <f>Calendrier!K423</f>
        <v>90000</v>
      </c>
      <c r="I399" s="42">
        <v>0.5</v>
      </c>
      <c r="J399" s="35">
        <v>20</v>
      </c>
      <c r="K399" s="35">
        <v>1</v>
      </c>
      <c r="L399" s="30"/>
      <c r="M399" s="42"/>
      <c r="N399" s="101" t="str">
        <f>IF(G399=TRUE,H399*K399*(VLOOKUP(J399,'Table de correspondance'!D:E,2,FALSE)),"")</f>
        <v/>
      </c>
      <c r="O399" s="101" t="str">
        <f t="shared" si="54"/>
        <v/>
      </c>
      <c r="P399" s="101" t="str">
        <f t="shared" si="52"/>
        <v/>
      </c>
      <c r="Q399" s="29">
        <f>Calendrier!L423</f>
        <v>7.2</v>
      </c>
      <c r="R399" s="164" t="str">
        <f>IFERROR(INDEX(Calendrier!$M:$V,MATCH($U399,Calendrier!$W:$W,0),MATCH($L399,Calendrier!$M$1:$V$1,0)),"")</f>
        <v/>
      </c>
      <c r="S399" s="164" t="str">
        <f t="shared" si="55"/>
        <v/>
      </c>
      <c r="T399" s="164" t="str">
        <f>IFERROR(VLOOKUP(S399,'Table de correspondance'!$R:$S,2,FALSE),R399)</f>
        <v/>
      </c>
      <c r="U399" s="155" t="str">
        <f t="shared" si="53"/>
        <v>Quart de finale (23h) - 11/074621423h2ème période / Prolongations</v>
      </c>
      <c r="Z399" s="19"/>
      <c r="AA399" s="23"/>
      <c r="AB399" s="23"/>
      <c r="AC399" s="23"/>
      <c r="AD399" s="19"/>
      <c r="AE399" s="19"/>
      <c r="AF399" s="31"/>
      <c r="AG399" s="63"/>
      <c r="AH399" s="64"/>
      <c r="AAF399" t="s">
        <v>103</v>
      </c>
    </row>
    <row r="400" spans="2:708" ht="19.5" customHeight="1" x14ac:dyDescent="0.25">
      <c r="B400" s="26" t="str">
        <f>Calendrier!B424</f>
        <v>Quart de finale (prev)</v>
      </c>
      <c r="C400" s="26" t="str">
        <f>Calendrier!G424</f>
        <v>Quart de finale (23h) - 11/07</v>
      </c>
      <c r="D400" s="27">
        <f>Calendrier!C424</f>
        <v>46214</v>
      </c>
      <c r="E400" s="28" t="str">
        <f>Calendrier!I424</f>
        <v>23h</v>
      </c>
      <c r="F400" s="28" t="str">
        <f>Calendrier!H424</f>
        <v>Prolongations / Tirs au but</v>
      </c>
      <c r="G400" s="36"/>
      <c r="H400" s="100">
        <f>Calendrier!K424</f>
        <v>90000</v>
      </c>
      <c r="I400" s="42">
        <v>0.5</v>
      </c>
      <c r="J400" s="35">
        <v>20</v>
      </c>
      <c r="K400" s="35">
        <v>1</v>
      </c>
      <c r="L400" s="30"/>
      <c r="M400" s="42"/>
      <c r="N400" s="101" t="str">
        <f>IF(G400=TRUE,H400*K400*(VLOOKUP(J400,'Table de correspondance'!D:E,2,FALSE)),"")</f>
        <v/>
      </c>
      <c r="O400" s="101" t="str">
        <f t="shared" si="54"/>
        <v/>
      </c>
      <c r="P400" s="101" t="str">
        <f t="shared" si="52"/>
        <v/>
      </c>
      <c r="Q400" s="29">
        <f>Calendrier!L424</f>
        <v>7.2</v>
      </c>
      <c r="R400" s="164" t="str">
        <f>IFERROR(INDEX(Calendrier!$M:$V,MATCH($U400,Calendrier!$W:$W,0),MATCH($L400,Calendrier!$M$1:$V$1,0)),"")</f>
        <v/>
      </c>
      <c r="S400" s="164" t="str">
        <f t="shared" si="55"/>
        <v/>
      </c>
      <c r="T400" s="164" t="str">
        <f>IFERROR(VLOOKUP(S400,'Table de correspondance'!$R:$S,2,FALSE),R400)</f>
        <v/>
      </c>
      <c r="U400" s="155" t="str">
        <f t="shared" si="53"/>
        <v>Quart de finale (23h) - 11/074621423hProlongations / Tirs au but</v>
      </c>
      <c r="Z400" s="19"/>
      <c r="AA400" s="23"/>
      <c r="AB400" s="23"/>
      <c r="AC400" s="23"/>
      <c r="AD400" s="19"/>
      <c r="AE400" s="19"/>
      <c r="AF400" s="31"/>
      <c r="AG400" s="63"/>
      <c r="AH400" s="64"/>
      <c r="AAF400" t="s">
        <v>103</v>
      </c>
    </row>
    <row r="401" spans="2:708" ht="19.5" customHeight="1" x14ac:dyDescent="0.25">
      <c r="B401" s="26" t="str">
        <f>Calendrier!B425</f>
        <v>Quart de finale (prev)</v>
      </c>
      <c r="C401" s="26" t="str">
        <f>Calendrier!G425</f>
        <v>Quart de finale (23h) - 11/07</v>
      </c>
      <c r="D401" s="27">
        <f>Calendrier!C425</f>
        <v>46214</v>
      </c>
      <c r="E401" s="28" t="str">
        <f>Calendrier!I425</f>
        <v>23h</v>
      </c>
      <c r="F401" s="28" t="str">
        <f>Calendrier!H425</f>
        <v>Fin match</v>
      </c>
      <c r="G401" s="36"/>
      <c r="H401" s="100">
        <f>Calendrier!K425</f>
        <v>22000</v>
      </c>
      <c r="I401" s="42">
        <v>0.5</v>
      </c>
      <c r="J401" s="35">
        <v>20</v>
      </c>
      <c r="K401" s="35">
        <v>1</v>
      </c>
      <c r="L401" s="30"/>
      <c r="M401" s="42"/>
      <c r="N401" s="101" t="str">
        <f>IF(G401=TRUE,H401*K401*(VLOOKUP(J401,'Table de correspondance'!D:E,2,FALSE)),"")</f>
        <v/>
      </c>
      <c r="O401" s="101" t="str">
        <f t="shared" si="54"/>
        <v/>
      </c>
      <c r="P401" s="101" t="str">
        <f t="shared" si="52"/>
        <v/>
      </c>
      <c r="Q401" s="29">
        <f>Calendrier!L425</f>
        <v>2.4</v>
      </c>
      <c r="R401" s="164" t="str">
        <f>IFERROR(INDEX(Calendrier!$M:$V,MATCH($U401,Calendrier!$W:$W,0),MATCH($L401,Calendrier!$M$1:$V$1,0)),"")</f>
        <v/>
      </c>
      <c r="S401" s="164" t="str">
        <f t="shared" si="55"/>
        <v/>
      </c>
      <c r="T401" s="164" t="str">
        <f>IFERROR(VLOOKUP(S401,'Table de correspondance'!$R:$S,2,FALSE),R401)</f>
        <v/>
      </c>
      <c r="U401" s="155" t="str">
        <f t="shared" si="53"/>
        <v>Quart de finale (23h) - 11/074621423hFin match</v>
      </c>
      <c r="Z401" s="19"/>
      <c r="AA401" s="23"/>
      <c r="AB401" s="23"/>
      <c r="AC401" s="23"/>
      <c r="AD401" s="19"/>
      <c r="AE401" s="19"/>
      <c r="AF401" s="31"/>
      <c r="AG401" s="63"/>
      <c r="AH401" s="64"/>
      <c r="AAF401" t="s">
        <v>103</v>
      </c>
    </row>
    <row r="402" spans="2:708" ht="19.5" customHeight="1" x14ac:dyDescent="0.25">
      <c r="B402" s="26" t="str">
        <f>Calendrier!B435</f>
        <v>1/2 finale 1er choix</v>
      </c>
      <c r="C402" s="26" t="str">
        <f>Calendrier!G435</f>
        <v>Demi-finale (21h) - 14/07</v>
      </c>
      <c r="D402" s="27">
        <f>Calendrier!C435</f>
        <v>46217</v>
      </c>
      <c r="E402" s="28" t="str">
        <f>Calendrier!I435</f>
        <v>21h</v>
      </c>
      <c r="F402" s="28" t="str">
        <f>Calendrier!H435</f>
        <v>Avant Match</v>
      </c>
      <c r="G402" s="36"/>
      <c r="H402" s="100">
        <f>Calendrier!K435</f>
        <v>60000</v>
      </c>
      <c r="I402" s="42">
        <v>0.5</v>
      </c>
      <c r="J402" s="35">
        <v>20</v>
      </c>
      <c r="K402" s="35">
        <v>1</v>
      </c>
      <c r="L402" s="30"/>
      <c r="M402" s="42"/>
      <c r="N402" s="101" t="str">
        <f>IF(G402=TRUE,H402*K402*(VLOOKUP(J402,'Table de correspondance'!D:E,2,FALSE)),"")</f>
        <v/>
      </c>
      <c r="O402" s="101" t="str">
        <f t="shared" si="54"/>
        <v/>
      </c>
      <c r="P402" s="101" t="str">
        <f t="shared" si="52"/>
        <v/>
      </c>
      <c r="Q402" s="29">
        <f>Calendrier!L435</f>
        <v>4.29</v>
      </c>
      <c r="R402" s="164" t="str">
        <f>IFERROR(INDEX(Calendrier!$M:$V,MATCH($U402,Calendrier!$W:$W,0),MATCH($L402,Calendrier!$M$1:$V$1,0)),"")</f>
        <v/>
      </c>
      <c r="S402" s="164" t="str">
        <f t="shared" si="55"/>
        <v/>
      </c>
      <c r="T402" s="164" t="str">
        <f>IFERROR(VLOOKUP(S402,'Table de correspondance'!$R:$S,2,FALSE),R402)</f>
        <v/>
      </c>
      <c r="U402" s="155" t="str">
        <f t="shared" si="53"/>
        <v>Demi-finale (21h) - 14/074621721hAvant Match</v>
      </c>
      <c r="Z402" s="19"/>
      <c r="AA402" s="23"/>
      <c r="AB402" s="23"/>
      <c r="AC402" s="23"/>
      <c r="AD402" s="19"/>
      <c r="AE402" s="19"/>
      <c r="AF402" s="31"/>
      <c r="AG402" s="63"/>
      <c r="AH402" s="64"/>
      <c r="AAF402" t="s">
        <v>211</v>
      </c>
    </row>
    <row r="403" spans="2:708" ht="19.5" customHeight="1" x14ac:dyDescent="0.25">
      <c r="B403" s="26" t="str">
        <f>Calendrier!B436</f>
        <v>1/2 finale 1er choix</v>
      </c>
      <c r="C403" s="26" t="str">
        <f>Calendrier!G436</f>
        <v>Demi-finale (21h) - 14/07</v>
      </c>
      <c r="D403" s="27">
        <f>Calendrier!C436</f>
        <v>46217</v>
      </c>
      <c r="E403" s="28" t="str">
        <f>Calendrier!I436</f>
        <v>21h</v>
      </c>
      <c r="F403" s="28" t="str">
        <f>Calendrier!H436</f>
        <v>Power break 1</v>
      </c>
      <c r="G403" s="36"/>
      <c r="H403" s="100">
        <f>Calendrier!K436</f>
        <v>210000</v>
      </c>
      <c r="I403" s="42">
        <v>0.5</v>
      </c>
      <c r="J403" s="35">
        <v>20</v>
      </c>
      <c r="K403" s="35">
        <v>1</v>
      </c>
      <c r="L403" s="30"/>
      <c r="M403" s="42"/>
      <c r="N403" s="101" t="str">
        <f>IF(G403=TRUE,H403*K403*(VLOOKUP(J403,'Table de correspondance'!D:E,2,FALSE)),"")</f>
        <v/>
      </c>
      <c r="O403" s="101" t="str">
        <f t="shared" si="54"/>
        <v/>
      </c>
      <c r="P403" s="101" t="str">
        <f t="shared" si="52"/>
        <v/>
      </c>
      <c r="Q403" s="29">
        <f>Calendrier!L436</f>
        <v>14.25</v>
      </c>
      <c r="R403" s="164" t="str">
        <f>IFERROR(INDEX(Calendrier!$M:$V,MATCH($U403,Calendrier!$W:$W,0),MATCH($L403,Calendrier!$M$1:$V$1,0)),"")</f>
        <v/>
      </c>
      <c r="S403" s="164" t="str">
        <f t="shared" si="55"/>
        <v/>
      </c>
      <c r="T403" s="164" t="str">
        <f>IFERROR(VLOOKUP(S403,'Table de correspondance'!$R:$S,2,FALSE),R403)</f>
        <v/>
      </c>
      <c r="U403" s="155" t="str">
        <f t="shared" si="53"/>
        <v>Demi-finale (21h) - 14/074621721hPower break 1</v>
      </c>
      <c r="Z403" s="19"/>
      <c r="AA403" s="23"/>
      <c r="AB403" s="23"/>
      <c r="AC403" s="23"/>
      <c r="AD403" s="19"/>
      <c r="AE403" s="19"/>
      <c r="AF403" s="31"/>
      <c r="AG403" s="63"/>
      <c r="AH403" s="64"/>
      <c r="AAF403" t="s">
        <v>211</v>
      </c>
    </row>
    <row r="404" spans="2:708" ht="19.5" customHeight="1" x14ac:dyDescent="0.25">
      <c r="B404" s="26" t="str">
        <f>Calendrier!B437</f>
        <v>1/2 finale 1er choix</v>
      </c>
      <c r="C404" s="26" t="str">
        <f>Calendrier!G437</f>
        <v>Demi-finale (21h) - 14/07</v>
      </c>
      <c r="D404" s="27">
        <f>Calendrier!C437</f>
        <v>46217</v>
      </c>
      <c r="E404" s="28" t="str">
        <f>Calendrier!I437</f>
        <v>21h</v>
      </c>
      <c r="F404" s="28" t="str">
        <f>Calendrier!H437</f>
        <v>Mi-temps 1</v>
      </c>
      <c r="G404" s="36"/>
      <c r="H404" s="100">
        <f>Calendrier!K437</f>
        <v>175000</v>
      </c>
      <c r="I404" s="42">
        <v>0.5</v>
      </c>
      <c r="J404" s="35">
        <v>20</v>
      </c>
      <c r="K404" s="35">
        <v>1</v>
      </c>
      <c r="L404" s="30"/>
      <c r="M404" s="42"/>
      <c r="N404" s="101" t="str">
        <f>IF(G404=TRUE,H404*K404*(VLOOKUP(J404,'Table de correspondance'!D:E,2,FALSE)),"")</f>
        <v/>
      </c>
      <c r="O404" s="101" t="str">
        <f t="shared" si="54"/>
        <v/>
      </c>
      <c r="P404" s="101" t="str">
        <f t="shared" si="52"/>
        <v/>
      </c>
      <c r="Q404" s="29">
        <f>Calendrier!L437</f>
        <v>12.5</v>
      </c>
      <c r="R404" s="164" t="str">
        <f>IFERROR(INDEX(Calendrier!$M:$V,MATCH($U404,Calendrier!$W:$W,0),MATCH($L404,Calendrier!$M$1:$V$1,0)),"")</f>
        <v/>
      </c>
      <c r="S404" s="164" t="str">
        <f t="shared" si="55"/>
        <v/>
      </c>
      <c r="T404" s="164" t="str">
        <f>IFERROR(VLOOKUP(S404,'Table de correspondance'!$R:$S,2,FALSE),R404)</f>
        <v/>
      </c>
      <c r="U404" s="155" t="str">
        <f t="shared" si="53"/>
        <v>Demi-finale (21h) - 14/074621721hMi-temps 1</v>
      </c>
      <c r="Z404" s="19"/>
      <c r="AA404" s="23"/>
      <c r="AB404" s="23"/>
      <c r="AC404" s="23"/>
      <c r="AD404" s="19"/>
      <c r="AE404" s="19"/>
      <c r="AF404" s="31"/>
      <c r="AG404" s="63"/>
      <c r="AH404" s="64"/>
      <c r="AAF404" t="s">
        <v>211</v>
      </c>
    </row>
    <row r="405" spans="2:708" ht="19.5" customHeight="1" x14ac:dyDescent="0.25">
      <c r="B405" s="26" t="str">
        <f>Calendrier!B438</f>
        <v>1/2 finale 1er choix</v>
      </c>
      <c r="C405" s="26" t="str">
        <f>Calendrier!G438</f>
        <v>Demi-finale (21h) - 14/07</v>
      </c>
      <c r="D405" s="27">
        <f>Calendrier!C438</f>
        <v>46217</v>
      </c>
      <c r="E405" s="28" t="str">
        <f>Calendrier!I438</f>
        <v>21h</v>
      </c>
      <c r="F405" s="28" t="str">
        <f>Calendrier!H438</f>
        <v>Mi-temps 2</v>
      </c>
      <c r="G405" s="36"/>
      <c r="H405" s="100">
        <f>Calendrier!K438</f>
        <v>165000</v>
      </c>
      <c r="I405" s="42">
        <v>0.5</v>
      </c>
      <c r="J405" s="35">
        <v>20</v>
      </c>
      <c r="K405" s="35">
        <v>1</v>
      </c>
      <c r="L405" s="30"/>
      <c r="M405" s="42"/>
      <c r="N405" s="101" t="str">
        <f>IF(G405=TRUE,H405*K405*(VLOOKUP(J405,'Table de correspondance'!D:E,2,FALSE)),"")</f>
        <v/>
      </c>
      <c r="O405" s="101" t="str">
        <f t="shared" si="54"/>
        <v/>
      </c>
      <c r="P405" s="101" t="str">
        <f t="shared" si="52"/>
        <v/>
      </c>
      <c r="Q405" s="29">
        <f>Calendrier!L438</f>
        <v>11.8</v>
      </c>
      <c r="R405" s="164" t="str">
        <f>IFERROR(INDEX(Calendrier!$M:$V,MATCH($U405,Calendrier!$W:$W,0),MATCH($L405,Calendrier!$M$1:$V$1,0)),"")</f>
        <v/>
      </c>
      <c r="S405" s="164" t="str">
        <f t="shared" si="55"/>
        <v/>
      </c>
      <c r="T405" s="164" t="str">
        <f>IFERROR(VLOOKUP(S405,'Table de correspondance'!$R:$S,2,FALSE),R405)</f>
        <v/>
      </c>
      <c r="U405" s="155" t="str">
        <f t="shared" si="53"/>
        <v>Demi-finale (21h) - 14/074621721hMi-temps 2</v>
      </c>
      <c r="Z405" s="19"/>
      <c r="AA405" s="23"/>
      <c r="AB405" s="23"/>
      <c r="AC405" s="23"/>
      <c r="AD405" s="19"/>
      <c r="AE405" s="19"/>
      <c r="AF405" s="31"/>
      <c r="AG405" s="63"/>
      <c r="AH405" s="64"/>
      <c r="AAF405" t="s">
        <v>211</v>
      </c>
    </row>
    <row r="406" spans="2:708" ht="19.5" customHeight="1" x14ac:dyDescent="0.25">
      <c r="B406" s="26" t="str">
        <f>Calendrier!B439</f>
        <v>1/2 finale 1er choix</v>
      </c>
      <c r="C406" s="26" t="str">
        <f>Calendrier!G439</f>
        <v>Demi-finale (21h) - 14/07</v>
      </c>
      <c r="D406" s="27">
        <f>Calendrier!C439</f>
        <v>46217</v>
      </c>
      <c r="E406" s="28" t="str">
        <f>Calendrier!I439</f>
        <v>21h</v>
      </c>
      <c r="F406" s="28" t="str">
        <f>Calendrier!H439</f>
        <v>Mi-temps 3</v>
      </c>
      <c r="G406" s="36"/>
      <c r="H406" s="100">
        <f>Calendrier!K439</f>
        <v>175000</v>
      </c>
      <c r="I406" s="42">
        <v>0.5</v>
      </c>
      <c r="J406" s="35">
        <v>20</v>
      </c>
      <c r="K406" s="35">
        <v>1</v>
      </c>
      <c r="L406" s="30"/>
      <c r="M406" s="42"/>
      <c r="N406" s="101" t="str">
        <f>IF(G406=TRUE,H406*K406*(VLOOKUP(J406,'Table de correspondance'!D:E,2,FALSE)),"")</f>
        <v/>
      </c>
      <c r="O406" s="101" t="str">
        <f t="shared" si="54"/>
        <v/>
      </c>
      <c r="P406" s="101" t="str">
        <f t="shared" si="52"/>
        <v/>
      </c>
      <c r="Q406" s="29">
        <f>Calendrier!L439</f>
        <v>12.5</v>
      </c>
      <c r="R406" s="164" t="str">
        <f>IFERROR(INDEX(Calendrier!$M:$V,MATCH($U406,Calendrier!$W:$W,0),MATCH($L406,Calendrier!$M$1:$V$1,0)),"")</f>
        <v/>
      </c>
      <c r="S406" s="164" t="str">
        <f t="shared" si="55"/>
        <v/>
      </c>
      <c r="T406" s="164" t="str">
        <f>IFERROR(VLOOKUP(S406,'Table de correspondance'!$R:$S,2,FALSE),R406)</f>
        <v/>
      </c>
      <c r="U406" s="155" t="str">
        <f t="shared" si="53"/>
        <v>Demi-finale (21h) - 14/074621721hMi-temps 3</v>
      </c>
      <c r="Z406" s="19"/>
      <c r="AA406" s="23"/>
      <c r="AB406" s="23"/>
      <c r="AC406" s="23"/>
      <c r="AD406" s="19"/>
      <c r="AE406" s="19"/>
      <c r="AF406" s="31"/>
      <c r="AG406" s="63"/>
      <c r="AH406" s="64"/>
      <c r="AAF406" t="s">
        <v>211</v>
      </c>
    </row>
    <row r="407" spans="2:708" ht="19.5" customHeight="1" x14ac:dyDescent="0.25">
      <c r="B407" s="26" t="str">
        <f>Calendrier!B440</f>
        <v>1/2 finale 1er choix</v>
      </c>
      <c r="C407" s="26" t="str">
        <f>Calendrier!G440</f>
        <v>Demi-finale (21h) - 14/07</v>
      </c>
      <c r="D407" s="27">
        <f>Calendrier!C440</f>
        <v>46217</v>
      </c>
      <c r="E407" s="28" t="str">
        <f>Calendrier!I440</f>
        <v>21h</v>
      </c>
      <c r="F407" s="28" t="str">
        <f>Calendrier!H440</f>
        <v>Power break 2</v>
      </c>
      <c r="G407" s="36"/>
      <c r="H407" s="100">
        <f>Calendrier!K440</f>
        <v>210000</v>
      </c>
      <c r="I407" s="42">
        <v>0.5</v>
      </c>
      <c r="J407" s="35">
        <v>20</v>
      </c>
      <c r="K407" s="35">
        <v>1</v>
      </c>
      <c r="L407" s="30"/>
      <c r="M407" s="42"/>
      <c r="N407" s="101" t="str">
        <f>IF(G407=TRUE,H407*K407*(VLOOKUP(J407,'Table de correspondance'!D:E,2,FALSE)),"")</f>
        <v/>
      </c>
      <c r="O407" s="101" t="str">
        <f t="shared" si="54"/>
        <v/>
      </c>
      <c r="P407" s="101" t="str">
        <f t="shared" si="52"/>
        <v/>
      </c>
      <c r="Q407" s="29">
        <f>Calendrier!L440</f>
        <v>14.25</v>
      </c>
      <c r="R407" s="164" t="str">
        <f>IFERROR(INDEX(Calendrier!$M:$V,MATCH($U407,Calendrier!$W:$W,0),MATCH($L407,Calendrier!$M$1:$V$1,0)),"")</f>
        <v/>
      </c>
      <c r="S407" s="164" t="str">
        <f t="shared" si="55"/>
        <v/>
      </c>
      <c r="T407" s="164" t="str">
        <f>IFERROR(VLOOKUP(S407,'Table de correspondance'!$R:$S,2,FALSE),R407)</f>
        <v/>
      </c>
      <c r="U407" s="155" t="str">
        <f t="shared" si="53"/>
        <v>Demi-finale (21h) - 14/074621721hPower break 2</v>
      </c>
      <c r="Z407" s="19"/>
      <c r="AA407" s="23"/>
      <c r="AB407" s="23"/>
      <c r="AC407" s="23"/>
      <c r="AD407" s="19"/>
      <c r="AE407" s="19"/>
      <c r="AF407" s="31"/>
      <c r="AG407" s="63"/>
      <c r="AH407" s="64"/>
      <c r="AAF407" t="s">
        <v>211</v>
      </c>
    </row>
    <row r="408" spans="2:708" ht="19.5" customHeight="1" x14ac:dyDescent="0.25">
      <c r="B408" s="26" t="str">
        <f>Calendrier!B441</f>
        <v>1/2 finale 1er choix</v>
      </c>
      <c r="C408" s="26" t="str">
        <f>Calendrier!G441</f>
        <v>Demi-finale (21h) - 14/07</v>
      </c>
      <c r="D408" s="27">
        <f>Calendrier!C441</f>
        <v>46217</v>
      </c>
      <c r="E408" s="28" t="str">
        <f>Calendrier!I441</f>
        <v>21h</v>
      </c>
      <c r="F408" s="28" t="str">
        <f>Calendrier!H441</f>
        <v>2ème période / Prolongations</v>
      </c>
      <c r="G408" s="36"/>
      <c r="H408" s="100">
        <f>Calendrier!K441</f>
        <v>175000</v>
      </c>
      <c r="I408" s="42">
        <v>0.5</v>
      </c>
      <c r="J408" s="35">
        <v>20</v>
      </c>
      <c r="K408" s="35">
        <v>1</v>
      </c>
      <c r="L408" s="30"/>
      <c r="M408" s="42"/>
      <c r="N408" s="101" t="str">
        <f>IF(G408=TRUE,H408*K408*(VLOOKUP(J408,'Table de correspondance'!D:E,2,FALSE)),"")</f>
        <v/>
      </c>
      <c r="O408" s="101" t="str">
        <f t="shared" si="54"/>
        <v/>
      </c>
      <c r="P408" s="101" t="str">
        <f t="shared" si="52"/>
        <v/>
      </c>
      <c r="Q408" s="29">
        <f>Calendrier!L441</f>
        <v>12.5</v>
      </c>
      <c r="R408" s="164" t="str">
        <f>IFERROR(INDEX(Calendrier!$M:$V,MATCH($U408,Calendrier!$W:$W,0),MATCH($L408,Calendrier!$M$1:$V$1,0)),"")</f>
        <v/>
      </c>
      <c r="S408" s="164" t="str">
        <f t="shared" si="55"/>
        <v/>
      </c>
      <c r="T408" s="164" t="str">
        <f>IFERROR(VLOOKUP(S408,'Table de correspondance'!$R:$S,2,FALSE),R408)</f>
        <v/>
      </c>
      <c r="U408" s="155" t="str">
        <f t="shared" si="53"/>
        <v>Demi-finale (21h) - 14/074621721h2ème période / Prolongations</v>
      </c>
      <c r="Z408" s="19"/>
      <c r="AA408" s="23"/>
      <c r="AB408" s="23"/>
      <c r="AC408" s="23"/>
      <c r="AD408" s="19"/>
      <c r="AE408" s="19"/>
      <c r="AF408" s="31"/>
      <c r="AG408" s="63"/>
      <c r="AH408" s="64"/>
      <c r="AAF408" t="s">
        <v>211</v>
      </c>
    </row>
    <row r="409" spans="2:708" ht="19.5" customHeight="1" x14ac:dyDescent="0.25">
      <c r="B409" s="26" t="str">
        <f>Calendrier!B442</f>
        <v>1/2 finale 1er choix</v>
      </c>
      <c r="C409" s="26" t="str">
        <f>Calendrier!G442</f>
        <v>Demi-finale (21h) - 14/07</v>
      </c>
      <c r="D409" s="27">
        <f>Calendrier!C442</f>
        <v>46217</v>
      </c>
      <c r="E409" s="28" t="str">
        <f>Calendrier!I442</f>
        <v>21h</v>
      </c>
      <c r="F409" s="28" t="str">
        <f>Calendrier!H442</f>
        <v>Prolongations / Tirs au but</v>
      </c>
      <c r="G409" s="36"/>
      <c r="H409" s="100">
        <f>Calendrier!K442</f>
        <v>175000</v>
      </c>
      <c r="I409" s="42">
        <v>0.5</v>
      </c>
      <c r="J409" s="35">
        <v>20</v>
      </c>
      <c r="K409" s="35">
        <v>1</v>
      </c>
      <c r="L409" s="30"/>
      <c r="M409" s="42"/>
      <c r="N409" s="101" t="str">
        <f>IF(G409=TRUE,H409*K409*(VLOOKUP(J409,'Table de correspondance'!D:E,2,FALSE)),"")</f>
        <v/>
      </c>
      <c r="O409" s="101" t="str">
        <f t="shared" si="54"/>
        <v/>
      </c>
      <c r="P409" s="101" t="str">
        <f t="shared" si="52"/>
        <v/>
      </c>
      <c r="Q409" s="29">
        <f>Calendrier!L442</f>
        <v>12.5</v>
      </c>
      <c r="R409" s="164" t="str">
        <f>IFERROR(INDEX(Calendrier!$M:$V,MATCH($U409,Calendrier!$W:$W,0),MATCH($L409,Calendrier!$M$1:$V$1,0)),"")</f>
        <v/>
      </c>
      <c r="S409" s="164" t="str">
        <f t="shared" si="55"/>
        <v/>
      </c>
      <c r="T409" s="164" t="str">
        <f>IFERROR(VLOOKUP(S409,'Table de correspondance'!$R:$S,2,FALSE),R409)</f>
        <v/>
      </c>
      <c r="U409" s="155" t="str">
        <f t="shared" si="53"/>
        <v>Demi-finale (21h) - 14/074621721hProlongations / Tirs au but</v>
      </c>
      <c r="Z409" s="19"/>
      <c r="AA409" s="23"/>
      <c r="AB409" s="23"/>
      <c r="AC409" s="23"/>
      <c r="AD409" s="19"/>
      <c r="AE409" s="19"/>
      <c r="AF409" s="31"/>
      <c r="AG409" s="63"/>
      <c r="AH409" s="64"/>
      <c r="AAF409" t="s">
        <v>211</v>
      </c>
    </row>
    <row r="410" spans="2:708" ht="19.5" customHeight="1" x14ac:dyDescent="0.25">
      <c r="B410" s="26" t="str">
        <f>Calendrier!B443</f>
        <v>1/2 finale 1er choix</v>
      </c>
      <c r="C410" s="26" t="str">
        <f>Calendrier!G443</f>
        <v>Demi-finale (21h) - 14/07</v>
      </c>
      <c r="D410" s="27">
        <f>Calendrier!C443</f>
        <v>46217</v>
      </c>
      <c r="E410" s="28" t="str">
        <f>Calendrier!I443</f>
        <v>21h</v>
      </c>
      <c r="F410" s="28" t="str">
        <f>Calendrier!H443</f>
        <v>Fin match</v>
      </c>
      <c r="G410" s="36"/>
      <c r="H410" s="100">
        <f>Calendrier!K443</f>
        <v>75000</v>
      </c>
      <c r="I410" s="42">
        <v>0.5</v>
      </c>
      <c r="J410" s="35">
        <v>20</v>
      </c>
      <c r="K410" s="35">
        <v>1</v>
      </c>
      <c r="L410" s="30"/>
      <c r="M410" s="42"/>
      <c r="N410" s="101" t="str">
        <f>IF(G410=TRUE,H410*K410*(VLOOKUP(J410,'Table de correspondance'!D:E,2,FALSE)),"")</f>
        <v/>
      </c>
      <c r="O410" s="101" t="str">
        <f t="shared" si="54"/>
        <v/>
      </c>
      <c r="P410" s="101" t="str">
        <f t="shared" si="52"/>
        <v/>
      </c>
      <c r="Q410" s="29">
        <f>Calendrier!L443</f>
        <v>6.25</v>
      </c>
      <c r="R410" s="164" t="str">
        <f>IFERROR(INDEX(Calendrier!$M:$V,MATCH($U410,Calendrier!$W:$W,0),MATCH($L410,Calendrier!$M$1:$V$1,0)),"")</f>
        <v/>
      </c>
      <c r="S410" s="164" t="str">
        <f t="shared" si="55"/>
        <v/>
      </c>
      <c r="T410" s="164" t="str">
        <f>IFERROR(VLOOKUP(S410,'Table de correspondance'!$R:$S,2,FALSE),R410)</f>
        <v/>
      </c>
      <c r="U410" s="155" t="str">
        <f t="shared" si="53"/>
        <v>Demi-finale (21h) - 14/074621721hFin match</v>
      </c>
      <c r="Z410" s="19"/>
      <c r="AA410" s="23"/>
      <c r="AB410" s="23"/>
      <c r="AC410" s="23"/>
      <c r="AD410" s="19"/>
      <c r="AE410" s="19"/>
      <c r="AF410" s="31"/>
      <c r="AG410" s="63"/>
      <c r="AH410" s="64"/>
      <c r="AAF410" t="s">
        <v>211</v>
      </c>
    </row>
    <row r="411" spans="2:708" ht="19.5" customHeight="1" x14ac:dyDescent="0.25">
      <c r="B411" s="26" t="str">
        <f>Calendrier!B444</f>
        <v>1/2 finale 2ème choix</v>
      </c>
      <c r="C411" s="26" t="str">
        <f>Calendrier!G444</f>
        <v>Demi-finale (21h) - 15/07</v>
      </c>
      <c r="D411" s="27">
        <f>Calendrier!C444</f>
        <v>46218</v>
      </c>
      <c r="E411" s="28" t="str">
        <f>Calendrier!I444</f>
        <v>21h</v>
      </c>
      <c r="F411" s="28" t="str">
        <f>Calendrier!H444</f>
        <v>Avant Match</v>
      </c>
      <c r="G411" s="36"/>
      <c r="H411" s="100">
        <f>Calendrier!K444</f>
        <v>60000</v>
      </c>
      <c r="I411" s="42">
        <v>0.5</v>
      </c>
      <c r="J411" s="35">
        <v>20</v>
      </c>
      <c r="K411" s="35">
        <v>1</v>
      </c>
      <c r="L411" s="30"/>
      <c r="M411" s="42"/>
      <c r="N411" s="101" t="str">
        <f>IF(G411=TRUE,H411*K411*(VLOOKUP(J411,'Table de correspondance'!D:E,2,FALSE)),"")</f>
        <v/>
      </c>
      <c r="O411" s="101" t="str">
        <f t="shared" si="54"/>
        <v/>
      </c>
      <c r="P411" s="101" t="str">
        <f t="shared" si="52"/>
        <v/>
      </c>
      <c r="Q411" s="29">
        <f>Calendrier!L444</f>
        <v>4.29</v>
      </c>
      <c r="R411" s="164" t="str">
        <f>IFERROR(INDEX(Calendrier!$M:$V,MATCH($U411,Calendrier!$W:$W,0),MATCH($L411,Calendrier!$M$1:$V$1,0)),"")</f>
        <v/>
      </c>
      <c r="S411" s="164" t="str">
        <f t="shared" si="55"/>
        <v/>
      </c>
      <c r="T411" s="164" t="str">
        <f>IFERROR(VLOOKUP(S411,'Table de correspondance'!$R:$S,2,FALSE),R411)</f>
        <v/>
      </c>
      <c r="U411" s="155" t="str">
        <f t="shared" si="53"/>
        <v>Demi-finale (21h) - 15/074621821hAvant Match</v>
      </c>
      <c r="Z411" s="19"/>
      <c r="AA411" s="23"/>
      <c r="AB411" s="23"/>
      <c r="AC411" s="23"/>
      <c r="AD411" s="19"/>
      <c r="AE411" s="19"/>
      <c r="AF411" s="31"/>
      <c r="AG411" s="63"/>
      <c r="AH411" s="64"/>
      <c r="AAF411" t="s">
        <v>212</v>
      </c>
    </row>
    <row r="412" spans="2:708" ht="19.5" customHeight="1" x14ac:dyDescent="0.25">
      <c r="B412" s="26" t="str">
        <f>Calendrier!B445</f>
        <v>1/2 finale 2ème choix</v>
      </c>
      <c r="C412" s="26" t="str">
        <f>Calendrier!G445</f>
        <v>Demi-finale (21h) - 15/07</v>
      </c>
      <c r="D412" s="27">
        <f>Calendrier!C445</f>
        <v>46218</v>
      </c>
      <c r="E412" s="28" t="str">
        <f>Calendrier!I445</f>
        <v>21h</v>
      </c>
      <c r="F412" s="28" t="str">
        <f>Calendrier!H445</f>
        <v>Power break 1</v>
      </c>
      <c r="G412" s="36"/>
      <c r="H412" s="100">
        <f>Calendrier!K445</f>
        <v>210000</v>
      </c>
      <c r="I412" s="42">
        <v>0.5</v>
      </c>
      <c r="J412" s="35">
        <v>20</v>
      </c>
      <c r="K412" s="35">
        <v>1</v>
      </c>
      <c r="L412" s="30"/>
      <c r="M412" s="42"/>
      <c r="N412" s="101" t="str">
        <f>IF(G412=TRUE,H412*K412*(VLOOKUP(J412,'Table de correspondance'!D:E,2,FALSE)),"")</f>
        <v/>
      </c>
      <c r="O412" s="101" t="str">
        <f t="shared" si="54"/>
        <v/>
      </c>
      <c r="P412" s="101" t="str">
        <f t="shared" si="52"/>
        <v/>
      </c>
      <c r="Q412" s="29">
        <f>Calendrier!L445</f>
        <v>14.25</v>
      </c>
      <c r="R412" s="164" t="str">
        <f>IFERROR(INDEX(Calendrier!$M:$V,MATCH($U412,Calendrier!$W:$W,0),MATCH($L412,Calendrier!$M$1:$V$1,0)),"")</f>
        <v/>
      </c>
      <c r="S412" s="164" t="str">
        <f t="shared" si="55"/>
        <v/>
      </c>
      <c r="T412" s="164" t="str">
        <f>IFERROR(VLOOKUP(S412,'Table de correspondance'!$R:$S,2,FALSE),R412)</f>
        <v/>
      </c>
      <c r="U412" s="155" t="str">
        <f t="shared" si="53"/>
        <v>Demi-finale (21h) - 15/074621821hPower break 1</v>
      </c>
      <c r="AF412" s="31"/>
      <c r="AG412" s="63"/>
      <c r="AH412" s="64"/>
      <c r="AAF412" t="s">
        <v>212</v>
      </c>
    </row>
    <row r="413" spans="2:708" ht="20.100000000000001" customHeight="1" x14ac:dyDescent="0.25">
      <c r="B413" s="26" t="str">
        <f>Calendrier!B446</f>
        <v>1/2 finale 2ème choix</v>
      </c>
      <c r="C413" s="26" t="str">
        <f>Calendrier!G446</f>
        <v>Demi-finale (21h) - 15/07</v>
      </c>
      <c r="D413" s="27">
        <f>Calendrier!C446</f>
        <v>46218</v>
      </c>
      <c r="E413" s="28" t="str">
        <f>Calendrier!I446</f>
        <v>21h</v>
      </c>
      <c r="F413" s="28" t="str">
        <f>Calendrier!H446</f>
        <v>Mi-temps 1</v>
      </c>
      <c r="G413" s="36"/>
      <c r="H413" s="100">
        <f>Calendrier!K446</f>
        <v>175000</v>
      </c>
      <c r="I413" s="42">
        <v>0.5</v>
      </c>
      <c r="J413" s="35">
        <v>20</v>
      </c>
      <c r="K413" s="35">
        <v>1</v>
      </c>
      <c r="L413" s="30"/>
      <c r="M413" s="42"/>
      <c r="N413" s="101" t="str">
        <f>IF(G413=TRUE,H413*K413*(VLOOKUP(J413,'Table de correspondance'!D:E,2,FALSE)),"")</f>
        <v/>
      </c>
      <c r="O413" s="101" t="str">
        <f t="shared" si="54"/>
        <v/>
      </c>
      <c r="P413" s="101" t="str">
        <f t="shared" si="52"/>
        <v/>
      </c>
      <c r="Q413" s="29">
        <f>Calendrier!L446</f>
        <v>12.5</v>
      </c>
      <c r="R413" s="164" t="str">
        <f>IFERROR(INDEX(Calendrier!$M:$V,MATCH($U413,Calendrier!$W:$W,0),MATCH($L413,Calendrier!$M$1:$V$1,0)),"")</f>
        <v/>
      </c>
      <c r="S413" s="164" t="str">
        <f t="shared" si="55"/>
        <v/>
      </c>
      <c r="T413" s="164" t="str">
        <f>IFERROR(VLOOKUP(S413,'Table de correspondance'!$R:$S,2,FALSE),R413)</f>
        <v/>
      </c>
      <c r="U413" s="155" t="str">
        <f t="shared" si="53"/>
        <v>Demi-finale (21h) - 15/074621821hMi-temps 1</v>
      </c>
      <c r="AF413" s="31"/>
      <c r="AG413" s="63"/>
      <c r="AH413" s="64"/>
      <c r="AAF413" t="s">
        <v>212</v>
      </c>
    </row>
    <row r="414" spans="2:708" x14ac:dyDescent="0.25">
      <c r="B414" s="26" t="str">
        <f>Calendrier!B447</f>
        <v>1/2 finale 2ème choix</v>
      </c>
      <c r="C414" s="26" t="str">
        <f>Calendrier!G447</f>
        <v>Demi-finale (21h) - 15/07</v>
      </c>
      <c r="D414" s="27">
        <f>Calendrier!C447</f>
        <v>46218</v>
      </c>
      <c r="E414" s="28" t="str">
        <f>Calendrier!I447</f>
        <v>21h</v>
      </c>
      <c r="F414" s="28" t="str">
        <f>Calendrier!H447</f>
        <v>Mi-temps 2</v>
      </c>
      <c r="G414" s="36"/>
      <c r="H414" s="100">
        <f>Calendrier!K447</f>
        <v>165000</v>
      </c>
      <c r="I414" s="42">
        <v>0.5</v>
      </c>
      <c r="J414" s="35">
        <v>20</v>
      </c>
      <c r="K414" s="35">
        <v>1</v>
      </c>
      <c r="L414" s="30"/>
      <c r="M414" s="42"/>
      <c r="N414" s="101" t="str">
        <f>IF(G414=TRUE,H414*K414*(VLOOKUP(J414,'Table de correspondance'!D:E,2,FALSE)),"")</f>
        <v/>
      </c>
      <c r="O414" s="101" t="str">
        <f t="shared" si="54"/>
        <v/>
      </c>
      <c r="P414" s="101" t="str">
        <f t="shared" si="52"/>
        <v/>
      </c>
      <c r="Q414" s="29">
        <f>Calendrier!L447</f>
        <v>11.8</v>
      </c>
      <c r="R414" s="164" t="str">
        <f>IFERROR(INDEX(Calendrier!$M:$V,MATCH($U414,Calendrier!$W:$W,0),MATCH($L414,Calendrier!$M$1:$V$1,0)),"")</f>
        <v/>
      </c>
      <c r="S414" s="164" t="str">
        <f t="shared" si="55"/>
        <v/>
      </c>
      <c r="T414" s="164" t="str">
        <f>IFERROR(VLOOKUP(S414,'Table de correspondance'!$R:$S,2,FALSE),R414)</f>
        <v/>
      </c>
      <c r="U414" s="155" t="str">
        <f t="shared" si="53"/>
        <v>Demi-finale (21h) - 15/074621821hMi-temps 2</v>
      </c>
      <c r="AF414" s="31"/>
      <c r="AG414" s="65"/>
      <c r="AAF414" t="s">
        <v>212</v>
      </c>
    </row>
    <row r="415" spans="2:708" x14ac:dyDescent="0.25">
      <c r="B415" s="26" t="str">
        <f>Calendrier!B448</f>
        <v>1/2 finale 2ème choix</v>
      </c>
      <c r="C415" s="26" t="str">
        <f>Calendrier!G448</f>
        <v>Demi-finale (21h) - 15/07</v>
      </c>
      <c r="D415" s="27">
        <f>Calendrier!C448</f>
        <v>46218</v>
      </c>
      <c r="E415" s="28" t="str">
        <f>Calendrier!I448</f>
        <v>21h</v>
      </c>
      <c r="F415" s="28" t="str">
        <f>Calendrier!H448</f>
        <v>Mi-temps 3</v>
      </c>
      <c r="G415" s="36"/>
      <c r="H415" s="100">
        <f>Calendrier!K448</f>
        <v>175000</v>
      </c>
      <c r="I415" s="42">
        <v>0.5</v>
      </c>
      <c r="J415" s="35">
        <v>20</v>
      </c>
      <c r="K415" s="35">
        <v>1</v>
      </c>
      <c r="L415" s="30"/>
      <c r="M415" s="42"/>
      <c r="N415" s="101" t="str">
        <f>IF(G415=TRUE,H415*K415*(VLOOKUP(J415,'Table de correspondance'!D:E,2,FALSE)),"")</f>
        <v/>
      </c>
      <c r="O415" s="101" t="str">
        <f t="shared" si="54"/>
        <v/>
      </c>
      <c r="P415" s="101" t="str">
        <f t="shared" si="52"/>
        <v/>
      </c>
      <c r="Q415" s="29">
        <f>Calendrier!L448</f>
        <v>12.5</v>
      </c>
      <c r="R415" s="164" t="str">
        <f>IFERROR(INDEX(Calendrier!$M:$V,MATCH($U415,Calendrier!$W:$W,0),MATCH($L415,Calendrier!$M$1:$V$1,0)),"")</f>
        <v/>
      </c>
      <c r="S415" s="164" t="str">
        <f t="shared" si="55"/>
        <v/>
      </c>
      <c r="T415" s="164" t="str">
        <f>IFERROR(VLOOKUP(S415,'Table de correspondance'!$R:$S,2,FALSE),R415)</f>
        <v/>
      </c>
      <c r="U415" s="155" t="str">
        <f t="shared" si="53"/>
        <v>Demi-finale (21h) - 15/074621821hMi-temps 3</v>
      </c>
      <c r="AF415" s="31"/>
      <c r="AG415" s="65"/>
      <c r="AAF415" t="s">
        <v>212</v>
      </c>
    </row>
    <row r="416" spans="2:708" x14ac:dyDescent="0.25">
      <c r="B416" s="26" t="str">
        <f>Calendrier!B449</f>
        <v>1/2 finale 2ème choix</v>
      </c>
      <c r="C416" s="26" t="str">
        <f>Calendrier!G449</f>
        <v>Demi-finale (21h) - 15/07</v>
      </c>
      <c r="D416" s="27">
        <f>Calendrier!C449</f>
        <v>46218</v>
      </c>
      <c r="E416" s="28" t="str">
        <f>Calendrier!I449</f>
        <v>21h</v>
      </c>
      <c r="F416" s="28" t="str">
        <f>Calendrier!H449</f>
        <v>Power break 2</v>
      </c>
      <c r="G416" s="36"/>
      <c r="H416" s="100">
        <f>Calendrier!K449</f>
        <v>210000</v>
      </c>
      <c r="I416" s="42">
        <v>0.5</v>
      </c>
      <c r="J416" s="35">
        <v>20</v>
      </c>
      <c r="K416" s="35">
        <v>1</v>
      </c>
      <c r="L416" s="30"/>
      <c r="M416" s="42"/>
      <c r="N416" s="101" t="str">
        <f>IF(G416=TRUE,H416*K416*(VLOOKUP(J416,'Table de correspondance'!D:E,2,FALSE)),"")</f>
        <v/>
      </c>
      <c r="O416" s="101" t="str">
        <f t="shared" si="54"/>
        <v/>
      </c>
      <c r="P416" s="101" t="str">
        <f t="shared" ref="P416:P438" si="56">IFERROR(O416*(1-I416),"")</f>
        <v/>
      </c>
      <c r="Q416" s="29">
        <f>Calendrier!L449</f>
        <v>14.25</v>
      </c>
      <c r="R416" s="164" t="str">
        <f>IFERROR(INDEX(Calendrier!$M:$V,MATCH($U416,Calendrier!$W:$W,0),MATCH($L416,Calendrier!$M$1:$V$1,0)),"")</f>
        <v/>
      </c>
      <c r="S416" s="164" t="str">
        <f t="shared" si="55"/>
        <v/>
      </c>
      <c r="T416" s="164" t="str">
        <f>IFERROR(VLOOKUP(S416,'Table de correspondance'!$R:$S,2,FALSE),R416)</f>
        <v/>
      </c>
      <c r="U416" s="155" t="str">
        <f t="shared" si="53"/>
        <v>Demi-finale (21h) - 15/074621821hPower break 2</v>
      </c>
      <c r="AF416" s="31"/>
      <c r="AG416" s="65"/>
      <c r="AAF416" t="s">
        <v>212</v>
      </c>
    </row>
    <row r="417" spans="2:708" x14ac:dyDescent="0.25">
      <c r="B417" s="26" t="str">
        <f>Calendrier!B450</f>
        <v>1/2 finale 2ème choix</v>
      </c>
      <c r="C417" s="26" t="str">
        <f>Calendrier!G450</f>
        <v>Demi-finale (21h) - 15/07</v>
      </c>
      <c r="D417" s="27">
        <f>Calendrier!C450</f>
        <v>46218</v>
      </c>
      <c r="E417" s="28" t="str">
        <f>Calendrier!I450</f>
        <v>21h</v>
      </c>
      <c r="F417" s="28" t="str">
        <f>Calendrier!H450</f>
        <v>2ème période / Prolongations</v>
      </c>
      <c r="G417" s="36"/>
      <c r="H417" s="100">
        <f>Calendrier!K450</f>
        <v>175000</v>
      </c>
      <c r="I417" s="42">
        <v>0.5</v>
      </c>
      <c r="J417" s="35">
        <v>20</v>
      </c>
      <c r="K417" s="35">
        <v>1</v>
      </c>
      <c r="L417" s="30"/>
      <c r="M417" s="42"/>
      <c r="N417" s="101" t="str">
        <f>IF(G417=TRUE,H417*K417*(VLOOKUP(J417,'Table de correspondance'!D:E,2,FALSE)),"")</f>
        <v/>
      </c>
      <c r="O417" s="101" t="str">
        <f t="shared" ref="O417:O438" si="57">IF(T417="",N417,N417*(1+T417))</f>
        <v/>
      </c>
      <c r="P417" s="101" t="str">
        <f t="shared" si="56"/>
        <v/>
      </c>
      <c r="Q417" s="29">
        <f>Calendrier!L450</f>
        <v>12.5</v>
      </c>
      <c r="R417" s="164" t="str">
        <f>IFERROR(INDEX(Calendrier!$M:$V,MATCH($U417,Calendrier!$W:$W,0),MATCH($L417,Calendrier!$M$1:$V$1,0)),"")</f>
        <v/>
      </c>
      <c r="S417" s="164" t="str">
        <f t="shared" ref="S417:S438" si="58">_xlfn.CONCAT(L417,M417)</f>
        <v/>
      </c>
      <c r="T417" s="164" t="str">
        <f>IFERROR(VLOOKUP(S417,'Table de correspondance'!$R:$S,2,FALSE),R417)</f>
        <v/>
      </c>
      <c r="U417" s="155" t="str">
        <f t="shared" ref="U417:U438" si="59">_xlfn.CONCAT(C417,D417,E417,F417)</f>
        <v>Demi-finale (21h) - 15/074621821h2ème période / Prolongations</v>
      </c>
      <c r="AF417" s="31"/>
      <c r="AG417" s="65"/>
      <c r="AAF417" t="s">
        <v>212</v>
      </c>
    </row>
    <row r="418" spans="2:708" x14ac:dyDescent="0.25">
      <c r="B418" s="26" t="str">
        <f>Calendrier!B451</f>
        <v>1/2 finale 2ème choix</v>
      </c>
      <c r="C418" s="26" t="str">
        <f>Calendrier!G451</f>
        <v>Demi-finale (21h) - 15/07</v>
      </c>
      <c r="D418" s="27">
        <f>Calendrier!C451</f>
        <v>46218</v>
      </c>
      <c r="E418" s="28" t="str">
        <f>Calendrier!I451</f>
        <v>21h</v>
      </c>
      <c r="F418" s="28" t="str">
        <f>Calendrier!H451</f>
        <v>Prolongations / Tirs au but</v>
      </c>
      <c r="G418" s="36"/>
      <c r="H418" s="100">
        <f>Calendrier!K451</f>
        <v>175000</v>
      </c>
      <c r="I418" s="42">
        <v>0.5</v>
      </c>
      <c r="J418" s="35">
        <v>20</v>
      </c>
      <c r="K418" s="35">
        <v>1</v>
      </c>
      <c r="L418" s="30"/>
      <c r="M418" s="42"/>
      <c r="N418" s="101" t="str">
        <f>IF(G418=TRUE,H418*K418*(VLOOKUP(J418,'Table de correspondance'!D:E,2,FALSE)),"")</f>
        <v/>
      </c>
      <c r="O418" s="101" t="str">
        <f t="shared" si="57"/>
        <v/>
      </c>
      <c r="P418" s="101" t="str">
        <f t="shared" si="56"/>
        <v/>
      </c>
      <c r="Q418" s="29">
        <f>Calendrier!L451</f>
        <v>12.5</v>
      </c>
      <c r="R418" s="164" t="str">
        <f>IFERROR(INDEX(Calendrier!$M:$V,MATCH($U418,Calendrier!$W:$W,0),MATCH($L418,Calendrier!$M$1:$V$1,0)),"")</f>
        <v/>
      </c>
      <c r="S418" s="164" t="str">
        <f t="shared" si="58"/>
        <v/>
      </c>
      <c r="T418" s="164" t="str">
        <f>IFERROR(VLOOKUP(S418,'Table de correspondance'!$R:$S,2,FALSE),R418)</f>
        <v/>
      </c>
      <c r="U418" s="155" t="str">
        <f t="shared" si="59"/>
        <v>Demi-finale (21h) - 15/074621821hProlongations / Tirs au but</v>
      </c>
      <c r="AF418" s="31"/>
      <c r="AG418" s="65"/>
      <c r="AAF418" t="s">
        <v>212</v>
      </c>
    </row>
    <row r="419" spans="2:708" x14ac:dyDescent="0.25">
      <c r="B419" s="26" t="str">
        <f>Calendrier!B452</f>
        <v>1/2 finale 2ème choix</v>
      </c>
      <c r="C419" s="26" t="str">
        <f>Calendrier!G452</f>
        <v>Demi-finale (21h) - 15/07</v>
      </c>
      <c r="D419" s="27">
        <f>Calendrier!C452</f>
        <v>46218</v>
      </c>
      <c r="E419" s="28" t="str">
        <f>Calendrier!I452</f>
        <v>21h</v>
      </c>
      <c r="F419" s="28" t="str">
        <f>Calendrier!H452</f>
        <v>Fin match</v>
      </c>
      <c r="G419" s="36"/>
      <c r="H419" s="100">
        <f>Calendrier!K452</f>
        <v>75000</v>
      </c>
      <c r="I419" s="42">
        <v>0.5</v>
      </c>
      <c r="J419" s="35">
        <v>20</v>
      </c>
      <c r="K419" s="35">
        <v>1</v>
      </c>
      <c r="L419" s="30"/>
      <c r="M419" s="42"/>
      <c r="N419" s="101" t="str">
        <f>IF(G419=TRUE,H419*K419*(VLOOKUP(J419,'Table de correspondance'!D:E,2,FALSE)),"")</f>
        <v/>
      </c>
      <c r="O419" s="101" t="str">
        <f t="shared" si="57"/>
        <v/>
      </c>
      <c r="P419" s="101" t="str">
        <f t="shared" si="56"/>
        <v/>
      </c>
      <c r="Q419" s="29">
        <f>Calendrier!L452</f>
        <v>6.25</v>
      </c>
      <c r="R419" s="164" t="str">
        <f>IFERROR(INDEX(Calendrier!$M:$V,MATCH($U419,Calendrier!$W:$W,0),MATCH($L419,Calendrier!$M$1:$V$1,0)),"")</f>
        <v/>
      </c>
      <c r="S419" s="164" t="str">
        <f t="shared" si="58"/>
        <v/>
      </c>
      <c r="T419" s="164" t="str">
        <f>IFERROR(VLOOKUP(S419,'Table de correspondance'!$R:$S,2,FALSE),R419)</f>
        <v/>
      </c>
      <c r="U419" s="155" t="str">
        <f t="shared" si="59"/>
        <v>Demi-finale (21h) - 15/074621821hFin match</v>
      </c>
      <c r="AF419" s="31"/>
      <c r="AG419" s="65"/>
      <c r="AAF419" t="s">
        <v>212</v>
      </c>
    </row>
    <row r="420" spans="2:708" x14ac:dyDescent="0.25">
      <c r="B420" s="26" t="str">
        <f>Calendrier!B453</f>
        <v>Finale (prev)</v>
      </c>
      <c r="C420" s="26" t="str">
        <f>Calendrier!G453</f>
        <v>Match 3ème place</v>
      </c>
      <c r="D420" s="27">
        <f>Calendrier!C453</f>
        <v>46221</v>
      </c>
      <c r="E420" s="28" t="str">
        <f>Calendrier!I453</f>
        <v>23h</v>
      </c>
      <c r="F420" s="28" t="str">
        <f>Calendrier!H453</f>
        <v>Avant Match</v>
      </c>
      <c r="G420" s="36"/>
      <c r="H420" s="100">
        <f>Calendrier!K453</f>
        <v>36000</v>
      </c>
      <c r="I420" s="42">
        <v>0.5</v>
      </c>
      <c r="J420" s="35">
        <v>20</v>
      </c>
      <c r="K420" s="35">
        <v>1</v>
      </c>
      <c r="L420" s="30"/>
      <c r="M420" s="42"/>
      <c r="N420" s="101" t="str">
        <f>IF(G420=TRUE,H420*K420*(VLOOKUP(J420,'Table de correspondance'!D:E,2,FALSE)),"")</f>
        <v/>
      </c>
      <c r="O420" s="101" t="str">
        <f t="shared" si="57"/>
        <v/>
      </c>
      <c r="P420" s="101" t="str">
        <f t="shared" si="56"/>
        <v/>
      </c>
      <c r="Q420" s="29">
        <f>Calendrier!L453</f>
        <v>2.6</v>
      </c>
      <c r="R420" s="164" t="str">
        <f>IFERROR(INDEX(Calendrier!$M:$V,MATCH($U420,Calendrier!$W:$W,0),MATCH($L420,Calendrier!$M$1:$V$1,0)),"")</f>
        <v/>
      </c>
      <c r="S420" s="164" t="str">
        <f t="shared" si="58"/>
        <v/>
      </c>
      <c r="T420" s="164" t="str">
        <f>IFERROR(VLOOKUP(S420,'Table de correspondance'!$R:$S,2,FALSE),R420)</f>
        <v/>
      </c>
      <c r="U420" s="155" t="str">
        <f t="shared" si="59"/>
        <v>Match 3ème place4622123hAvant Match</v>
      </c>
      <c r="AF420" s="31"/>
      <c r="AG420" s="65"/>
      <c r="AAF420" t="s">
        <v>215</v>
      </c>
    </row>
    <row r="421" spans="2:708" x14ac:dyDescent="0.25">
      <c r="B421" s="26" t="str">
        <f>Calendrier!B454</f>
        <v>Finale (prev)</v>
      </c>
      <c r="C421" s="26" t="str">
        <f>Calendrier!G454</f>
        <v>Match 3ème place</v>
      </c>
      <c r="D421" s="27">
        <f>Calendrier!C454</f>
        <v>46221</v>
      </c>
      <c r="E421" s="28" t="str">
        <f>Calendrier!I454</f>
        <v>23h</v>
      </c>
      <c r="F421" s="28" t="str">
        <f>Calendrier!H454</f>
        <v>Power break 1</v>
      </c>
      <c r="G421" s="36"/>
      <c r="H421" s="100">
        <f>Calendrier!K454</f>
        <v>65000</v>
      </c>
      <c r="I421" s="42">
        <v>0.5</v>
      </c>
      <c r="J421" s="35">
        <v>20</v>
      </c>
      <c r="K421" s="35">
        <v>1</v>
      </c>
      <c r="L421" s="30"/>
      <c r="M421" s="42"/>
      <c r="N421" s="101" t="str">
        <f>IF(G421=TRUE,H421*K421*(VLOOKUP(J421,'Table de correspondance'!D:E,2,FALSE)),"")</f>
        <v/>
      </c>
      <c r="O421" s="101" t="str">
        <f t="shared" si="57"/>
        <v/>
      </c>
      <c r="P421" s="101" t="str">
        <f t="shared" si="56"/>
        <v/>
      </c>
      <c r="Q421" s="29">
        <f>Calendrier!L454</f>
        <v>4.9399999999999995</v>
      </c>
      <c r="R421" s="164" t="str">
        <f>IFERROR(INDEX(Calendrier!$M:$V,MATCH($U421,Calendrier!$W:$W,0),MATCH($L421,Calendrier!$M$1:$V$1,0)),"")</f>
        <v/>
      </c>
      <c r="S421" s="164" t="str">
        <f t="shared" si="58"/>
        <v/>
      </c>
      <c r="T421" s="164" t="str">
        <f>IFERROR(VLOOKUP(S421,'Table de correspondance'!$R:$S,2,FALSE),R421)</f>
        <v/>
      </c>
      <c r="U421" s="155" t="str">
        <f t="shared" si="59"/>
        <v>Match 3ème place4622123hPower break 1</v>
      </c>
      <c r="AF421" s="31"/>
      <c r="AG421" s="65"/>
      <c r="AAF421" t="s">
        <v>215</v>
      </c>
    </row>
    <row r="422" spans="2:708" x14ac:dyDescent="0.25">
      <c r="B422" s="26" t="str">
        <f>Calendrier!B455</f>
        <v>Finale (prev)</v>
      </c>
      <c r="C422" s="26" t="str">
        <f>Calendrier!G455</f>
        <v>Match 3ème place</v>
      </c>
      <c r="D422" s="27">
        <f>Calendrier!C455</f>
        <v>46221</v>
      </c>
      <c r="E422" s="28" t="str">
        <f>Calendrier!I455</f>
        <v>23h</v>
      </c>
      <c r="F422" s="28" t="str">
        <f>Calendrier!H455</f>
        <v>Mi-temps 1</v>
      </c>
      <c r="G422" s="36"/>
      <c r="H422" s="100">
        <f>Calendrier!K455</f>
        <v>55000</v>
      </c>
      <c r="I422" s="42">
        <v>0.5</v>
      </c>
      <c r="J422" s="35">
        <v>20</v>
      </c>
      <c r="K422" s="35">
        <v>1</v>
      </c>
      <c r="L422" s="30"/>
      <c r="M422" s="42"/>
      <c r="N422" s="101" t="str">
        <f>IF(G422=TRUE,H422*K422*(VLOOKUP(J422,'Table de correspondance'!D:E,2,FALSE)),"")</f>
        <v/>
      </c>
      <c r="O422" s="101" t="str">
        <f t="shared" si="57"/>
        <v/>
      </c>
      <c r="P422" s="101" t="str">
        <f t="shared" si="56"/>
        <v/>
      </c>
      <c r="Q422" s="29">
        <f>Calendrier!L455</f>
        <v>4.4000000000000004</v>
      </c>
      <c r="R422" s="164" t="str">
        <f>IFERROR(INDEX(Calendrier!$M:$V,MATCH($U422,Calendrier!$W:$W,0),MATCH($L422,Calendrier!$M$1:$V$1,0)),"")</f>
        <v/>
      </c>
      <c r="S422" s="164" t="str">
        <f t="shared" si="58"/>
        <v/>
      </c>
      <c r="T422" s="164" t="str">
        <f>IFERROR(VLOOKUP(S422,'Table de correspondance'!$R:$S,2,FALSE),R422)</f>
        <v/>
      </c>
      <c r="U422" s="155" t="str">
        <f t="shared" si="59"/>
        <v>Match 3ème place4622123hMi-temps 1</v>
      </c>
      <c r="AF422" s="31"/>
      <c r="AG422" s="65"/>
      <c r="AAF422" t="s">
        <v>215</v>
      </c>
    </row>
    <row r="423" spans="2:708" x14ac:dyDescent="0.25">
      <c r="B423" s="26" t="str">
        <f>Calendrier!B456</f>
        <v>Finale (prev)</v>
      </c>
      <c r="C423" s="26" t="str">
        <f>Calendrier!G456</f>
        <v>Match 3ème place</v>
      </c>
      <c r="D423" s="27">
        <f>Calendrier!C456</f>
        <v>46221</v>
      </c>
      <c r="E423" s="28" t="str">
        <f>Calendrier!I456</f>
        <v>23h</v>
      </c>
      <c r="F423" s="28" t="str">
        <f>Calendrier!H456</f>
        <v>Mi-temps 2</v>
      </c>
      <c r="G423" s="36"/>
      <c r="H423" s="100">
        <f>Calendrier!K456</f>
        <v>50000</v>
      </c>
      <c r="I423" s="42">
        <v>0.5</v>
      </c>
      <c r="J423" s="35">
        <v>20</v>
      </c>
      <c r="K423" s="35">
        <v>1</v>
      </c>
      <c r="L423" s="30"/>
      <c r="M423" s="42"/>
      <c r="N423" s="101" t="str">
        <f>IF(G423=TRUE,H423*K423*(VLOOKUP(J423,'Table de correspondance'!D:E,2,FALSE)),"")</f>
        <v/>
      </c>
      <c r="O423" s="101" t="str">
        <f t="shared" si="57"/>
        <v/>
      </c>
      <c r="P423" s="101" t="str">
        <f t="shared" si="56"/>
        <v/>
      </c>
      <c r="Q423" s="29">
        <f ca="1">Calendrier!L456</f>
        <v>3.7089580749822186</v>
      </c>
      <c r="R423" s="164" t="str">
        <f>IFERROR(INDEX(Calendrier!$M:$V,MATCH($U423,Calendrier!$W:$W,0),MATCH($L423,Calendrier!$M$1:$V$1,0)),"")</f>
        <v/>
      </c>
      <c r="S423" s="164" t="str">
        <f t="shared" si="58"/>
        <v/>
      </c>
      <c r="T423" s="164" t="str">
        <f>IFERROR(VLOOKUP(S423,'Table de correspondance'!$R:$S,2,FALSE),R423)</f>
        <v/>
      </c>
      <c r="U423" s="155" t="str">
        <f t="shared" si="59"/>
        <v>Match 3ème place4622123hMi-temps 2</v>
      </c>
      <c r="AF423" s="31"/>
      <c r="AG423" s="65"/>
      <c r="AAF423" t="s">
        <v>215</v>
      </c>
    </row>
    <row r="424" spans="2:708" x14ac:dyDescent="0.25">
      <c r="B424" s="26" t="str">
        <f>Calendrier!B457</f>
        <v>Finale (prev)</v>
      </c>
      <c r="C424" s="26" t="str">
        <f>Calendrier!G457</f>
        <v>Match 3ème place</v>
      </c>
      <c r="D424" s="27">
        <f>Calendrier!C457</f>
        <v>46221</v>
      </c>
      <c r="E424" s="28" t="str">
        <f>Calendrier!I457</f>
        <v>23h</v>
      </c>
      <c r="F424" s="28" t="str">
        <f>Calendrier!H457</f>
        <v>Mi-temps 3</v>
      </c>
      <c r="G424" s="36"/>
      <c r="H424" s="100">
        <f>Calendrier!K457</f>
        <v>55000</v>
      </c>
      <c r="I424" s="42">
        <v>0.5</v>
      </c>
      <c r="J424" s="35">
        <v>20</v>
      </c>
      <c r="K424" s="35">
        <v>1</v>
      </c>
      <c r="L424" s="30"/>
      <c r="M424" s="42"/>
      <c r="N424" s="101" t="str">
        <f>IF(G424=TRUE,H424*K424*(VLOOKUP(J424,'Table de correspondance'!D:E,2,FALSE)),"")</f>
        <v/>
      </c>
      <c r="O424" s="101" t="str">
        <f t="shared" si="57"/>
        <v/>
      </c>
      <c r="P424" s="101" t="str">
        <f t="shared" si="56"/>
        <v/>
      </c>
      <c r="Q424" s="29">
        <f>Calendrier!L457</f>
        <v>4.4000000000000004</v>
      </c>
      <c r="R424" s="164" t="str">
        <f>IFERROR(INDEX(Calendrier!$M:$V,MATCH($U424,Calendrier!$W:$W,0),MATCH($L424,Calendrier!$M$1:$V$1,0)),"")</f>
        <v/>
      </c>
      <c r="S424" s="164" t="str">
        <f t="shared" si="58"/>
        <v/>
      </c>
      <c r="T424" s="164" t="str">
        <f>IFERROR(VLOOKUP(S424,'Table de correspondance'!$R:$S,2,FALSE),R424)</f>
        <v/>
      </c>
      <c r="U424" s="155" t="str">
        <f t="shared" si="59"/>
        <v>Match 3ème place4622123hMi-temps 3</v>
      </c>
      <c r="AF424" s="31"/>
      <c r="AG424" s="65"/>
      <c r="AAF424" t="s">
        <v>215</v>
      </c>
    </row>
    <row r="425" spans="2:708" x14ac:dyDescent="0.25">
      <c r="B425" s="26" t="str">
        <f>Calendrier!B458</f>
        <v>Finale (prev)</v>
      </c>
      <c r="C425" s="26" t="str">
        <f>Calendrier!G458</f>
        <v>Match 3ème place</v>
      </c>
      <c r="D425" s="27">
        <f>Calendrier!C458</f>
        <v>46221</v>
      </c>
      <c r="E425" s="28" t="str">
        <f>Calendrier!I458</f>
        <v>23h</v>
      </c>
      <c r="F425" s="28" t="str">
        <f>Calendrier!H458</f>
        <v>Power break 2</v>
      </c>
      <c r="G425" s="36"/>
      <c r="H425" s="100">
        <f>Calendrier!K458</f>
        <v>60000</v>
      </c>
      <c r="I425" s="42">
        <v>0.5</v>
      </c>
      <c r="J425" s="35">
        <v>20</v>
      </c>
      <c r="K425" s="35">
        <v>1</v>
      </c>
      <c r="L425" s="30"/>
      <c r="M425" s="42"/>
      <c r="N425" s="101" t="str">
        <f>IF(G425=TRUE,H425*K425*(VLOOKUP(J425,'Table de correspondance'!D:E,2,FALSE)),"")</f>
        <v/>
      </c>
      <c r="O425" s="101" t="str">
        <f t="shared" si="57"/>
        <v/>
      </c>
      <c r="P425" s="101" t="str">
        <f t="shared" si="56"/>
        <v/>
      </c>
      <c r="Q425" s="29">
        <f>Calendrier!L458</f>
        <v>4.5599999999999996</v>
      </c>
      <c r="R425" s="164" t="str">
        <f>IFERROR(INDEX(Calendrier!$M:$V,MATCH($U425,Calendrier!$W:$W,0),MATCH($L425,Calendrier!$M$1:$V$1,0)),"")</f>
        <v/>
      </c>
      <c r="S425" s="164" t="str">
        <f t="shared" si="58"/>
        <v/>
      </c>
      <c r="T425" s="164" t="str">
        <f>IFERROR(VLOOKUP(S425,'Table de correspondance'!$R:$S,2,FALSE),R425)</f>
        <v/>
      </c>
      <c r="U425" s="155" t="str">
        <f t="shared" si="59"/>
        <v>Match 3ème place4622123hPower break 2</v>
      </c>
      <c r="AF425" s="31"/>
      <c r="AG425" s="65"/>
      <c r="AAF425" t="s">
        <v>215</v>
      </c>
    </row>
    <row r="426" spans="2:708" x14ac:dyDescent="0.25">
      <c r="B426" s="26" t="str">
        <f>Calendrier!B459</f>
        <v>Finale (prev)</v>
      </c>
      <c r="C426" s="26" t="str">
        <f>Calendrier!G459</f>
        <v>Match 3ème place</v>
      </c>
      <c r="D426" s="27">
        <f>Calendrier!C459</f>
        <v>46221</v>
      </c>
      <c r="E426" s="28" t="str">
        <f>Calendrier!I459</f>
        <v>23h</v>
      </c>
      <c r="F426" s="28" t="str">
        <f>Calendrier!H459</f>
        <v>2ème période / Prolongations</v>
      </c>
      <c r="G426" s="36"/>
      <c r="H426" s="100">
        <f>Calendrier!K459</f>
        <v>55000</v>
      </c>
      <c r="I426" s="42">
        <v>0.5</v>
      </c>
      <c r="J426" s="35">
        <v>20</v>
      </c>
      <c r="K426" s="35">
        <v>1</v>
      </c>
      <c r="L426" s="30"/>
      <c r="M426" s="42"/>
      <c r="N426" s="101" t="str">
        <f>IF(G426=TRUE,H426*K426*(VLOOKUP(J426,'Table de correspondance'!D:E,2,FALSE)),"")</f>
        <v/>
      </c>
      <c r="O426" s="101" t="str">
        <f t="shared" si="57"/>
        <v/>
      </c>
      <c r="P426" s="101" t="str">
        <f t="shared" si="56"/>
        <v/>
      </c>
      <c r="Q426" s="29">
        <f>Calendrier!L459</f>
        <v>4.4000000000000004</v>
      </c>
      <c r="R426" s="164" t="str">
        <f>IFERROR(INDEX(Calendrier!$M:$V,MATCH($U426,Calendrier!$W:$W,0),MATCH($L426,Calendrier!$M$1:$V$1,0)),"")</f>
        <v/>
      </c>
      <c r="S426" s="164" t="str">
        <f t="shared" si="58"/>
        <v/>
      </c>
      <c r="T426" s="164" t="str">
        <f>IFERROR(VLOOKUP(S426,'Table de correspondance'!$R:$S,2,FALSE),R426)</f>
        <v/>
      </c>
      <c r="U426" s="155" t="str">
        <f t="shared" si="59"/>
        <v>Match 3ème place4622123h2ème période / Prolongations</v>
      </c>
      <c r="AF426" s="31"/>
      <c r="AG426" s="65"/>
      <c r="AAF426" t="s">
        <v>215</v>
      </c>
    </row>
    <row r="427" spans="2:708" x14ac:dyDescent="0.25">
      <c r="B427" s="26" t="str">
        <f>Calendrier!B460</f>
        <v>Finale (prev)</v>
      </c>
      <c r="C427" s="26" t="str">
        <f>Calendrier!G460</f>
        <v>Match 3ème place</v>
      </c>
      <c r="D427" s="27">
        <f>Calendrier!C460</f>
        <v>46221</v>
      </c>
      <c r="E427" s="28" t="str">
        <f>Calendrier!I460</f>
        <v>23h</v>
      </c>
      <c r="F427" s="28" t="str">
        <f>Calendrier!H460</f>
        <v>Prolongations / Tirs au but</v>
      </c>
      <c r="G427" s="36"/>
      <c r="H427" s="100">
        <f>Calendrier!K460</f>
        <v>55000</v>
      </c>
      <c r="I427" s="42">
        <v>0.5</v>
      </c>
      <c r="J427" s="35">
        <v>20</v>
      </c>
      <c r="K427" s="35">
        <v>1</v>
      </c>
      <c r="L427" s="30"/>
      <c r="M427" s="42"/>
      <c r="N427" s="101" t="str">
        <f>IF(G427=TRUE,H427*K427*(VLOOKUP(J427,'Table de correspondance'!D:E,2,FALSE)),"")</f>
        <v/>
      </c>
      <c r="O427" s="101" t="str">
        <f t="shared" si="57"/>
        <v/>
      </c>
      <c r="P427" s="101" t="str">
        <f t="shared" si="56"/>
        <v/>
      </c>
      <c r="Q427" s="29">
        <f ca="1">Calendrier!L460</f>
        <v>4.5617071506483846</v>
      </c>
      <c r="R427" s="164" t="str">
        <f>IFERROR(INDEX(Calendrier!$M:$V,MATCH($U427,Calendrier!$W:$W,0),MATCH($L427,Calendrier!$M$1:$V$1,0)),"")</f>
        <v/>
      </c>
      <c r="S427" s="164" t="str">
        <f t="shared" si="58"/>
        <v/>
      </c>
      <c r="T427" s="164" t="str">
        <f>IFERROR(VLOOKUP(S427,'Table de correspondance'!$R:$S,2,FALSE),R427)</f>
        <v/>
      </c>
      <c r="U427" s="155" t="str">
        <f t="shared" si="59"/>
        <v>Match 3ème place4622123hProlongations / Tirs au but</v>
      </c>
      <c r="AF427" s="31"/>
      <c r="AG427" s="65"/>
      <c r="AAF427" t="s">
        <v>215</v>
      </c>
    </row>
    <row r="428" spans="2:708" x14ac:dyDescent="0.25">
      <c r="B428" s="26" t="str">
        <f>Calendrier!B461</f>
        <v>Finale (prev)</v>
      </c>
      <c r="C428" s="26" t="str">
        <f>Calendrier!G461</f>
        <v>Match 3ème place</v>
      </c>
      <c r="D428" s="27">
        <f>Calendrier!C461</f>
        <v>46221</v>
      </c>
      <c r="E428" s="28" t="str">
        <f>Calendrier!I461</f>
        <v>23h</v>
      </c>
      <c r="F428" s="28" t="str">
        <f>Calendrier!H461</f>
        <v>Fin match</v>
      </c>
      <c r="G428" s="36"/>
      <c r="H428" s="100">
        <f>Calendrier!K461</f>
        <v>15000</v>
      </c>
      <c r="I428" s="42">
        <v>0.5</v>
      </c>
      <c r="J428" s="35">
        <v>20</v>
      </c>
      <c r="K428" s="35">
        <v>1</v>
      </c>
      <c r="L428" s="30"/>
      <c r="M428" s="42"/>
      <c r="N428" s="101" t="str">
        <f>IF(G428=TRUE,H428*K428*(VLOOKUP(J428,'Table de correspondance'!D:E,2,FALSE)),"")</f>
        <v/>
      </c>
      <c r="O428" s="101" t="str">
        <f t="shared" si="57"/>
        <v/>
      </c>
      <c r="P428" s="101" t="str">
        <f t="shared" si="56"/>
        <v/>
      </c>
      <c r="Q428" s="29">
        <f>Calendrier!L461</f>
        <v>1.65</v>
      </c>
      <c r="R428" s="164" t="str">
        <f>IFERROR(INDEX(Calendrier!$M:$V,MATCH($U428,Calendrier!$W:$W,0),MATCH($L428,Calendrier!$M$1:$V$1,0)),"")</f>
        <v/>
      </c>
      <c r="S428" s="164" t="str">
        <f t="shared" si="58"/>
        <v/>
      </c>
      <c r="T428" s="164" t="str">
        <f>IFERROR(VLOOKUP(S428,'Table de correspondance'!$R:$S,2,FALSE),R428)</f>
        <v/>
      </c>
      <c r="U428" s="155" t="str">
        <f t="shared" si="59"/>
        <v>Match 3ème place4622123hFin match</v>
      </c>
      <c r="AF428" s="31"/>
      <c r="AG428" s="65"/>
      <c r="AAF428" t="s">
        <v>215</v>
      </c>
    </row>
    <row r="429" spans="2:708" x14ac:dyDescent="0.25">
      <c r="B429" s="26" t="str">
        <f>Calendrier!B462</f>
        <v>Finale (prev)</v>
      </c>
      <c r="C429" s="26" t="str">
        <f>Calendrier!G462</f>
        <v>Finale 21h</v>
      </c>
      <c r="D429" s="27">
        <f>Calendrier!C462</f>
        <v>46222</v>
      </c>
      <c r="E429" s="28" t="str">
        <f>Calendrier!I462</f>
        <v>21h</v>
      </c>
      <c r="F429" s="28" t="str">
        <f>Calendrier!H462</f>
        <v>Avant Match</v>
      </c>
      <c r="G429" s="36"/>
      <c r="H429" s="100">
        <f>Calendrier!K462</f>
        <v>70000</v>
      </c>
      <c r="I429" s="42">
        <v>0.5</v>
      </c>
      <c r="J429" s="35">
        <v>20</v>
      </c>
      <c r="K429" s="35">
        <v>1</v>
      </c>
      <c r="L429" s="30"/>
      <c r="M429" s="42"/>
      <c r="N429" s="101" t="str">
        <f>IF(G429=TRUE,H429*K429*(VLOOKUP(J429,'Table de correspondance'!D:E,2,FALSE)),"")</f>
        <v/>
      </c>
      <c r="O429" s="101" t="str">
        <f t="shared" si="57"/>
        <v/>
      </c>
      <c r="P429" s="101" t="str">
        <f t="shared" si="56"/>
        <v/>
      </c>
      <c r="Q429" s="29">
        <f>Calendrier!L462</f>
        <v>5</v>
      </c>
      <c r="R429" s="164" t="str">
        <f>IFERROR(INDEX(Calendrier!$M:$V,MATCH($U429,Calendrier!$W:$W,0),MATCH($L429,Calendrier!$M$1:$V$1,0)),"")</f>
        <v/>
      </c>
      <c r="S429" s="164" t="str">
        <f t="shared" si="58"/>
        <v/>
      </c>
      <c r="T429" s="164" t="str">
        <f>IFERROR(VLOOKUP(S429,'Table de correspondance'!$R:$S,2,FALSE),R429)</f>
        <v/>
      </c>
      <c r="U429" s="155" t="str">
        <f t="shared" si="59"/>
        <v>Finale 21h4622221hAvant Match</v>
      </c>
      <c r="AF429" s="31"/>
      <c r="AG429" s="65"/>
      <c r="AAF429" t="s">
        <v>216</v>
      </c>
    </row>
    <row r="430" spans="2:708" x14ac:dyDescent="0.25">
      <c r="B430" s="26" t="str">
        <f>Calendrier!B463</f>
        <v>Finale (prev)</v>
      </c>
      <c r="C430" s="26" t="str">
        <f>Calendrier!G463</f>
        <v>Finale 21h</v>
      </c>
      <c r="D430" s="27">
        <f>Calendrier!C463</f>
        <v>46222</v>
      </c>
      <c r="E430" s="28" t="str">
        <f>Calendrier!I463</f>
        <v>21h</v>
      </c>
      <c r="F430" s="28" t="str">
        <f>Calendrier!H463</f>
        <v>Power break 1</v>
      </c>
      <c r="G430" s="36"/>
      <c r="H430" s="100">
        <f>Calendrier!K463</f>
        <v>250000</v>
      </c>
      <c r="I430" s="42">
        <v>0.5</v>
      </c>
      <c r="J430" s="35">
        <v>20</v>
      </c>
      <c r="K430" s="35">
        <v>1</v>
      </c>
      <c r="L430" s="30"/>
      <c r="M430" s="42"/>
      <c r="N430" s="101" t="str">
        <f>IF(G430=TRUE,H430*K430*(VLOOKUP(J430,'Table de correspondance'!D:E,2,FALSE)),"")</f>
        <v/>
      </c>
      <c r="O430" s="101" t="str">
        <f t="shared" si="57"/>
        <v/>
      </c>
      <c r="P430" s="101" t="str">
        <f t="shared" si="56"/>
        <v/>
      </c>
      <c r="Q430" s="29">
        <f>Calendrier!L463</f>
        <v>16.9575</v>
      </c>
      <c r="R430" s="164" t="str">
        <f>IFERROR(INDEX(Calendrier!$M:$V,MATCH($U430,Calendrier!$W:$W,0),MATCH($L430,Calendrier!$M$1:$V$1,0)),"")</f>
        <v/>
      </c>
      <c r="S430" s="164" t="str">
        <f t="shared" si="58"/>
        <v/>
      </c>
      <c r="T430" s="164" t="str">
        <f>IFERROR(VLOOKUP(S430,'Table de correspondance'!$R:$S,2,FALSE),R430)</f>
        <v/>
      </c>
      <c r="U430" s="155" t="str">
        <f t="shared" si="59"/>
        <v>Finale 21h4622221hPower break 1</v>
      </c>
      <c r="AF430" s="31"/>
      <c r="AG430" s="65"/>
      <c r="AAF430" t="s">
        <v>216</v>
      </c>
    </row>
    <row r="431" spans="2:708" x14ac:dyDescent="0.25">
      <c r="B431" s="26" t="str">
        <f>Calendrier!B464</f>
        <v>Finale (prev)</v>
      </c>
      <c r="C431" s="26" t="str">
        <f>Calendrier!G464</f>
        <v>Finale 21h</v>
      </c>
      <c r="D431" s="27">
        <f>Calendrier!C464</f>
        <v>46222</v>
      </c>
      <c r="E431" s="28" t="str">
        <f>Calendrier!I464</f>
        <v>21h</v>
      </c>
      <c r="F431" s="28" t="str">
        <f>Calendrier!H464</f>
        <v>Mi-temps 1</v>
      </c>
      <c r="G431" s="36"/>
      <c r="H431" s="100">
        <f>Calendrier!K464</f>
        <v>210000</v>
      </c>
      <c r="I431" s="42">
        <v>0.5</v>
      </c>
      <c r="J431" s="35">
        <v>20</v>
      </c>
      <c r="K431" s="35">
        <v>1</v>
      </c>
      <c r="L431" s="30"/>
      <c r="M431" s="42"/>
      <c r="N431" s="101" t="str">
        <f>IF(G431=TRUE,H431*K431*(VLOOKUP(J431,'Table de correspondance'!D:E,2,FALSE)),"")</f>
        <v/>
      </c>
      <c r="O431" s="101" t="str">
        <f t="shared" si="57"/>
        <v/>
      </c>
      <c r="P431" s="101" t="str">
        <f t="shared" si="56"/>
        <v/>
      </c>
      <c r="Q431" s="29">
        <f>Calendrier!L464</f>
        <v>15</v>
      </c>
      <c r="R431" s="164" t="str">
        <f>IFERROR(INDEX(Calendrier!$M:$V,MATCH($U431,Calendrier!$W:$W,0),MATCH($L431,Calendrier!$M$1:$V$1,0)),"")</f>
        <v/>
      </c>
      <c r="S431" s="164" t="str">
        <f t="shared" si="58"/>
        <v/>
      </c>
      <c r="T431" s="164" t="str">
        <f>IFERROR(VLOOKUP(S431,'Table de correspondance'!$R:$S,2,FALSE),R431)</f>
        <v/>
      </c>
      <c r="U431" s="155" t="str">
        <f t="shared" si="59"/>
        <v>Finale 21h4622221hMi-temps 1</v>
      </c>
      <c r="AF431" s="31"/>
      <c r="AG431" s="65"/>
      <c r="AAF431" t="s">
        <v>216</v>
      </c>
    </row>
    <row r="432" spans="2:708" x14ac:dyDescent="0.25">
      <c r="B432" s="26" t="str">
        <f>Calendrier!B465</f>
        <v>Finale (prev)</v>
      </c>
      <c r="C432" s="26" t="str">
        <f>Calendrier!G465</f>
        <v>Finale 21h</v>
      </c>
      <c r="D432" s="27">
        <f>Calendrier!C465</f>
        <v>46222</v>
      </c>
      <c r="E432" s="28" t="str">
        <f>Calendrier!I465</f>
        <v>21h</v>
      </c>
      <c r="F432" s="28" t="str">
        <f>Calendrier!H465</f>
        <v>Mi-temps 2</v>
      </c>
      <c r="G432" s="36"/>
      <c r="H432" s="100">
        <f>Calendrier!K465</f>
        <v>210000</v>
      </c>
      <c r="I432" s="42">
        <v>0.5</v>
      </c>
      <c r="J432" s="35">
        <v>20</v>
      </c>
      <c r="K432" s="35">
        <v>1</v>
      </c>
      <c r="L432" s="30"/>
      <c r="M432" s="42"/>
      <c r="N432" s="101" t="str">
        <f>IF(G432=TRUE,H432*K432*(VLOOKUP(J432,'Table de correspondance'!D:E,2,FALSE)),"")</f>
        <v/>
      </c>
      <c r="O432" s="101" t="str">
        <f t="shared" si="57"/>
        <v/>
      </c>
      <c r="P432" s="101" t="str">
        <f t="shared" si="56"/>
        <v/>
      </c>
      <c r="Q432" s="29">
        <f>Calendrier!L465</f>
        <v>15</v>
      </c>
      <c r="R432" s="164" t="str">
        <f>IFERROR(INDEX(Calendrier!$M:$V,MATCH($U432,Calendrier!$W:$W,0),MATCH($L432,Calendrier!$M$1:$V$1,0)),"")</f>
        <v/>
      </c>
      <c r="S432" s="164" t="str">
        <f t="shared" si="58"/>
        <v/>
      </c>
      <c r="T432" s="164" t="str">
        <f>IFERROR(VLOOKUP(S432,'Table de correspondance'!$R:$S,2,FALSE),R432)</f>
        <v/>
      </c>
      <c r="U432" s="155" t="str">
        <f t="shared" si="59"/>
        <v>Finale 21h4622221hMi-temps 2</v>
      </c>
      <c r="AF432" s="31"/>
      <c r="AG432" s="65"/>
      <c r="AAF432" t="s">
        <v>216</v>
      </c>
    </row>
    <row r="433" spans="2:708" x14ac:dyDescent="0.25">
      <c r="B433" s="26" t="str">
        <f>Calendrier!B466</f>
        <v>Finale (prev)</v>
      </c>
      <c r="C433" s="26" t="str">
        <f>Calendrier!G466</f>
        <v>Finale 21h</v>
      </c>
      <c r="D433" s="27">
        <f>Calendrier!C466</f>
        <v>46222</v>
      </c>
      <c r="E433" s="28" t="str">
        <f>Calendrier!I466</f>
        <v>21h</v>
      </c>
      <c r="F433" s="28" t="str">
        <f>Calendrier!H466</f>
        <v>Mi-temps 3</v>
      </c>
      <c r="G433" s="36"/>
      <c r="H433" s="100">
        <f>Calendrier!K466</f>
        <v>210000</v>
      </c>
      <c r="I433" s="42">
        <v>0.5</v>
      </c>
      <c r="J433" s="35">
        <v>20</v>
      </c>
      <c r="K433" s="35">
        <v>1</v>
      </c>
      <c r="L433" s="30"/>
      <c r="M433" s="42"/>
      <c r="N433" s="101" t="str">
        <f>IF(G433=TRUE,H433*K433*(VLOOKUP(J433,'Table de correspondance'!D:E,2,FALSE)),"")</f>
        <v/>
      </c>
      <c r="O433" s="101" t="str">
        <f t="shared" si="57"/>
        <v/>
      </c>
      <c r="P433" s="101" t="str">
        <f t="shared" si="56"/>
        <v/>
      </c>
      <c r="Q433" s="29">
        <f>Calendrier!L466</f>
        <v>15</v>
      </c>
      <c r="R433" s="164" t="str">
        <f>IFERROR(INDEX(Calendrier!$M:$V,MATCH($U433,Calendrier!$W:$W,0),MATCH($L433,Calendrier!$M$1:$V$1,0)),"")</f>
        <v/>
      </c>
      <c r="S433" s="164" t="str">
        <f t="shared" si="58"/>
        <v/>
      </c>
      <c r="T433" s="164" t="str">
        <f>IFERROR(VLOOKUP(S433,'Table de correspondance'!$R:$S,2,FALSE),R433)</f>
        <v/>
      </c>
      <c r="U433" s="155" t="str">
        <f t="shared" si="59"/>
        <v>Finale 21h4622221hMi-temps 3</v>
      </c>
      <c r="AF433" s="31"/>
      <c r="AG433" s="65"/>
      <c r="AAF433" t="s">
        <v>216</v>
      </c>
    </row>
    <row r="434" spans="2:708" x14ac:dyDescent="0.25">
      <c r="B434" s="26" t="str">
        <f>Calendrier!B467</f>
        <v>Finale (prev)</v>
      </c>
      <c r="C434" s="26" t="str">
        <f>Calendrier!G467</f>
        <v>Finale 21h</v>
      </c>
      <c r="D434" s="27">
        <f>Calendrier!C467</f>
        <v>46222</v>
      </c>
      <c r="E434" s="28" t="str">
        <f>Calendrier!I467</f>
        <v>21h</v>
      </c>
      <c r="F434" s="28" t="str">
        <f>Calendrier!H467</f>
        <v>Power break 2</v>
      </c>
      <c r="G434" s="36"/>
      <c r="H434" s="100">
        <f>Calendrier!K467</f>
        <v>250000</v>
      </c>
      <c r="I434" s="42">
        <v>0.5</v>
      </c>
      <c r="J434" s="35">
        <v>20</v>
      </c>
      <c r="K434" s="35">
        <v>1</v>
      </c>
      <c r="L434" s="30"/>
      <c r="M434" s="42"/>
      <c r="N434" s="101" t="str">
        <f>IF(G434=TRUE,H434*K434*(VLOOKUP(J434,'Table de correspondance'!D:E,2,FALSE)),"")</f>
        <v/>
      </c>
      <c r="O434" s="101" t="str">
        <f t="shared" si="57"/>
        <v/>
      </c>
      <c r="P434" s="101" t="str">
        <f t="shared" si="56"/>
        <v/>
      </c>
      <c r="Q434" s="29">
        <f>Calendrier!L467</f>
        <v>16.9575</v>
      </c>
      <c r="R434" s="164" t="str">
        <f>IFERROR(INDEX(Calendrier!$M:$V,MATCH($U434,Calendrier!$W:$W,0),MATCH($L434,Calendrier!$M$1:$V$1,0)),"")</f>
        <v/>
      </c>
      <c r="S434" s="164" t="str">
        <f t="shared" si="58"/>
        <v/>
      </c>
      <c r="T434" s="164" t="str">
        <f>IFERROR(VLOOKUP(S434,'Table de correspondance'!$R:$S,2,FALSE),R434)</f>
        <v/>
      </c>
      <c r="U434" s="155" t="str">
        <f t="shared" si="59"/>
        <v>Finale 21h4622221hPower break 2</v>
      </c>
      <c r="AF434" s="31"/>
      <c r="AG434" s="65"/>
      <c r="AAF434" t="s">
        <v>216</v>
      </c>
    </row>
    <row r="435" spans="2:708" x14ac:dyDescent="0.25">
      <c r="B435" s="26" t="str">
        <f>Calendrier!B468</f>
        <v>Finale (prev)</v>
      </c>
      <c r="C435" s="26" t="str">
        <f>Calendrier!G468</f>
        <v>Finale 21h</v>
      </c>
      <c r="D435" s="27">
        <f>Calendrier!C468</f>
        <v>46222</v>
      </c>
      <c r="E435" s="28" t="str">
        <f>Calendrier!I468</f>
        <v>21h</v>
      </c>
      <c r="F435" s="28" t="str">
        <f>Calendrier!H468</f>
        <v>2ème période / Prolongations</v>
      </c>
      <c r="G435" s="36"/>
      <c r="H435" s="100">
        <f>Calendrier!K468</f>
        <v>220000</v>
      </c>
      <c r="I435" s="42">
        <v>0.5</v>
      </c>
      <c r="J435" s="35">
        <v>20</v>
      </c>
      <c r="K435" s="35">
        <v>1</v>
      </c>
      <c r="L435" s="30"/>
      <c r="M435" s="42"/>
      <c r="N435" s="101" t="str">
        <f>IF(G435=TRUE,H435*K435*(VLOOKUP(J435,'Table de correspondance'!D:E,2,FALSE)),"")</f>
        <v/>
      </c>
      <c r="O435" s="101" t="str">
        <f t="shared" si="57"/>
        <v/>
      </c>
      <c r="P435" s="101" t="str">
        <f t="shared" si="56"/>
        <v/>
      </c>
      <c r="Q435" s="29">
        <f>Calendrier!L468</f>
        <v>15.7</v>
      </c>
      <c r="R435" s="164" t="str">
        <f>IFERROR(INDEX(Calendrier!$M:$V,MATCH($U435,Calendrier!$W:$W,0),MATCH($L435,Calendrier!$M$1:$V$1,0)),"")</f>
        <v/>
      </c>
      <c r="S435" s="164" t="str">
        <f t="shared" si="58"/>
        <v/>
      </c>
      <c r="T435" s="164" t="str">
        <f>IFERROR(VLOOKUP(S435,'Table de correspondance'!$R:$S,2,FALSE),R435)</f>
        <v/>
      </c>
      <c r="U435" s="155" t="str">
        <f t="shared" si="59"/>
        <v>Finale 21h4622221h2ème période / Prolongations</v>
      </c>
      <c r="AF435" s="31"/>
      <c r="AG435" s="65"/>
      <c r="AAF435" t="s">
        <v>216</v>
      </c>
    </row>
    <row r="436" spans="2:708" x14ac:dyDescent="0.25">
      <c r="B436" s="26" t="str">
        <f>Calendrier!B469</f>
        <v>Finale (prev)</v>
      </c>
      <c r="C436" s="26" t="str">
        <f>Calendrier!G469</f>
        <v>Finale 21h</v>
      </c>
      <c r="D436" s="27">
        <f>Calendrier!C469</f>
        <v>46222</v>
      </c>
      <c r="E436" s="28" t="str">
        <f>Calendrier!I469</f>
        <v>21h</v>
      </c>
      <c r="F436" s="28" t="str">
        <f>Calendrier!H469</f>
        <v>Prolongations / Tirs au but</v>
      </c>
      <c r="G436" s="36"/>
      <c r="H436" s="100">
        <f>Calendrier!K469</f>
        <v>220000</v>
      </c>
      <c r="I436" s="42">
        <v>0.5</v>
      </c>
      <c r="J436" s="35">
        <v>20</v>
      </c>
      <c r="K436" s="35">
        <v>1</v>
      </c>
      <c r="L436" s="30"/>
      <c r="M436" s="42"/>
      <c r="N436" s="101" t="str">
        <f>IF(G436=TRUE,H436*K436*(VLOOKUP(J436,'Table de correspondance'!D:E,2,FALSE)),"")</f>
        <v/>
      </c>
      <c r="O436" s="101" t="str">
        <f t="shared" si="57"/>
        <v/>
      </c>
      <c r="P436" s="101" t="str">
        <f t="shared" si="56"/>
        <v/>
      </c>
      <c r="Q436" s="29">
        <f>Calendrier!L469</f>
        <v>15.7</v>
      </c>
      <c r="R436" s="164" t="str">
        <f>IFERROR(INDEX(Calendrier!$M:$V,MATCH($U436,Calendrier!$W:$W,0),MATCH($L436,Calendrier!$M$1:$V$1,0)),"")</f>
        <v/>
      </c>
      <c r="S436" s="164" t="str">
        <f t="shared" si="58"/>
        <v/>
      </c>
      <c r="T436" s="164" t="str">
        <f>IFERROR(VLOOKUP(S436,'Table de correspondance'!$R:$S,2,FALSE),R436)</f>
        <v/>
      </c>
      <c r="U436" s="155" t="str">
        <f t="shared" si="59"/>
        <v>Finale 21h4622221hProlongations / Tirs au but</v>
      </c>
      <c r="AF436" s="31"/>
      <c r="AG436" s="65"/>
      <c r="AAF436" t="s">
        <v>216</v>
      </c>
    </row>
    <row r="437" spans="2:708" x14ac:dyDescent="0.25">
      <c r="B437" s="26" t="str">
        <f>Calendrier!B470</f>
        <v>Finale (prev)</v>
      </c>
      <c r="C437" s="26" t="str">
        <f>Calendrier!G470</f>
        <v>Finale 21h</v>
      </c>
      <c r="D437" s="27">
        <f>Calendrier!C470</f>
        <v>46222</v>
      </c>
      <c r="E437" s="28" t="str">
        <f>Calendrier!I470</f>
        <v>21h</v>
      </c>
      <c r="F437" s="28" t="str">
        <f>Calendrier!H470</f>
        <v>Remise coupe</v>
      </c>
      <c r="G437" s="36"/>
      <c r="H437" s="100">
        <f>Calendrier!K470</f>
        <v>195000</v>
      </c>
      <c r="I437" s="42">
        <v>0.5</v>
      </c>
      <c r="J437" s="35">
        <v>20</v>
      </c>
      <c r="K437" s="35">
        <v>1</v>
      </c>
      <c r="L437" s="30"/>
      <c r="M437" s="42"/>
      <c r="N437" s="101" t="str">
        <f>IF(G437=TRUE,H437*K437*(VLOOKUP(J437,'Table de correspondance'!D:E,2,FALSE)),"")</f>
        <v/>
      </c>
      <c r="O437" s="101" t="str">
        <f t="shared" si="57"/>
        <v/>
      </c>
      <c r="P437" s="101" t="str">
        <f t="shared" si="56"/>
        <v/>
      </c>
      <c r="Q437" s="29">
        <f>Calendrier!L470</f>
        <v>13.9</v>
      </c>
      <c r="R437" s="164" t="str">
        <f>IFERROR(INDEX(Calendrier!$M:$V,MATCH($U437,Calendrier!$W:$W,0),MATCH($L437,Calendrier!$M$1:$V$1,0)),"")</f>
        <v/>
      </c>
      <c r="S437" s="164" t="str">
        <f t="shared" si="58"/>
        <v/>
      </c>
      <c r="T437" s="164" t="str">
        <f>IFERROR(VLOOKUP(S437,'Table de correspondance'!$R:$S,2,FALSE),R437)</f>
        <v/>
      </c>
      <c r="U437" s="155" t="str">
        <f t="shared" si="59"/>
        <v>Finale 21h4622221hRemise coupe</v>
      </c>
      <c r="AF437" s="31"/>
      <c r="AG437" s="65"/>
      <c r="AAF437" t="s">
        <v>216</v>
      </c>
    </row>
    <row r="438" spans="2:708" x14ac:dyDescent="0.25">
      <c r="B438" s="26" t="str">
        <f>Calendrier!B471</f>
        <v>Finale (prev)</v>
      </c>
      <c r="C438" s="26" t="str">
        <f>Calendrier!G471</f>
        <v>Finale 21h</v>
      </c>
      <c r="D438" s="27">
        <f>Calendrier!C471</f>
        <v>46222</v>
      </c>
      <c r="E438" s="28" t="str">
        <f>Calendrier!I471</f>
        <v>21h</v>
      </c>
      <c r="F438" s="28" t="str">
        <f>Calendrier!H471</f>
        <v>Fin match</v>
      </c>
      <c r="G438" s="36"/>
      <c r="H438" s="100">
        <f>Calendrier!K471</f>
        <v>80000</v>
      </c>
      <c r="I438" s="42">
        <v>0.5</v>
      </c>
      <c r="J438" s="35">
        <v>20</v>
      </c>
      <c r="K438" s="35">
        <v>1</v>
      </c>
      <c r="L438" s="30"/>
      <c r="M438" s="42"/>
      <c r="N438" s="101" t="str">
        <f>IF(G438=TRUE,H438*K438*(VLOOKUP(J438,'Table de correspondance'!D:E,2,FALSE)),"")</f>
        <v/>
      </c>
      <c r="O438" s="101" t="str">
        <f t="shared" si="57"/>
        <v/>
      </c>
      <c r="P438" s="101" t="str">
        <f t="shared" si="56"/>
        <v/>
      </c>
      <c r="Q438" s="29">
        <f>Calendrier!L471</f>
        <v>6.7</v>
      </c>
      <c r="R438" s="164" t="str">
        <f>IFERROR(INDEX(Calendrier!$M:$V,MATCH($U438,Calendrier!$W:$W,0),MATCH($L438,Calendrier!$M$1:$V$1,0)),"")</f>
        <v/>
      </c>
      <c r="S438" s="164" t="str">
        <f t="shared" si="58"/>
        <v/>
      </c>
      <c r="T438" s="164" t="str">
        <f>IFERROR(VLOOKUP(S438,'Table de correspondance'!$R:$S,2,FALSE),R438)</f>
        <v/>
      </c>
      <c r="U438" s="155" t="str">
        <f t="shared" si="59"/>
        <v>Finale 21h4622221hFin match</v>
      </c>
      <c r="AF438" s="31"/>
      <c r="AG438" s="65"/>
      <c r="AAF438" t="s">
        <v>216</v>
      </c>
    </row>
    <row r="439" spans="2:708" x14ac:dyDescent="0.25">
      <c r="AG439" s="65"/>
    </row>
    <row r="440" spans="2:708" x14ac:dyDescent="0.25">
      <c r="AG440" s="65"/>
    </row>
    <row r="441" spans="2:708" x14ac:dyDescent="0.25">
      <c r="AG441" s="65"/>
    </row>
    <row r="442" spans="2:708" x14ac:dyDescent="0.25">
      <c r="AG442" s="65"/>
    </row>
    <row r="443" spans="2:708" x14ac:dyDescent="0.25">
      <c r="AG443" s="65"/>
    </row>
    <row r="444" spans="2:708" x14ac:dyDescent="0.25">
      <c r="AG444" s="65"/>
    </row>
    <row r="445" spans="2:708" x14ac:dyDescent="0.25">
      <c r="AG445" s="65"/>
    </row>
    <row r="446" spans="2:708" x14ac:dyDescent="0.25">
      <c r="AG446" s="65"/>
    </row>
    <row r="447" spans="2:708" x14ac:dyDescent="0.25">
      <c r="AG447" s="65"/>
    </row>
    <row r="448" spans="2:708" x14ac:dyDescent="0.25">
      <c r="AG448" s="65"/>
    </row>
    <row r="449" spans="33:33" x14ac:dyDescent="0.25">
      <c r="AG449" s="65"/>
    </row>
    <row r="450" spans="33:33" x14ac:dyDescent="0.25">
      <c r="AG450" s="65"/>
    </row>
    <row r="451" spans="33:33" x14ac:dyDescent="0.25">
      <c r="AG451" s="65"/>
    </row>
    <row r="452" spans="33:33" x14ac:dyDescent="0.25">
      <c r="AG452" s="65"/>
    </row>
    <row r="453" spans="33:33" x14ac:dyDescent="0.25">
      <c r="AG453" s="65"/>
    </row>
    <row r="454" spans="33:33" x14ac:dyDescent="0.25">
      <c r="AG454" s="65"/>
    </row>
    <row r="455" spans="33:33" x14ac:dyDescent="0.25">
      <c r="AG455" s="65"/>
    </row>
    <row r="456" spans="33:33" x14ac:dyDescent="0.25">
      <c r="AG456" s="65"/>
    </row>
    <row r="457" spans="33:33" x14ac:dyDescent="0.25">
      <c r="AG457" s="65"/>
    </row>
    <row r="458" spans="33:33" x14ac:dyDescent="0.25">
      <c r="AG458" s="65"/>
    </row>
    <row r="459" spans="33:33" x14ac:dyDescent="0.25">
      <c r="AG459" s="65"/>
    </row>
    <row r="460" spans="33:33" x14ac:dyDescent="0.25">
      <c r="AG460" s="65"/>
    </row>
    <row r="461" spans="33:33" x14ac:dyDescent="0.25">
      <c r="AG461" s="65"/>
    </row>
    <row r="462" spans="33:33" x14ac:dyDescent="0.25">
      <c r="AG462" s="65"/>
    </row>
    <row r="463" spans="33:33" x14ac:dyDescent="0.25">
      <c r="AG463" s="65"/>
    </row>
    <row r="464" spans="33:33" x14ac:dyDescent="0.25">
      <c r="AG464" s="65"/>
    </row>
    <row r="465" spans="33:33" x14ac:dyDescent="0.25">
      <c r="AG465" s="65"/>
    </row>
    <row r="466" spans="33:33" x14ac:dyDescent="0.25">
      <c r="AG466" s="65"/>
    </row>
    <row r="467" spans="33:33" x14ac:dyDescent="0.25">
      <c r="AG467" s="65"/>
    </row>
    <row r="468" spans="33:33" x14ac:dyDescent="0.25">
      <c r="AG468" s="65"/>
    </row>
    <row r="469" spans="33:33" x14ac:dyDescent="0.25">
      <c r="AG469" s="65"/>
    </row>
    <row r="470" spans="33:33" x14ac:dyDescent="0.25">
      <c r="AG470" s="65"/>
    </row>
    <row r="471" spans="33:33" x14ac:dyDescent="0.25">
      <c r="AG471" s="65"/>
    </row>
    <row r="472" spans="33:33" x14ac:dyDescent="0.25">
      <c r="AG472" s="65"/>
    </row>
    <row r="473" spans="33:33" x14ac:dyDescent="0.25">
      <c r="AG473" s="65"/>
    </row>
    <row r="474" spans="33:33" x14ac:dyDescent="0.25">
      <c r="AG474" s="65"/>
    </row>
    <row r="475" spans="33:33" x14ac:dyDescent="0.25">
      <c r="AG475" s="65"/>
    </row>
    <row r="476" spans="33:33" x14ac:dyDescent="0.25">
      <c r="AG476" s="65"/>
    </row>
    <row r="477" spans="33:33" x14ac:dyDescent="0.25">
      <c r="AG477" s="65"/>
    </row>
    <row r="478" spans="33:33" x14ac:dyDescent="0.25">
      <c r="AG478" s="65"/>
    </row>
    <row r="479" spans="33:33" x14ac:dyDescent="0.25">
      <c r="AG479" s="65"/>
    </row>
    <row r="480" spans="33:33" x14ac:dyDescent="0.25">
      <c r="AG480" s="65"/>
    </row>
    <row r="481" spans="33:33" x14ac:dyDescent="0.25">
      <c r="AG481" s="65"/>
    </row>
    <row r="482" spans="33:33" x14ac:dyDescent="0.25">
      <c r="AG482" s="65"/>
    </row>
    <row r="483" spans="33:33" x14ac:dyDescent="0.25">
      <c r="AG483" s="65"/>
    </row>
    <row r="484" spans="33:33" x14ac:dyDescent="0.25">
      <c r="AG484" s="65"/>
    </row>
    <row r="485" spans="33:33" x14ac:dyDescent="0.25">
      <c r="AG485" s="65"/>
    </row>
    <row r="486" spans="33:33" x14ac:dyDescent="0.25">
      <c r="AG486" s="65"/>
    </row>
    <row r="487" spans="33:33" x14ac:dyDescent="0.25">
      <c r="AG487" s="65"/>
    </row>
    <row r="488" spans="33:33" x14ac:dyDescent="0.25">
      <c r="AG488" s="65"/>
    </row>
    <row r="489" spans="33:33" x14ac:dyDescent="0.25">
      <c r="AG489" s="65"/>
    </row>
    <row r="490" spans="33:33" x14ac:dyDescent="0.25">
      <c r="AG490" s="65"/>
    </row>
    <row r="491" spans="33:33" x14ac:dyDescent="0.25">
      <c r="AG491" s="65"/>
    </row>
    <row r="492" spans="33:33" x14ac:dyDescent="0.25">
      <c r="AG492" s="65"/>
    </row>
    <row r="493" spans="33:33" x14ac:dyDescent="0.25">
      <c r="AG493" s="65"/>
    </row>
    <row r="494" spans="33:33" x14ac:dyDescent="0.25">
      <c r="AG494" s="65"/>
    </row>
    <row r="495" spans="33:33" x14ac:dyDescent="0.25">
      <c r="AG495" s="65"/>
    </row>
    <row r="496" spans="33:33" x14ac:dyDescent="0.25">
      <c r="AG496" s="65"/>
    </row>
    <row r="497" spans="33:33" x14ac:dyDescent="0.25">
      <c r="AG497" s="65"/>
    </row>
    <row r="498" spans="33:33" x14ac:dyDescent="0.25">
      <c r="AG498" s="65"/>
    </row>
    <row r="499" spans="33:33" x14ac:dyDescent="0.25">
      <c r="AG499" s="65"/>
    </row>
    <row r="500" spans="33:33" x14ac:dyDescent="0.25">
      <c r="AG500" s="65"/>
    </row>
    <row r="501" spans="33:33" x14ac:dyDescent="0.25">
      <c r="AG501" s="65"/>
    </row>
    <row r="502" spans="33:33" x14ac:dyDescent="0.25">
      <c r="AG502" s="65"/>
    </row>
    <row r="503" spans="33:33" x14ac:dyDescent="0.25">
      <c r="AG503" s="65"/>
    </row>
    <row r="504" spans="33:33" x14ac:dyDescent="0.25">
      <c r="AG504" s="65"/>
    </row>
    <row r="505" spans="33:33" x14ac:dyDescent="0.25">
      <c r="AG505" s="65"/>
    </row>
    <row r="506" spans="33:33" x14ac:dyDescent="0.25">
      <c r="AG506" s="65"/>
    </row>
    <row r="507" spans="33:33" x14ac:dyDescent="0.25">
      <c r="AG507" s="65"/>
    </row>
    <row r="508" spans="33:33" x14ac:dyDescent="0.25">
      <c r="AG508" s="65"/>
    </row>
    <row r="509" spans="33:33" x14ac:dyDescent="0.25">
      <c r="AG509" s="65"/>
    </row>
    <row r="510" spans="33:33" x14ac:dyDescent="0.25">
      <c r="AG510" s="65"/>
    </row>
    <row r="511" spans="33:33" x14ac:dyDescent="0.25">
      <c r="AG511" s="65"/>
    </row>
    <row r="512" spans="33:33" x14ac:dyDescent="0.25">
      <c r="AG512" s="65"/>
    </row>
    <row r="513" spans="33:33" x14ac:dyDescent="0.25">
      <c r="AG513" s="65"/>
    </row>
    <row r="514" spans="33:33" x14ac:dyDescent="0.25">
      <c r="AG514" s="65"/>
    </row>
    <row r="515" spans="33:33" x14ac:dyDescent="0.25">
      <c r="AG515" s="65"/>
    </row>
    <row r="516" spans="33:33" x14ac:dyDescent="0.25">
      <c r="AG516" s="65"/>
    </row>
    <row r="517" spans="33:33" x14ac:dyDescent="0.25">
      <c r="AG517" s="65"/>
    </row>
    <row r="518" spans="33:33" x14ac:dyDescent="0.25">
      <c r="AG518" s="65"/>
    </row>
    <row r="519" spans="33:33" x14ac:dyDescent="0.25">
      <c r="AG519" s="65"/>
    </row>
    <row r="520" spans="33:33" x14ac:dyDescent="0.25">
      <c r="AG520" s="65"/>
    </row>
    <row r="521" spans="33:33" x14ac:dyDescent="0.25">
      <c r="AG521" s="65"/>
    </row>
    <row r="522" spans="33:33" x14ac:dyDescent="0.25">
      <c r="AG522" s="65"/>
    </row>
    <row r="523" spans="33:33" x14ac:dyDescent="0.25">
      <c r="AG523" s="65"/>
    </row>
    <row r="524" spans="33:33" x14ac:dyDescent="0.25">
      <c r="AG524" s="65"/>
    </row>
    <row r="525" spans="33:33" x14ac:dyDescent="0.25">
      <c r="AG525" s="65"/>
    </row>
    <row r="526" spans="33:33" x14ac:dyDescent="0.25">
      <c r="AG526" s="65"/>
    </row>
    <row r="527" spans="33:33" x14ac:dyDescent="0.25">
      <c r="AG527" s="65"/>
    </row>
    <row r="528" spans="33:33" x14ac:dyDescent="0.25">
      <c r="AG528" s="65"/>
    </row>
    <row r="529" spans="33:33" x14ac:dyDescent="0.25">
      <c r="AG529" s="65"/>
    </row>
    <row r="530" spans="33:33" x14ac:dyDescent="0.25">
      <c r="AG530" s="65"/>
    </row>
    <row r="531" spans="33:33" x14ac:dyDescent="0.25">
      <c r="AG531" s="65"/>
    </row>
    <row r="532" spans="33:33" x14ac:dyDescent="0.25">
      <c r="AG532" s="65"/>
    </row>
    <row r="533" spans="33:33" x14ac:dyDescent="0.25">
      <c r="AG533" s="65"/>
    </row>
    <row r="534" spans="33:33" x14ac:dyDescent="0.25">
      <c r="AG534" s="65"/>
    </row>
    <row r="535" spans="33:33" x14ac:dyDescent="0.25">
      <c r="AG535" s="65"/>
    </row>
    <row r="536" spans="33:33" x14ac:dyDescent="0.25">
      <c r="AG536" s="65"/>
    </row>
    <row r="537" spans="33:33" x14ac:dyDescent="0.25">
      <c r="AG537" s="65"/>
    </row>
    <row r="538" spans="33:33" x14ac:dyDescent="0.25">
      <c r="AG538" s="65"/>
    </row>
    <row r="539" spans="33:33" x14ac:dyDescent="0.25">
      <c r="AG539" s="65"/>
    </row>
    <row r="540" spans="33:33" x14ac:dyDescent="0.25">
      <c r="AG540" s="65"/>
    </row>
    <row r="541" spans="33:33" x14ac:dyDescent="0.25">
      <c r="AG541" s="65"/>
    </row>
    <row r="542" spans="33:33" x14ac:dyDescent="0.25">
      <c r="AG542" s="65"/>
    </row>
    <row r="543" spans="33:33" x14ac:dyDescent="0.25">
      <c r="AG543" s="65"/>
    </row>
    <row r="544" spans="33:33" x14ac:dyDescent="0.25">
      <c r="AG544" s="65"/>
    </row>
    <row r="545" spans="33:33" x14ac:dyDescent="0.25">
      <c r="AG545" s="65"/>
    </row>
    <row r="546" spans="33:33" x14ac:dyDescent="0.25">
      <c r="AG546" s="65"/>
    </row>
    <row r="547" spans="33:33" x14ac:dyDescent="0.25">
      <c r="AG547" s="65"/>
    </row>
    <row r="548" spans="33:33" x14ac:dyDescent="0.25">
      <c r="AG548" s="65"/>
    </row>
    <row r="549" spans="33:33" x14ac:dyDescent="0.25">
      <c r="AG549" s="65"/>
    </row>
    <row r="550" spans="33:33" x14ac:dyDescent="0.25">
      <c r="AG550" s="65"/>
    </row>
    <row r="551" spans="33:33" x14ac:dyDescent="0.25">
      <c r="AG551" s="65"/>
    </row>
    <row r="552" spans="33:33" x14ac:dyDescent="0.25">
      <c r="AG552" s="65"/>
    </row>
    <row r="553" spans="33:33" x14ac:dyDescent="0.25">
      <c r="AG553" s="65"/>
    </row>
    <row r="554" spans="33:33" x14ac:dyDescent="0.25">
      <c r="AG554" s="65"/>
    </row>
    <row r="555" spans="33:33" x14ac:dyDescent="0.25">
      <c r="AG555" s="65"/>
    </row>
    <row r="556" spans="33:33" x14ac:dyDescent="0.25">
      <c r="AG556" s="65"/>
    </row>
    <row r="557" spans="33:33" x14ac:dyDescent="0.25">
      <c r="AG557" s="65"/>
    </row>
    <row r="558" spans="33:33" x14ac:dyDescent="0.25">
      <c r="AG558" s="65"/>
    </row>
    <row r="559" spans="33:33" x14ac:dyDescent="0.25">
      <c r="AG559" s="65"/>
    </row>
    <row r="560" spans="33:33" x14ac:dyDescent="0.25">
      <c r="AG560" s="65"/>
    </row>
    <row r="561" spans="33:33" x14ac:dyDescent="0.25">
      <c r="AG561" s="65"/>
    </row>
    <row r="562" spans="33:33" x14ac:dyDescent="0.25">
      <c r="AG562" s="65"/>
    </row>
    <row r="563" spans="33:33" x14ac:dyDescent="0.25">
      <c r="AG563" s="65"/>
    </row>
    <row r="564" spans="33:33" x14ac:dyDescent="0.25">
      <c r="AG564" s="65"/>
    </row>
    <row r="565" spans="33:33" x14ac:dyDescent="0.25">
      <c r="AG565" s="65"/>
    </row>
    <row r="566" spans="33:33" x14ac:dyDescent="0.25">
      <c r="AG566" s="65"/>
    </row>
    <row r="567" spans="33:33" x14ac:dyDescent="0.25">
      <c r="AG567" s="65"/>
    </row>
    <row r="568" spans="33:33" x14ac:dyDescent="0.25">
      <c r="AG568" s="65"/>
    </row>
    <row r="569" spans="33:33" x14ac:dyDescent="0.25">
      <c r="AG569" s="65"/>
    </row>
    <row r="570" spans="33:33" x14ac:dyDescent="0.25">
      <c r="AG570" s="65"/>
    </row>
    <row r="571" spans="33:33" x14ac:dyDescent="0.25">
      <c r="AG571" s="65"/>
    </row>
    <row r="572" spans="33:33" x14ac:dyDescent="0.25">
      <c r="AG572" s="65"/>
    </row>
    <row r="573" spans="33:33" x14ac:dyDescent="0.25">
      <c r="AG573" s="65"/>
    </row>
    <row r="574" spans="33:33" x14ac:dyDescent="0.25">
      <c r="AG574" s="65"/>
    </row>
    <row r="575" spans="33:33" x14ac:dyDescent="0.25">
      <c r="AG575" s="65"/>
    </row>
    <row r="576" spans="33:33" x14ac:dyDescent="0.25">
      <c r="AG576" s="65"/>
    </row>
    <row r="577" spans="33:33" x14ac:dyDescent="0.25">
      <c r="AG577" s="65"/>
    </row>
    <row r="578" spans="33:33" x14ac:dyDescent="0.25">
      <c r="AG578" s="65"/>
    </row>
    <row r="579" spans="33:33" x14ac:dyDescent="0.25">
      <c r="AG579" s="65"/>
    </row>
    <row r="580" spans="33:33" x14ac:dyDescent="0.25">
      <c r="AG580" s="65"/>
    </row>
    <row r="581" spans="33:33" x14ac:dyDescent="0.25">
      <c r="AG581" s="65"/>
    </row>
    <row r="582" spans="33:33" x14ac:dyDescent="0.25">
      <c r="AG582" s="65"/>
    </row>
    <row r="583" spans="33:33" x14ac:dyDescent="0.25">
      <c r="AG583" s="65"/>
    </row>
    <row r="584" spans="33:33" x14ac:dyDescent="0.25">
      <c r="AG584" s="65"/>
    </row>
    <row r="585" spans="33:33" x14ac:dyDescent="0.25">
      <c r="AG585" s="65"/>
    </row>
    <row r="586" spans="33:33" x14ac:dyDescent="0.25">
      <c r="AG586" s="65"/>
    </row>
    <row r="587" spans="33:33" x14ac:dyDescent="0.25">
      <c r="AG587" s="65"/>
    </row>
    <row r="588" spans="33:33" x14ac:dyDescent="0.25">
      <c r="AG588" s="65"/>
    </row>
    <row r="589" spans="33:33" x14ac:dyDescent="0.25">
      <c r="AG589" s="65"/>
    </row>
    <row r="590" spans="33:33" x14ac:dyDescent="0.25">
      <c r="AG590" s="65"/>
    </row>
    <row r="591" spans="33:33" x14ac:dyDescent="0.25">
      <c r="AG591" s="65"/>
    </row>
    <row r="592" spans="33:33" x14ac:dyDescent="0.25">
      <c r="AG592" s="65"/>
    </row>
    <row r="593" spans="33:33" x14ac:dyDescent="0.25">
      <c r="AG593" s="65"/>
    </row>
    <row r="594" spans="33:33" x14ac:dyDescent="0.25">
      <c r="AG594" s="65"/>
    </row>
    <row r="595" spans="33:33" x14ac:dyDescent="0.25">
      <c r="AG595" s="65"/>
    </row>
    <row r="596" spans="33:33" x14ac:dyDescent="0.25">
      <c r="AG596" s="65"/>
    </row>
    <row r="597" spans="33:33" x14ac:dyDescent="0.25">
      <c r="AG597" s="65"/>
    </row>
    <row r="598" spans="33:33" x14ac:dyDescent="0.25">
      <c r="AG598" s="65"/>
    </row>
    <row r="599" spans="33:33" x14ac:dyDescent="0.25">
      <c r="AG599" s="65"/>
    </row>
    <row r="600" spans="33:33" x14ac:dyDescent="0.25">
      <c r="AG600" s="65"/>
    </row>
    <row r="601" spans="33:33" x14ac:dyDescent="0.25">
      <c r="AG601" s="65"/>
    </row>
    <row r="602" spans="33:33" x14ac:dyDescent="0.25">
      <c r="AG602" s="65"/>
    </row>
    <row r="603" spans="33:33" x14ac:dyDescent="0.25">
      <c r="AG603" s="65"/>
    </row>
    <row r="604" spans="33:33" x14ac:dyDescent="0.25">
      <c r="AG604" s="65"/>
    </row>
    <row r="605" spans="33:33" x14ac:dyDescent="0.25">
      <c r="AG605" s="65"/>
    </row>
    <row r="606" spans="33:33" x14ac:dyDescent="0.25">
      <c r="AG606" s="65"/>
    </row>
    <row r="607" spans="33:33" x14ac:dyDescent="0.25">
      <c r="AG607" s="65"/>
    </row>
    <row r="608" spans="33:33" x14ac:dyDescent="0.25">
      <c r="AG608" s="65"/>
    </row>
    <row r="609" spans="33:33" x14ac:dyDescent="0.25">
      <c r="AG609" s="65"/>
    </row>
    <row r="610" spans="33:33" x14ac:dyDescent="0.25">
      <c r="AG610" s="65"/>
    </row>
    <row r="611" spans="33:33" x14ac:dyDescent="0.25">
      <c r="AG611" s="65"/>
    </row>
    <row r="612" spans="33:33" x14ac:dyDescent="0.25">
      <c r="AG612" s="65"/>
    </row>
    <row r="613" spans="33:33" x14ac:dyDescent="0.25">
      <c r="AG613" s="65"/>
    </row>
    <row r="614" spans="33:33" x14ac:dyDescent="0.25">
      <c r="AG614" s="65"/>
    </row>
    <row r="615" spans="33:33" x14ac:dyDescent="0.25">
      <c r="AG615" s="65"/>
    </row>
    <row r="616" spans="33:33" x14ac:dyDescent="0.25">
      <c r="AG616" s="65"/>
    </row>
    <row r="617" spans="33:33" x14ac:dyDescent="0.25">
      <c r="AG617" s="65"/>
    </row>
    <row r="618" spans="33:33" x14ac:dyDescent="0.25">
      <c r="AG618" s="65"/>
    </row>
    <row r="619" spans="33:33" x14ac:dyDescent="0.25">
      <c r="AG619" s="65"/>
    </row>
    <row r="620" spans="33:33" x14ac:dyDescent="0.25">
      <c r="AG620" s="65"/>
    </row>
    <row r="621" spans="33:33" x14ac:dyDescent="0.25">
      <c r="AG621" s="65"/>
    </row>
    <row r="622" spans="33:33" x14ac:dyDescent="0.25">
      <c r="AG622" s="65"/>
    </row>
    <row r="623" spans="33:33" x14ac:dyDescent="0.25">
      <c r="AG623" s="65"/>
    </row>
    <row r="624" spans="33:33" x14ac:dyDescent="0.25">
      <c r="AG624" s="65"/>
    </row>
    <row r="625" spans="33:33" x14ac:dyDescent="0.25">
      <c r="AG625" s="65"/>
    </row>
    <row r="626" spans="33:33" x14ac:dyDescent="0.25">
      <c r="AG626" s="65"/>
    </row>
    <row r="627" spans="33:33" x14ac:dyDescent="0.25">
      <c r="AG627" s="65"/>
    </row>
    <row r="628" spans="33:33" x14ac:dyDescent="0.25">
      <c r="AG628" s="65"/>
    </row>
    <row r="629" spans="33:33" x14ac:dyDescent="0.25">
      <c r="AG629" s="65"/>
    </row>
    <row r="630" spans="33:33" x14ac:dyDescent="0.25">
      <c r="AG630" s="65"/>
    </row>
    <row r="631" spans="33:33" x14ac:dyDescent="0.25">
      <c r="AG631" s="65"/>
    </row>
    <row r="632" spans="33:33" x14ac:dyDescent="0.25">
      <c r="AG632" s="65"/>
    </row>
    <row r="633" spans="33:33" x14ac:dyDescent="0.25">
      <c r="AG633" s="65"/>
    </row>
    <row r="634" spans="33:33" x14ac:dyDescent="0.25">
      <c r="AG634" s="65"/>
    </row>
    <row r="635" spans="33:33" x14ac:dyDescent="0.25">
      <c r="AG635" s="65"/>
    </row>
    <row r="636" spans="33:33" x14ac:dyDescent="0.25">
      <c r="AG636" s="65"/>
    </row>
    <row r="637" spans="33:33" x14ac:dyDescent="0.25">
      <c r="AG637" s="65"/>
    </row>
    <row r="638" spans="33:33" x14ac:dyDescent="0.25">
      <c r="AG638" s="65"/>
    </row>
    <row r="639" spans="33:33" x14ac:dyDescent="0.25">
      <c r="AG639" s="65"/>
    </row>
    <row r="640" spans="33:33" x14ac:dyDescent="0.25">
      <c r="AG640" s="65"/>
    </row>
    <row r="641" spans="33:33" x14ac:dyDescent="0.25">
      <c r="AG641" s="65"/>
    </row>
    <row r="642" spans="33:33" x14ac:dyDescent="0.25">
      <c r="AG642" s="65"/>
    </row>
    <row r="643" spans="33:33" x14ac:dyDescent="0.25">
      <c r="AG643" s="65"/>
    </row>
    <row r="644" spans="33:33" x14ac:dyDescent="0.25">
      <c r="AG644" s="65"/>
    </row>
    <row r="645" spans="33:33" x14ac:dyDescent="0.25">
      <c r="AG645" s="65"/>
    </row>
    <row r="646" spans="33:33" x14ac:dyDescent="0.25">
      <c r="AG646" s="65"/>
    </row>
    <row r="647" spans="33:33" x14ac:dyDescent="0.25">
      <c r="AG647" s="65"/>
    </row>
    <row r="648" spans="33:33" x14ac:dyDescent="0.25">
      <c r="AG648" s="65"/>
    </row>
    <row r="649" spans="33:33" x14ac:dyDescent="0.25">
      <c r="AG649" s="65"/>
    </row>
    <row r="650" spans="33:33" x14ac:dyDescent="0.25">
      <c r="AG650" s="65"/>
    </row>
    <row r="651" spans="33:33" x14ac:dyDescent="0.25">
      <c r="AG651" s="65"/>
    </row>
    <row r="652" spans="33:33" x14ac:dyDescent="0.25">
      <c r="AG652" s="65"/>
    </row>
    <row r="653" spans="33:33" x14ac:dyDescent="0.25">
      <c r="AG653" s="65"/>
    </row>
    <row r="654" spans="33:33" x14ac:dyDescent="0.25">
      <c r="AG654" s="65"/>
    </row>
    <row r="655" spans="33:33" x14ac:dyDescent="0.25">
      <c r="AG655" s="65"/>
    </row>
    <row r="656" spans="33:33" x14ac:dyDescent="0.25">
      <c r="AG656" s="65"/>
    </row>
    <row r="657" spans="33:33" x14ac:dyDescent="0.25">
      <c r="AG657" s="65"/>
    </row>
    <row r="658" spans="33:33" x14ac:dyDescent="0.25">
      <c r="AG658" s="65"/>
    </row>
    <row r="659" spans="33:33" x14ac:dyDescent="0.25">
      <c r="AG659" s="65"/>
    </row>
    <row r="660" spans="33:33" x14ac:dyDescent="0.25">
      <c r="AG660" s="65"/>
    </row>
    <row r="661" spans="33:33" x14ac:dyDescent="0.25">
      <c r="AG661" s="65"/>
    </row>
    <row r="662" spans="33:33" x14ac:dyDescent="0.25">
      <c r="AG662" s="65"/>
    </row>
    <row r="663" spans="33:33" x14ac:dyDescent="0.25">
      <c r="AG663" s="65"/>
    </row>
    <row r="664" spans="33:33" x14ac:dyDescent="0.25">
      <c r="AG664" s="65"/>
    </row>
    <row r="665" spans="33:33" x14ac:dyDescent="0.25">
      <c r="AG665" s="65"/>
    </row>
    <row r="666" spans="33:33" x14ac:dyDescent="0.25">
      <c r="AG666" s="65"/>
    </row>
    <row r="667" spans="33:33" x14ac:dyDescent="0.25">
      <c r="AG667" s="65"/>
    </row>
    <row r="668" spans="33:33" x14ac:dyDescent="0.25">
      <c r="AG668" s="65"/>
    </row>
    <row r="669" spans="33:33" x14ac:dyDescent="0.25">
      <c r="AG669" s="65"/>
    </row>
    <row r="670" spans="33:33" x14ac:dyDescent="0.25">
      <c r="AG670" s="65"/>
    </row>
    <row r="671" spans="33:33" x14ac:dyDescent="0.25">
      <c r="AG671" s="65"/>
    </row>
    <row r="672" spans="33:33" x14ac:dyDescent="0.25">
      <c r="AG672" s="65"/>
    </row>
    <row r="673" spans="33:33" x14ac:dyDescent="0.25">
      <c r="AG673" s="65"/>
    </row>
    <row r="674" spans="33:33" x14ac:dyDescent="0.25">
      <c r="AG674" s="65"/>
    </row>
    <row r="675" spans="33:33" x14ac:dyDescent="0.25">
      <c r="AG675" s="65"/>
    </row>
    <row r="676" spans="33:33" x14ac:dyDescent="0.25">
      <c r="AG676" s="65"/>
    </row>
    <row r="677" spans="33:33" x14ac:dyDescent="0.25">
      <c r="AG677" s="65"/>
    </row>
    <row r="678" spans="33:33" x14ac:dyDescent="0.25">
      <c r="AG678" s="65"/>
    </row>
    <row r="679" spans="33:33" x14ac:dyDescent="0.25">
      <c r="AG679" s="65"/>
    </row>
    <row r="680" spans="33:33" x14ac:dyDescent="0.25">
      <c r="AG680" s="65"/>
    </row>
    <row r="681" spans="33:33" x14ac:dyDescent="0.25">
      <c r="AG681" s="65"/>
    </row>
    <row r="682" spans="33:33" x14ac:dyDescent="0.25">
      <c r="AG682" s="65"/>
    </row>
    <row r="683" spans="33:33" x14ac:dyDescent="0.25">
      <c r="AG683" s="65"/>
    </row>
    <row r="684" spans="33:33" x14ac:dyDescent="0.25">
      <c r="AG684" s="65"/>
    </row>
    <row r="685" spans="33:33" x14ac:dyDescent="0.25">
      <c r="AG685" s="65"/>
    </row>
    <row r="686" spans="33:33" x14ac:dyDescent="0.25">
      <c r="AG686" s="65"/>
    </row>
    <row r="687" spans="33:33" x14ac:dyDescent="0.25">
      <c r="AG687" s="65"/>
    </row>
    <row r="688" spans="33:33" x14ac:dyDescent="0.25">
      <c r="AG688" s="65"/>
    </row>
    <row r="689" spans="33:33" x14ac:dyDescent="0.25">
      <c r="AG689" s="65"/>
    </row>
    <row r="690" spans="33:33" x14ac:dyDescent="0.25">
      <c r="AG690" s="65"/>
    </row>
    <row r="691" spans="33:33" x14ac:dyDescent="0.25">
      <c r="AG691" s="65"/>
    </row>
    <row r="692" spans="33:33" x14ac:dyDescent="0.25">
      <c r="AG692" s="65"/>
    </row>
    <row r="693" spans="33:33" x14ac:dyDescent="0.25">
      <c r="AG693" s="65"/>
    </row>
    <row r="694" spans="33:33" x14ac:dyDescent="0.25">
      <c r="AG694" s="65"/>
    </row>
    <row r="695" spans="33:33" x14ac:dyDescent="0.25">
      <c r="AG695" s="65"/>
    </row>
    <row r="696" spans="33:33" x14ac:dyDescent="0.25">
      <c r="AG696" s="65"/>
    </row>
    <row r="697" spans="33:33" x14ac:dyDescent="0.25">
      <c r="AG697" s="65"/>
    </row>
    <row r="698" spans="33:33" x14ac:dyDescent="0.25">
      <c r="AG698" s="65"/>
    </row>
    <row r="699" spans="33:33" x14ac:dyDescent="0.25">
      <c r="AG699" s="65"/>
    </row>
    <row r="700" spans="33:33" x14ac:dyDescent="0.25">
      <c r="AG700" s="65"/>
    </row>
    <row r="701" spans="33:33" x14ac:dyDescent="0.25">
      <c r="AG701" s="65"/>
    </row>
    <row r="702" spans="33:33" x14ac:dyDescent="0.25">
      <c r="AG702" s="65"/>
    </row>
    <row r="703" spans="33:33" x14ac:dyDescent="0.25">
      <c r="AG703" s="65"/>
    </row>
    <row r="704" spans="33:33" x14ac:dyDescent="0.25">
      <c r="AG704" s="65"/>
    </row>
    <row r="705" spans="33:33" x14ac:dyDescent="0.25">
      <c r="AG705" s="65"/>
    </row>
    <row r="706" spans="33:33" x14ac:dyDescent="0.25">
      <c r="AG706" s="65"/>
    </row>
    <row r="707" spans="33:33" x14ac:dyDescent="0.25">
      <c r="AG707" s="65"/>
    </row>
    <row r="708" spans="33:33" x14ac:dyDescent="0.25">
      <c r="AG708" s="65"/>
    </row>
    <row r="709" spans="33:33" x14ac:dyDescent="0.25">
      <c r="AG709" s="65"/>
    </row>
    <row r="710" spans="33:33" x14ac:dyDescent="0.25">
      <c r="AG710" s="65"/>
    </row>
    <row r="711" spans="33:33" x14ac:dyDescent="0.25">
      <c r="AG711" s="65"/>
    </row>
    <row r="712" spans="33:33" x14ac:dyDescent="0.25">
      <c r="AG712" s="65"/>
    </row>
    <row r="713" spans="33:33" x14ac:dyDescent="0.25">
      <c r="AG713" s="65"/>
    </row>
    <row r="714" spans="33:33" x14ac:dyDescent="0.25">
      <c r="AG714" s="65"/>
    </row>
    <row r="715" spans="33:33" x14ac:dyDescent="0.25">
      <c r="AG715" s="65"/>
    </row>
    <row r="716" spans="33:33" x14ac:dyDescent="0.25">
      <c r="AG716" s="65"/>
    </row>
    <row r="717" spans="33:33" x14ac:dyDescent="0.25">
      <c r="AG717" s="65"/>
    </row>
    <row r="718" spans="33:33" x14ac:dyDescent="0.25">
      <c r="AG718" s="65"/>
    </row>
    <row r="719" spans="33:33" x14ac:dyDescent="0.25">
      <c r="AG719" s="65"/>
    </row>
    <row r="720" spans="33:33" x14ac:dyDescent="0.25">
      <c r="AG720" s="65"/>
    </row>
    <row r="721" spans="33:33" x14ac:dyDescent="0.25">
      <c r="AG721" s="65"/>
    </row>
    <row r="722" spans="33:33" x14ac:dyDescent="0.25">
      <c r="AG722" s="65"/>
    </row>
    <row r="723" spans="33:33" x14ac:dyDescent="0.25">
      <c r="AG723" s="65"/>
    </row>
    <row r="724" spans="33:33" x14ac:dyDescent="0.25">
      <c r="AG724" s="65"/>
    </row>
    <row r="725" spans="33:33" x14ac:dyDescent="0.25">
      <c r="AG725" s="65"/>
    </row>
    <row r="726" spans="33:33" x14ac:dyDescent="0.25">
      <c r="AG726" s="65"/>
    </row>
    <row r="727" spans="33:33" x14ac:dyDescent="0.25">
      <c r="AG727" s="65"/>
    </row>
    <row r="728" spans="33:33" x14ac:dyDescent="0.25">
      <c r="AG728" s="65"/>
    </row>
    <row r="729" spans="33:33" x14ac:dyDescent="0.25">
      <c r="AG729" s="65"/>
    </row>
    <row r="730" spans="33:33" x14ac:dyDescent="0.25">
      <c r="AG730" s="65"/>
    </row>
    <row r="731" spans="33:33" x14ac:dyDescent="0.25">
      <c r="AG731" s="65"/>
    </row>
    <row r="732" spans="33:33" x14ac:dyDescent="0.25">
      <c r="AG732" s="65"/>
    </row>
    <row r="733" spans="33:33" x14ac:dyDescent="0.25">
      <c r="AG733" s="65"/>
    </row>
    <row r="734" spans="33:33" x14ac:dyDescent="0.25">
      <c r="AG734" s="65"/>
    </row>
    <row r="735" spans="33:33" x14ac:dyDescent="0.25">
      <c r="AG735" s="65"/>
    </row>
    <row r="736" spans="33:33" x14ac:dyDescent="0.25">
      <c r="AG736" s="65"/>
    </row>
    <row r="737" spans="33:33" x14ac:dyDescent="0.25">
      <c r="AG737" s="65"/>
    </row>
    <row r="738" spans="33:33" x14ac:dyDescent="0.25">
      <c r="AG738" s="65"/>
    </row>
    <row r="739" spans="33:33" x14ac:dyDescent="0.25">
      <c r="AG739" s="65"/>
    </row>
    <row r="740" spans="33:33" x14ac:dyDescent="0.25">
      <c r="AG740" s="65"/>
    </row>
    <row r="741" spans="33:33" x14ac:dyDescent="0.25">
      <c r="AG741" s="65"/>
    </row>
    <row r="742" spans="33:33" x14ac:dyDescent="0.25">
      <c r="AG742" s="65"/>
    </row>
    <row r="743" spans="33:33" x14ac:dyDescent="0.25">
      <c r="AG743" s="65"/>
    </row>
    <row r="744" spans="33:33" x14ac:dyDescent="0.25">
      <c r="AG744" s="65"/>
    </row>
    <row r="745" spans="33:33" x14ac:dyDescent="0.25">
      <c r="AG745" s="65"/>
    </row>
    <row r="746" spans="33:33" x14ac:dyDescent="0.25">
      <c r="AG746" s="65"/>
    </row>
    <row r="747" spans="33:33" x14ac:dyDescent="0.25">
      <c r="AG747" s="65"/>
    </row>
    <row r="748" spans="33:33" x14ac:dyDescent="0.25">
      <c r="AG748" s="65"/>
    </row>
    <row r="749" spans="33:33" x14ac:dyDescent="0.25">
      <c r="AG749" s="65"/>
    </row>
    <row r="750" spans="33:33" x14ac:dyDescent="0.25">
      <c r="AG750" s="65"/>
    </row>
    <row r="751" spans="33:33" x14ac:dyDescent="0.25">
      <c r="AG751" s="65"/>
    </row>
    <row r="752" spans="33:33" x14ac:dyDescent="0.25">
      <c r="AG752" s="65"/>
    </row>
    <row r="753" spans="33:33" x14ac:dyDescent="0.25">
      <c r="AG753" s="65"/>
    </row>
    <row r="754" spans="33:33" x14ac:dyDescent="0.25">
      <c r="AG754" s="65"/>
    </row>
    <row r="755" spans="33:33" x14ac:dyDescent="0.25">
      <c r="AG755" s="65"/>
    </row>
    <row r="756" spans="33:33" x14ac:dyDescent="0.25">
      <c r="AG756" s="65"/>
    </row>
    <row r="757" spans="33:33" x14ac:dyDescent="0.25">
      <c r="AG757" s="65"/>
    </row>
    <row r="758" spans="33:33" x14ac:dyDescent="0.25">
      <c r="AG758" s="65"/>
    </row>
    <row r="759" spans="33:33" x14ac:dyDescent="0.25">
      <c r="AG759" s="65"/>
    </row>
    <row r="760" spans="33:33" x14ac:dyDescent="0.25">
      <c r="AG760" s="65"/>
    </row>
    <row r="761" spans="33:33" x14ac:dyDescent="0.25">
      <c r="AG761" s="65"/>
    </row>
    <row r="762" spans="33:33" x14ac:dyDescent="0.25">
      <c r="AG762" s="65"/>
    </row>
    <row r="763" spans="33:33" x14ac:dyDescent="0.25">
      <c r="AG763" s="65"/>
    </row>
    <row r="764" spans="33:33" x14ac:dyDescent="0.25">
      <c r="AG764" s="65"/>
    </row>
    <row r="765" spans="33:33" x14ac:dyDescent="0.25">
      <c r="AG765" s="65"/>
    </row>
    <row r="766" spans="33:33" x14ac:dyDescent="0.25">
      <c r="AG766" s="65"/>
    </row>
    <row r="767" spans="33:33" x14ac:dyDescent="0.25">
      <c r="AG767" s="65"/>
    </row>
    <row r="768" spans="33:33" x14ac:dyDescent="0.25">
      <c r="AG768" s="65"/>
    </row>
    <row r="769" spans="33:33" x14ac:dyDescent="0.25">
      <c r="AG769" s="65"/>
    </row>
    <row r="770" spans="33:33" x14ac:dyDescent="0.25">
      <c r="AG770" s="65"/>
    </row>
    <row r="771" spans="33:33" x14ac:dyDescent="0.25">
      <c r="AG771" s="65"/>
    </row>
    <row r="772" spans="33:33" x14ac:dyDescent="0.25">
      <c r="AG772" s="65"/>
    </row>
    <row r="773" spans="33:33" x14ac:dyDescent="0.25">
      <c r="AG773" s="65"/>
    </row>
    <row r="774" spans="33:33" x14ac:dyDescent="0.25">
      <c r="AG774" s="65"/>
    </row>
    <row r="775" spans="33:33" x14ac:dyDescent="0.25">
      <c r="AG775" s="65"/>
    </row>
    <row r="776" spans="33:33" x14ac:dyDescent="0.25">
      <c r="AG776" s="65"/>
    </row>
    <row r="777" spans="33:33" x14ac:dyDescent="0.25">
      <c r="AG777" s="65"/>
    </row>
    <row r="778" spans="33:33" x14ac:dyDescent="0.25">
      <c r="AG778" s="65"/>
    </row>
    <row r="779" spans="33:33" x14ac:dyDescent="0.25">
      <c r="AG779" s="65"/>
    </row>
    <row r="780" spans="33:33" x14ac:dyDescent="0.25">
      <c r="AG780" s="65"/>
    </row>
    <row r="781" spans="33:33" x14ac:dyDescent="0.25">
      <c r="AG781" s="65"/>
    </row>
    <row r="782" spans="33:33" x14ac:dyDescent="0.25">
      <c r="AG782" s="65"/>
    </row>
    <row r="783" spans="33:33" x14ac:dyDescent="0.25">
      <c r="AG783" s="65"/>
    </row>
    <row r="784" spans="33:33" x14ac:dyDescent="0.25">
      <c r="AG784" s="65"/>
    </row>
    <row r="785" spans="33:33" x14ac:dyDescent="0.25">
      <c r="AG785" s="65"/>
    </row>
    <row r="786" spans="33:33" x14ac:dyDescent="0.25">
      <c r="AG786" s="65"/>
    </row>
    <row r="787" spans="33:33" x14ac:dyDescent="0.25">
      <c r="AG787" s="65"/>
    </row>
    <row r="788" spans="33:33" x14ac:dyDescent="0.25">
      <c r="AG788" s="65"/>
    </row>
    <row r="789" spans="33:33" x14ac:dyDescent="0.25">
      <c r="AG789" s="65"/>
    </row>
    <row r="790" spans="33:33" x14ac:dyDescent="0.25">
      <c r="AG790" s="65"/>
    </row>
    <row r="791" spans="33:33" x14ac:dyDescent="0.25">
      <c r="AG791" s="65"/>
    </row>
    <row r="792" spans="33:33" x14ac:dyDescent="0.25">
      <c r="AG792" s="65"/>
    </row>
    <row r="793" spans="33:33" x14ac:dyDescent="0.25">
      <c r="AG793" s="65"/>
    </row>
    <row r="794" spans="33:33" x14ac:dyDescent="0.25">
      <c r="AG794" s="65"/>
    </row>
    <row r="795" spans="33:33" x14ac:dyDescent="0.25">
      <c r="AG795" s="65"/>
    </row>
    <row r="796" spans="33:33" x14ac:dyDescent="0.25">
      <c r="AG796" s="65"/>
    </row>
    <row r="797" spans="33:33" x14ac:dyDescent="0.25">
      <c r="AG797" s="65"/>
    </row>
    <row r="798" spans="33:33" x14ac:dyDescent="0.25">
      <c r="AG798" s="65"/>
    </row>
    <row r="799" spans="33:33" x14ac:dyDescent="0.25">
      <c r="AG799" s="65"/>
    </row>
    <row r="800" spans="33:33" x14ac:dyDescent="0.25">
      <c r="AG800" s="65"/>
    </row>
    <row r="801" spans="33:33" x14ac:dyDescent="0.25">
      <c r="AG801" s="65"/>
    </row>
    <row r="802" spans="33:33" x14ac:dyDescent="0.25">
      <c r="AG802" s="65"/>
    </row>
    <row r="803" spans="33:33" x14ac:dyDescent="0.25">
      <c r="AG803" s="65"/>
    </row>
    <row r="804" spans="33:33" x14ac:dyDescent="0.25">
      <c r="AG804" s="65"/>
    </row>
    <row r="805" spans="33:33" x14ac:dyDescent="0.25">
      <c r="AG805" s="65"/>
    </row>
    <row r="806" spans="33:33" x14ac:dyDescent="0.25">
      <c r="AG806" s="65"/>
    </row>
    <row r="807" spans="33:33" x14ac:dyDescent="0.25">
      <c r="AG807" s="65"/>
    </row>
    <row r="808" spans="33:33" x14ac:dyDescent="0.25">
      <c r="AG808" s="65"/>
    </row>
    <row r="809" spans="33:33" x14ac:dyDescent="0.25">
      <c r="AG809" s="65"/>
    </row>
    <row r="810" spans="33:33" x14ac:dyDescent="0.25">
      <c r="AG810" s="65"/>
    </row>
    <row r="811" spans="33:33" x14ac:dyDescent="0.25">
      <c r="AG811" s="65"/>
    </row>
    <row r="812" spans="33:33" x14ac:dyDescent="0.25">
      <c r="AG812" s="65"/>
    </row>
    <row r="813" spans="33:33" x14ac:dyDescent="0.25">
      <c r="AG813" s="65"/>
    </row>
    <row r="814" spans="33:33" x14ac:dyDescent="0.25">
      <c r="AG814" s="65"/>
    </row>
    <row r="815" spans="33:33" x14ac:dyDescent="0.25">
      <c r="AG815" s="65"/>
    </row>
    <row r="816" spans="33:33" x14ac:dyDescent="0.25">
      <c r="AG816" s="65"/>
    </row>
    <row r="817" spans="33:33" x14ac:dyDescent="0.25">
      <c r="AG817" s="65"/>
    </row>
    <row r="818" spans="33:33" x14ac:dyDescent="0.25">
      <c r="AG818" s="65"/>
    </row>
    <row r="819" spans="33:33" x14ac:dyDescent="0.25">
      <c r="AG819" s="65"/>
    </row>
    <row r="820" spans="33:33" x14ac:dyDescent="0.25">
      <c r="AG820" s="65"/>
    </row>
    <row r="821" spans="33:33" x14ac:dyDescent="0.25">
      <c r="AG821" s="65"/>
    </row>
    <row r="822" spans="33:33" x14ac:dyDescent="0.25">
      <c r="AG822" s="65"/>
    </row>
    <row r="823" spans="33:33" x14ac:dyDescent="0.25">
      <c r="AG823" s="65"/>
    </row>
    <row r="824" spans="33:33" x14ac:dyDescent="0.25">
      <c r="AG824" s="65"/>
    </row>
    <row r="825" spans="33:33" x14ac:dyDescent="0.25">
      <c r="AG825" s="65"/>
    </row>
    <row r="826" spans="33:33" x14ac:dyDescent="0.25">
      <c r="AG826" s="65"/>
    </row>
    <row r="827" spans="33:33" x14ac:dyDescent="0.25">
      <c r="AG827" s="65"/>
    </row>
    <row r="828" spans="33:33" x14ac:dyDescent="0.25">
      <c r="AG828" s="65"/>
    </row>
    <row r="829" spans="33:33" x14ac:dyDescent="0.25">
      <c r="AG829" s="65"/>
    </row>
    <row r="830" spans="33:33" x14ac:dyDescent="0.25">
      <c r="AG830" s="65"/>
    </row>
    <row r="831" spans="33:33" x14ac:dyDescent="0.25">
      <c r="AG831" s="65"/>
    </row>
    <row r="832" spans="33:33" x14ac:dyDescent="0.25">
      <c r="AG832" s="65"/>
    </row>
    <row r="833" spans="33:33" x14ac:dyDescent="0.25">
      <c r="AG833" s="65"/>
    </row>
    <row r="834" spans="33:33" x14ac:dyDescent="0.25">
      <c r="AG834" s="65"/>
    </row>
    <row r="835" spans="33:33" x14ac:dyDescent="0.25">
      <c r="AG835" s="65"/>
    </row>
    <row r="836" spans="33:33" x14ac:dyDescent="0.25">
      <c r="AG836" s="65"/>
    </row>
    <row r="837" spans="33:33" x14ac:dyDescent="0.25">
      <c r="AG837" s="65"/>
    </row>
    <row r="838" spans="33:33" x14ac:dyDescent="0.25">
      <c r="AG838" s="65"/>
    </row>
    <row r="839" spans="33:33" x14ac:dyDescent="0.25">
      <c r="AG839" s="65"/>
    </row>
    <row r="840" spans="33:33" x14ac:dyDescent="0.25">
      <c r="AG840" s="65"/>
    </row>
    <row r="841" spans="33:33" x14ac:dyDescent="0.25">
      <c r="AG841" s="65"/>
    </row>
    <row r="842" spans="33:33" x14ac:dyDescent="0.25">
      <c r="AG842" s="65"/>
    </row>
    <row r="843" spans="33:33" x14ac:dyDescent="0.25">
      <c r="AG843" s="65"/>
    </row>
    <row r="844" spans="33:33" x14ac:dyDescent="0.25">
      <c r="AG844" s="65"/>
    </row>
    <row r="845" spans="33:33" x14ac:dyDescent="0.25">
      <c r="AG845" s="65"/>
    </row>
    <row r="846" spans="33:33" x14ac:dyDescent="0.25">
      <c r="AG846" s="65"/>
    </row>
    <row r="847" spans="33:33" x14ac:dyDescent="0.25">
      <c r="AG847" s="65"/>
    </row>
    <row r="848" spans="33:33" x14ac:dyDescent="0.25">
      <c r="AG848" s="65"/>
    </row>
    <row r="849" spans="33:33" x14ac:dyDescent="0.25">
      <c r="AG849" s="65"/>
    </row>
    <row r="850" spans="33:33" x14ac:dyDescent="0.25">
      <c r="AG850" s="65"/>
    </row>
    <row r="851" spans="33:33" x14ac:dyDescent="0.25">
      <c r="AG851" s="65"/>
    </row>
    <row r="852" spans="33:33" x14ac:dyDescent="0.25">
      <c r="AG852" s="65"/>
    </row>
    <row r="853" spans="33:33" x14ac:dyDescent="0.25">
      <c r="AG853" s="65"/>
    </row>
    <row r="854" spans="33:33" x14ac:dyDescent="0.25">
      <c r="AG854" s="65"/>
    </row>
    <row r="855" spans="33:33" x14ac:dyDescent="0.25">
      <c r="AG855" s="65"/>
    </row>
    <row r="856" spans="33:33" x14ac:dyDescent="0.25">
      <c r="AG856" s="65"/>
    </row>
    <row r="857" spans="33:33" x14ac:dyDescent="0.25">
      <c r="AG857" s="65"/>
    </row>
    <row r="858" spans="33:33" x14ac:dyDescent="0.25">
      <c r="AG858" s="65"/>
    </row>
    <row r="859" spans="33:33" x14ac:dyDescent="0.25">
      <c r="AG859" s="65"/>
    </row>
    <row r="860" spans="33:33" x14ac:dyDescent="0.25">
      <c r="AG860" s="65"/>
    </row>
    <row r="861" spans="33:33" x14ac:dyDescent="0.25">
      <c r="AG861" s="65"/>
    </row>
    <row r="862" spans="33:33" x14ac:dyDescent="0.25">
      <c r="AG862" s="65"/>
    </row>
    <row r="863" spans="33:33" x14ac:dyDescent="0.25">
      <c r="AG863" s="65"/>
    </row>
    <row r="864" spans="33:33" x14ac:dyDescent="0.25">
      <c r="AG864" s="65"/>
    </row>
    <row r="865" spans="33:33" x14ac:dyDescent="0.25">
      <c r="AG865" s="65"/>
    </row>
    <row r="866" spans="33:33" x14ac:dyDescent="0.25">
      <c r="AG866" s="65"/>
    </row>
    <row r="867" spans="33:33" x14ac:dyDescent="0.25">
      <c r="AG867" s="65"/>
    </row>
    <row r="868" spans="33:33" x14ac:dyDescent="0.25">
      <c r="AG868" s="65"/>
    </row>
    <row r="869" spans="33:33" x14ac:dyDescent="0.25">
      <c r="AG869" s="65"/>
    </row>
    <row r="870" spans="33:33" x14ac:dyDescent="0.25">
      <c r="AG870" s="65"/>
    </row>
    <row r="871" spans="33:33" x14ac:dyDescent="0.25">
      <c r="AG871" s="65"/>
    </row>
    <row r="872" spans="33:33" x14ac:dyDescent="0.25">
      <c r="AG872" s="65"/>
    </row>
    <row r="873" spans="33:33" x14ac:dyDescent="0.25">
      <c r="AG873" s="65"/>
    </row>
    <row r="874" spans="33:33" x14ac:dyDescent="0.25">
      <c r="AG874" s="65"/>
    </row>
    <row r="875" spans="33:33" x14ac:dyDescent="0.25">
      <c r="AG875" s="65"/>
    </row>
    <row r="876" spans="33:33" x14ac:dyDescent="0.25">
      <c r="AG876" s="65"/>
    </row>
    <row r="877" spans="33:33" x14ac:dyDescent="0.25">
      <c r="AG877" s="65"/>
    </row>
    <row r="878" spans="33:33" x14ac:dyDescent="0.25">
      <c r="AG878" s="65"/>
    </row>
    <row r="879" spans="33:33" x14ac:dyDescent="0.25">
      <c r="AG879" s="65"/>
    </row>
    <row r="880" spans="33:33" x14ac:dyDescent="0.25">
      <c r="AG880" s="65"/>
    </row>
    <row r="881" spans="33:33" x14ac:dyDescent="0.25">
      <c r="AG881" s="65"/>
    </row>
    <row r="882" spans="33:33" x14ac:dyDescent="0.25">
      <c r="AG882" s="65"/>
    </row>
    <row r="883" spans="33:33" x14ac:dyDescent="0.25">
      <c r="AG883" s="65"/>
    </row>
    <row r="884" spans="33:33" x14ac:dyDescent="0.25">
      <c r="AG884" s="65"/>
    </row>
    <row r="885" spans="33:33" x14ac:dyDescent="0.25">
      <c r="AG885" s="65"/>
    </row>
    <row r="886" spans="33:33" x14ac:dyDescent="0.25">
      <c r="AG886" s="65"/>
    </row>
    <row r="887" spans="33:33" x14ac:dyDescent="0.25">
      <c r="AG887" s="65"/>
    </row>
    <row r="888" spans="33:33" x14ac:dyDescent="0.25">
      <c r="AG888" s="65"/>
    </row>
    <row r="889" spans="33:33" x14ac:dyDescent="0.25">
      <c r="AG889" s="65"/>
    </row>
    <row r="890" spans="33:33" x14ac:dyDescent="0.25">
      <c r="AG890" s="65"/>
    </row>
    <row r="891" spans="33:33" x14ac:dyDescent="0.25">
      <c r="AG891" s="65"/>
    </row>
    <row r="892" spans="33:33" x14ac:dyDescent="0.25">
      <c r="AG892" s="65"/>
    </row>
    <row r="893" spans="33:33" x14ac:dyDescent="0.25">
      <c r="AG893" s="65"/>
    </row>
    <row r="894" spans="33:33" x14ac:dyDescent="0.25">
      <c r="AG894" s="65"/>
    </row>
    <row r="895" spans="33:33" x14ac:dyDescent="0.25">
      <c r="AG895" s="65"/>
    </row>
    <row r="896" spans="33:33" x14ac:dyDescent="0.25">
      <c r="AG896" s="65"/>
    </row>
    <row r="897" spans="33:33" x14ac:dyDescent="0.25">
      <c r="AG897" s="65"/>
    </row>
    <row r="898" spans="33:33" x14ac:dyDescent="0.25">
      <c r="AG898" s="65"/>
    </row>
    <row r="899" spans="33:33" x14ac:dyDescent="0.25">
      <c r="AG899" s="65"/>
    </row>
    <row r="900" spans="33:33" x14ac:dyDescent="0.25">
      <c r="AG900" s="65"/>
    </row>
    <row r="901" spans="33:33" x14ac:dyDescent="0.25">
      <c r="AG901" s="65"/>
    </row>
    <row r="902" spans="33:33" x14ac:dyDescent="0.25">
      <c r="AG902" s="65"/>
    </row>
    <row r="903" spans="33:33" x14ac:dyDescent="0.25">
      <c r="AG903" s="65"/>
    </row>
    <row r="904" spans="33:33" x14ac:dyDescent="0.25">
      <c r="AG904" s="65"/>
    </row>
    <row r="905" spans="33:33" x14ac:dyDescent="0.25">
      <c r="AG905" s="65"/>
    </row>
    <row r="906" spans="33:33" x14ac:dyDescent="0.25">
      <c r="AG906" s="65"/>
    </row>
    <row r="907" spans="33:33" x14ac:dyDescent="0.25">
      <c r="AG907" s="65"/>
    </row>
    <row r="908" spans="33:33" x14ac:dyDescent="0.25">
      <c r="AG908" s="65"/>
    </row>
    <row r="909" spans="33:33" x14ac:dyDescent="0.25">
      <c r="AG909" s="65"/>
    </row>
    <row r="910" spans="33:33" x14ac:dyDescent="0.25">
      <c r="AG910" s="65"/>
    </row>
    <row r="911" spans="33:33" x14ac:dyDescent="0.25">
      <c r="AG911" s="65"/>
    </row>
    <row r="912" spans="33:33" x14ac:dyDescent="0.25">
      <c r="AG912" s="65"/>
    </row>
    <row r="913" spans="33:33" x14ac:dyDescent="0.25">
      <c r="AG913" s="65"/>
    </row>
    <row r="914" spans="33:33" x14ac:dyDescent="0.25">
      <c r="AG914" s="65"/>
    </row>
    <row r="915" spans="33:33" x14ac:dyDescent="0.25">
      <c r="AG915" s="65"/>
    </row>
    <row r="916" spans="33:33" x14ac:dyDescent="0.25">
      <c r="AG916" s="65"/>
    </row>
    <row r="917" spans="33:33" x14ac:dyDescent="0.25">
      <c r="AG917" s="65"/>
    </row>
    <row r="918" spans="33:33" x14ac:dyDescent="0.25">
      <c r="AG918" s="65"/>
    </row>
    <row r="919" spans="33:33" x14ac:dyDescent="0.25">
      <c r="AG919" s="65"/>
    </row>
    <row r="920" spans="33:33" x14ac:dyDescent="0.25">
      <c r="AG920" s="65"/>
    </row>
    <row r="921" spans="33:33" x14ac:dyDescent="0.25">
      <c r="AG921" s="65"/>
    </row>
    <row r="922" spans="33:33" x14ac:dyDescent="0.25">
      <c r="AG922" s="65"/>
    </row>
    <row r="923" spans="33:33" x14ac:dyDescent="0.25">
      <c r="AG923" s="65"/>
    </row>
    <row r="924" spans="33:33" x14ac:dyDescent="0.25">
      <c r="AG924" s="65"/>
    </row>
    <row r="925" spans="33:33" x14ac:dyDescent="0.25">
      <c r="AG925" s="65"/>
    </row>
    <row r="926" spans="33:33" x14ac:dyDescent="0.25">
      <c r="AG926" s="65"/>
    </row>
    <row r="927" spans="33:33" x14ac:dyDescent="0.25">
      <c r="AG927" s="65"/>
    </row>
    <row r="928" spans="33:33" x14ac:dyDescent="0.25">
      <c r="AG928" s="65"/>
    </row>
    <row r="929" spans="33:33" x14ac:dyDescent="0.25">
      <c r="AG929" s="65"/>
    </row>
    <row r="930" spans="33:33" x14ac:dyDescent="0.25">
      <c r="AG930" s="65"/>
    </row>
    <row r="931" spans="33:33" x14ac:dyDescent="0.25">
      <c r="AG931" s="65"/>
    </row>
    <row r="932" spans="33:33" x14ac:dyDescent="0.25">
      <c r="AG932" s="65"/>
    </row>
    <row r="933" spans="33:33" x14ac:dyDescent="0.25">
      <c r="AG933" s="65"/>
    </row>
    <row r="934" spans="33:33" x14ac:dyDescent="0.25">
      <c r="AG934" s="65"/>
    </row>
    <row r="935" spans="33:33" x14ac:dyDescent="0.25">
      <c r="AG935" s="65"/>
    </row>
    <row r="936" spans="33:33" x14ac:dyDescent="0.25">
      <c r="AG936" s="65"/>
    </row>
    <row r="937" spans="33:33" x14ac:dyDescent="0.25">
      <c r="AG937" s="65"/>
    </row>
    <row r="938" spans="33:33" x14ac:dyDescent="0.25">
      <c r="AG938" s="65"/>
    </row>
    <row r="939" spans="33:33" x14ac:dyDescent="0.25">
      <c r="AG939" s="65"/>
    </row>
    <row r="940" spans="33:33" x14ac:dyDescent="0.25">
      <c r="AG940" s="65"/>
    </row>
    <row r="941" spans="33:33" x14ac:dyDescent="0.25">
      <c r="AG941" s="65"/>
    </row>
    <row r="942" spans="33:33" x14ac:dyDescent="0.25">
      <c r="AG942" s="65"/>
    </row>
    <row r="943" spans="33:33" x14ac:dyDescent="0.25">
      <c r="AG943" s="65"/>
    </row>
    <row r="944" spans="33:33" x14ac:dyDescent="0.25">
      <c r="AG944" s="65"/>
    </row>
    <row r="945" spans="33:33" x14ac:dyDescent="0.25">
      <c r="AG945" s="65"/>
    </row>
    <row r="946" spans="33:33" x14ac:dyDescent="0.25">
      <c r="AG946" s="65"/>
    </row>
    <row r="947" spans="33:33" x14ac:dyDescent="0.25">
      <c r="AG947" s="65"/>
    </row>
    <row r="948" spans="33:33" x14ac:dyDescent="0.25">
      <c r="AG948" s="65"/>
    </row>
    <row r="949" spans="33:33" x14ac:dyDescent="0.25">
      <c r="AG949" s="65"/>
    </row>
    <row r="950" spans="33:33" x14ac:dyDescent="0.25">
      <c r="AG950" s="65"/>
    </row>
    <row r="951" spans="33:33" x14ac:dyDescent="0.25">
      <c r="AG951" s="65"/>
    </row>
    <row r="952" spans="33:33" x14ac:dyDescent="0.25">
      <c r="AG952" s="65"/>
    </row>
    <row r="953" spans="33:33" x14ac:dyDescent="0.25">
      <c r="AG953" s="65"/>
    </row>
    <row r="954" spans="33:33" x14ac:dyDescent="0.25">
      <c r="AG954" s="65"/>
    </row>
    <row r="955" spans="33:33" x14ac:dyDescent="0.25">
      <c r="AG955" s="65"/>
    </row>
    <row r="956" spans="33:33" x14ac:dyDescent="0.25">
      <c r="AG956" s="65"/>
    </row>
    <row r="957" spans="33:33" x14ac:dyDescent="0.25">
      <c r="AG957" s="65"/>
    </row>
    <row r="958" spans="33:33" x14ac:dyDescent="0.25">
      <c r="AG958" s="65"/>
    </row>
    <row r="959" spans="33:33" x14ac:dyDescent="0.25">
      <c r="AG959" s="65"/>
    </row>
    <row r="960" spans="33:33" x14ac:dyDescent="0.25">
      <c r="AG960" s="65"/>
    </row>
    <row r="961" spans="33:33" x14ac:dyDescent="0.25">
      <c r="AG961" s="65"/>
    </row>
    <row r="962" spans="33:33" x14ac:dyDescent="0.25">
      <c r="AG962" s="65"/>
    </row>
    <row r="963" spans="33:33" x14ac:dyDescent="0.25">
      <c r="AG963" s="65"/>
    </row>
    <row r="964" spans="33:33" x14ac:dyDescent="0.25">
      <c r="AG964" s="65"/>
    </row>
    <row r="965" spans="33:33" x14ac:dyDescent="0.25">
      <c r="AG965" s="65"/>
    </row>
    <row r="966" spans="33:33" x14ac:dyDescent="0.25">
      <c r="AG966" s="65"/>
    </row>
    <row r="967" spans="33:33" x14ac:dyDescent="0.25">
      <c r="AG967" s="65"/>
    </row>
    <row r="968" spans="33:33" x14ac:dyDescent="0.25">
      <c r="AG968" s="65"/>
    </row>
    <row r="969" spans="33:33" x14ac:dyDescent="0.25">
      <c r="AG969" s="65"/>
    </row>
    <row r="970" spans="33:33" x14ac:dyDescent="0.25">
      <c r="AG970" s="65"/>
    </row>
    <row r="971" spans="33:33" x14ac:dyDescent="0.25">
      <c r="AG971" s="65"/>
    </row>
    <row r="972" spans="33:33" x14ac:dyDescent="0.25">
      <c r="AG972" s="65"/>
    </row>
    <row r="973" spans="33:33" x14ac:dyDescent="0.25">
      <c r="AG973" s="65"/>
    </row>
    <row r="974" spans="33:33" x14ac:dyDescent="0.25">
      <c r="AG974" s="65"/>
    </row>
    <row r="975" spans="33:33" x14ac:dyDescent="0.25">
      <c r="AG975" s="65"/>
    </row>
    <row r="976" spans="33:33" x14ac:dyDescent="0.25">
      <c r="AG976" s="65"/>
    </row>
    <row r="977" spans="33:33" x14ac:dyDescent="0.25">
      <c r="AG977" s="65"/>
    </row>
    <row r="978" spans="33:33" x14ac:dyDescent="0.25">
      <c r="AG978" s="65"/>
    </row>
    <row r="979" spans="33:33" x14ac:dyDescent="0.25">
      <c r="AG979" s="65"/>
    </row>
    <row r="980" spans="33:33" x14ac:dyDescent="0.25">
      <c r="AG980" s="65"/>
    </row>
    <row r="981" spans="33:33" x14ac:dyDescent="0.25">
      <c r="AG981" s="65"/>
    </row>
    <row r="982" spans="33:33" x14ac:dyDescent="0.25">
      <c r="AG982" s="65"/>
    </row>
    <row r="983" spans="33:33" x14ac:dyDescent="0.25">
      <c r="AG983" s="65"/>
    </row>
    <row r="984" spans="33:33" x14ac:dyDescent="0.25">
      <c r="AG984" s="65"/>
    </row>
    <row r="985" spans="33:33" x14ac:dyDescent="0.25">
      <c r="AG985" s="65"/>
    </row>
    <row r="986" spans="33:33" x14ac:dyDescent="0.25">
      <c r="AG986" s="65"/>
    </row>
    <row r="987" spans="33:33" x14ac:dyDescent="0.25">
      <c r="AG987" s="65"/>
    </row>
    <row r="988" spans="33:33" x14ac:dyDescent="0.25">
      <c r="AG988" s="65"/>
    </row>
    <row r="989" spans="33:33" x14ac:dyDescent="0.25">
      <c r="AG989" s="65"/>
    </row>
    <row r="990" spans="33:33" x14ac:dyDescent="0.25">
      <c r="AG990" s="65"/>
    </row>
    <row r="991" spans="33:33" x14ac:dyDescent="0.25">
      <c r="AG991" s="65"/>
    </row>
    <row r="992" spans="33:33" x14ac:dyDescent="0.25">
      <c r="AG992" s="65"/>
    </row>
    <row r="993" spans="33:33" x14ac:dyDescent="0.25">
      <c r="AG993" s="65"/>
    </row>
    <row r="994" spans="33:33" x14ac:dyDescent="0.25">
      <c r="AG994" s="65"/>
    </row>
    <row r="995" spans="33:33" x14ac:dyDescent="0.25">
      <c r="AG995" s="65"/>
    </row>
    <row r="996" spans="33:33" x14ac:dyDescent="0.25">
      <c r="AG996" s="65"/>
    </row>
    <row r="997" spans="33:33" x14ac:dyDescent="0.25">
      <c r="AG997" s="65"/>
    </row>
    <row r="998" spans="33:33" x14ac:dyDescent="0.25">
      <c r="AG998" s="65"/>
    </row>
    <row r="999" spans="33:33" x14ac:dyDescent="0.25">
      <c r="AG999" s="65"/>
    </row>
    <row r="1000" spans="33:33" x14ac:dyDescent="0.25">
      <c r="AG1000" s="65"/>
    </row>
    <row r="1001" spans="33:33" x14ac:dyDescent="0.25">
      <c r="AG1001" s="65"/>
    </row>
    <row r="1002" spans="33:33" x14ac:dyDescent="0.25">
      <c r="AG1002" s="65"/>
    </row>
    <row r="1003" spans="33:33" x14ac:dyDescent="0.25">
      <c r="AG1003" s="65"/>
    </row>
    <row r="1004" spans="33:33" x14ac:dyDescent="0.25">
      <c r="AG1004" s="65"/>
    </row>
    <row r="1005" spans="33:33" x14ac:dyDescent="0.25">
      <c r="AG1005" s="65"/>
    </row>
    <row r="1006" spans="33:33" x14ac:dyDescent="0.25">
      <c r="AG1006" s="65"/>
    </row>
    <row r="1007" spans="33:33" x14ac:dyDescent="0.25">
      <c r="AG1007" s="65"/>
    </row>
    <row r="1008" spans="33:33" x14ac:dyDescent="0.25">
      <c r="AG1008" s="65"/>
    </row>
    <row r="1009" spans="33:33" x14ac:dyDescent="0.25">
      <c r="AG1009" s="65"/>
    </row>
    <row r="1010" spans="33:33" x14ac:dyDescent="0.25">
      <c r="AG1010" s="65"/>
    </row>
    <row r="1011" spans="33:33" x14ac:dyDescent="0.25">
      <c r="AG1011" s="65"/>
    </row>
    <row r="1012" spans="33:33" x14ac:dyDescent="0.25">
      <c r="AG1012" s="65"/>
    </row>
    <row r="1013" spans="33:33" x14ac:dyDescent="0.25">
      <c r="AG1013" s="65"/>
    </row>
    <row r="1014" spans="33:33" x14ac:dyDescent="0.25">
      <c r="AG1014" s="65"/>
    </row>
    <row r="1015" spans="33:33" x14ac:dyDescent="0.25">
      <c r="AG1015" s="65"/>
    </row>
    <row r="1016" spans="33:33" x14ac:dyDescent="0.25">
      <c r="AG1016" s="65"/>
    </row>
    <row r="1017" spans="33:33" x14ac:dyDescent="0.25">
      <c r="AG1017" s="65"/>
    </row>
    <row r="1018" spans="33:33" x14ac:dyDescent="0.25">
      <c r="AG1018" s="65"/>
    </row>
    <row r="1019" spans="33:33" x14ac:dyDescent="0.25">
      <c r="AG1019" s="65"/>
    </row>
    <row r="1020" spans="33:33" x14ac:dyDescent="0.25">
      <c r="AG1020" s="65"/>
    </row>
    <row r="1021" spans="33:33" x14ac:dyDescent="0.25">
      <c r="AG1021" s="65"/>
    </row>
    <row r="1022" spans="33:33" x14ac:dyDescent="0.25">
      <c r="AG1022" s="65"/>
    </row>
    <row r="1023" spans="33:33" x14ac:dyDescent="0.25">
      <c r="AG1023" s="65"/>
    </row>
    <row r="1024" spans="33:33" x14ac:dyDescent="0.25">
      <c r="AG1024" s="65"/>
    </row>
    <row r="1025" spans="33:33" x14ac:dyDescent="0.25">
      <c r="AG1025" s="65"/>
    </row>
    <row r="1026" spans="33:33" x14ac:dyDescent="0.25">
      <c r="AG1026" s="65"/>
    </row>
    <row r="1027" spans="33:33" x14ac:dyDescent="0.25">
      <c r="AG1027" s="65"/>
    </row>
    <row r="1028" spans="33:33" x14ac:dyDescent="0.25">
      <c r="AG1028" s="65"/>
    </row>
    <row r="1029" spans="33:33" x14ac:dyDescent="0.25">
      <c r="AG1029" s="65"/>
    </row>
    <row r="1030" spans="33:33" x14ac:dyDescent="0.25">
      <c r="AG1030" s="65"/>
    </row>
    <row r="1031" spans="33:33" x14ac:dyDescent="0.25">
      <c r="AG1031" s="65"/>
    </row>
    <row r="1032" spans="33:33" x14ac:dyDescent="0.25">
      <c r="AG1032" s="65"/>
    </row>
    <row r="1033" spans="33:33" x14ac:dyDescent="0.25">
      <c r="AG1033" s="65"/>
    </row>
    <row r="1034" spans="33:33" x14ac:dyDescent="0.25">
      <c r="AG1034" s="65"/>
    </row>
    <row r="1035" spans="33:33" x14ac:dyDescent="0.25">
      <c r="AG1035" s="65"/>
    </row>
    <row r="1036" spans="33:33" x14ac:dyDescent="0.25">
      <c r="AG1036" s="65"/>
    </row>
    <row r="1037" spans="33:33" x14ac:dyDescent="0.25">
      <c r="AG1037" s="65"/>
    </row>
    <row r="1038" spans="33:33" x14ac:dyDescent="0.25">
      <c r="AG1038" s="65"/>
    </row>
    <row r="1039" spans="33:33" x14ac:dyDescent="0.25">
      <c r="AG1039" s="65"/>
    </row>
    <row r="1040" spans="33:33" x14ac:dyDescent="0.25">
      <c r="AG1040" s="65"/>
    </row>
    <row r="1041" spans="33:33" x14ac:dyDescent="0.25">
      <c r="AG1041" s="65"/>
    </row>
    <row r="1042" spans="33:33" x14ac:dyDescent="0.25">
      <c r="AG1042" s="65"/>
    </row>
    <row r="1043" spans="33:33" x14ac:dyDescent="0.25">
      <c r="AG1043" s="65"/>
    </row>
    <row r="1044" spans="33:33" x14ac:dyDescent="0.25">
      <c r="AG1044" s="65"/>
    </row>
    <row r="1045" spans="33:33" x14ac:dyDescent="0.25">
      <c r="AG1045" s="65"/>
    </row>
    <row r="1046" spans="33:33" x14ac:dyDescent="0.25">
      <c r="AG1046" s="65"/>
    </row>
    <row r="1047" spans="33:33" x14ac:dyDescent="0.25">
      <c r="AG1047" s="65"/>
    </row>
    <row r="1048" spans="33:33" x14ac:dyDescent="0.25">
      <c r="AG1048" s="65"/>
    </row>
    <row r="1049" spans="33:33" x14ac:dyDescent="0.25">
      <c r="AG1049" s="65"/>
    </row>
    <row r="1050" spans="33:33" x14ac:dyDescent="0.25">
      <c r="AG1050" s="65"/>
    </row>
    <row r="1051" spans="33:33" x14ac:dyDescent="0.25">
      <c r="AG1051" s="65"/>
    </row>
    <row r="1052" spans="33:33" x14ac:dyDescent="0.25">
      <c r="AG1052" s="65"/>
    </row>
    <row r="1053" spans="33:33" x14ac:dyDescent="0.25">
      <c r="AG1053" s="65"/>
    </row>
    <row r="1054" spans="33:33" x14ac:dyDescent="0.25">
      <c r="AG1054" s="65"/>
    </row>
    <row r="1055" spans="33:33" x14ac:dyDescent="0.25">
      <c r="AG1055" s="65"/>
    </row>
    <row r="1056" spans="33:33" x14ac:dyDescent="0.25">
      <c r="AG1056" s="65"/>
    </row>
    <row r="1057" spans="33:33" x14ac:dyDescent="0.25">
      <c r="AG1057" s="65"/>
    </row>
    <row r="1058" spans="33:33" x14ac:dyDescent="0.25">
      <c r="AG1058" s="65"/>
    </row>
    <row r="1059" spans="33:33" x14ac:dyDescent="0.25">
      <c r="AG1059" s="65"/>
    </row>
    <row r="1060" spans="33:33" x14ac:dyDescent="0.25">
      <c r="AG1060" s="65"/>
    </row>
    <row r="1061" spans="33:33" x14ac:dyDescent="0.25">
      <c r="AG1061" s="65"/>
    </row>
    <row r="1062" spans="33:33" x14ac:dyDescent="0.25">
      <c r="AG1062" s="65"/>
    </row>
    <row r="1063" spans="33:33" x14ac:dyDescent="0.25">
      <c r="AG1063" s="65"/>
    </row>
    <row r="1064" spans="33:33" x14ac:dyDescent="0.25">
      <c r="AG1064" s="65"/>
    </row>
    <row r="1065" spans="33:33" x14ac:dyDescent="0.25">
      <c r="AG1065" s="65"/>
    </row>
    <row r="1066" spans="33:33" x14ac:dyDescent="0.25">
      <c r="AG1066" s="65"/>
    </row>
    <row r="1067" spans="33:33" x14ac:dyDescent="0.25">
      <c r="AG1067" s="65"/>
    </row>
    <row r="1068" spans="33:33" x14ac:dyDescent="0.25">
      <c r="AG1068" s="65"/>
    </row>
    <row r="1069" spans="33:33" x14ac:dyDescent="0.25">
      <c r="AG1069" s="65"/>
    </row>
    <row r="1070" spans="33:33" x14ac:dyDescent="0.25">
      <c r="AG1070" s="65"/>
    </row>
    <row r="1071" spans="33:33" x14ac:dyDescent="0.25">
      <c r="AG1071" s="65"/>
    </row>
    <row r="1072" spans="33:33" x14ac:dyDescent="0.25">
      <c r="AG1072" s="65"/>
    </row>
    <row r="1073" spans="33:33" x14ac:dyDescent="0.25">
      <c r="AG1073" s="65"/>
    </row>
    <row r="1074" spans="33:33" x14ac:dyDescent="0.25">
      <c r="AG1074" s="65"/>
    </row>
    <row r="1075" spans="33:33" x14ac:dyDescent="0.25">
      <c r="AG1075" s="65"/>
    </row>
    <row r="1076" spans="33:33" x14ac:dyDescent="0.25">
      <c r="AG1076" s="65"/>
    </row>
    <row r="1077" spans="33:33" x14ac:dyDescent="0.25">
      <c r="AG1077" s="65"/>
    </row>
    <row r="1078" spans="33:33" x14ac:dyDescent="0.25">
      <c r="AG1078" s="65"/>
    </row>
    <row r="1079" spans="33:33" x14ac:dyDescent="0.25">
      <c r="AG1079" s="65"/>
    </row>
    <row r="1080" spans="33:33" x14ac:dyDescent="0.25">
      <c r="AG1080" s="65"/>
    </row>
    <row r="1081" spans="33:33" x14ac:dyDescent="0.25">
      <c r="AG1081" s="65"/>
    </row>
    <row r="1082" spans="33:33" x14ac:dyDescent="0.25">
      <c r="AG1082" s="65"/>
    </row>
    <row r="1083" spans="33:33" x14ac:dyDescent="0.25">
      <c r="AG1083" s="65"/>
    </row>
    <row r="1084" spans="33:33" x14ac:dyDescent="0.25">
      <c r="AG1084" s="65"/>
    </row>
    <row r="1085" spans="33:33" x14ac:dyDescent="0.25">
      <c r="AG1085" s="65"/>
    </row>
    <row r="1086" spans="33:33" x14ac:dyDescent="0.25">
      <c r="AG1086" s="65"/>
    </row>
    <row r="1087" spans="33:33" x14ac:dyDescent="0.25">
      <c r="AG1087" s="65"/>
    </row>
    <row r="1088" spans="33:33" x14ac:dyDescent="0.25">
      <c r="AG1088" s="65"/>
    </row>
    <row r="1089" spans="33:33" x14ac:dyDescent="0.25">
      <c r="AG1089" s="65"/>
    </row>
    <row r="1090" spans="33:33" x14ac:dyDescent="0.25">
      <c r="AG1090" s="65"/>
    </row>
    <row r="1091" spans="33:33" x14ac:dyDescent="0.25">
      <c r="AG1091" s="65"/>
    </row>
    <row r="1092" spans="33:33" x14ac:dyDescent="0.25">
      <c r="AG1092" s="65"/>
    </row>
    <row r="1093" spans="33:33" x14ac:dyDescent="0.25">
      <c r="AG1093" s="65"/>
    </row>
    <row r="1094" spans="33:33" x14ac:dyDescent="0.25">
      <c r="AG1094" s="65"/>
    </row>
    <row r="1095" spans="33:33" x14ac:dyDescent="0.25">
      <c r="AG1095" s="65"/>
    </row>
    <row r="1096" spans="33:33" x14ac:dyDescent="0.25">
      <c r="AG1096" s="65"/>
    </row>
    <row r="1097" spans="33:33" x14ac:dyDescent="0.25">
      <c r="AG1097" s="65"/>
    </row>
    <row r="1098" spans="33:33" x14ac:dyDescent="0.25">
      <c r="AG1098" s="65"/>
    </row>
    <row r="1099" spans="33:33" x14ac:dyDescent="0.25">
      <c r="AG1099" s="65"/>
    </row>
    <row r="1100" spans="33:33" x14ac:dyDescent="0.25">
      <c r="AG1100" s="65"/>
    </row>
    <row r="1101" spans="33:33" x14ac:dyDescent="0.25">
      <c r="AG1101" s="65"/>
    </row>
    <row r="1102" spans="33:33" x14ac:dyDescent="0.25">
      <c r="AG1102" s="65"/>
    </row>
    <row r="1103" spans="33:33" x14ac:dyDescent="0.25">
      <c r="AG1103" s="65"/>
    </row>
    <row r="1104" spans="33:33" x14ac:dyDescent="0.25">
      <c r="AG1104" s="65"/>
    </row>
    <row r="1105" spans="33:33" x14ac:dyDescent="0.25">
      <c r="AG1105" s="65"/>
    </row>
    <row r="1106" spans="33:33" x14ac:dyDescent="0.25">
      <c r="AG1106" s="65"/>
    </row>
    <row r="1107" spans="33:33" x14ac:dyDescent="0.25">
      <c r="AG1107" s="65"/>
    </row>
    <row r="1108" spans="33:33" x14ac:dyDescent="0.25">
      <c r="AG1108" s="65"/>
    </row>
    <row r="1109" spans="33:33" x14ac:dyDescent="0.25">
      <c r="AG1109" s="65"/>
    </row>
    <row r="1110" spans="33:33" x14ac:dyDescent="0.25">
      <c r="AG1110" s="65"/>
    </row>
    <row r="1111" spans="33:33" x14ac:dyDescent="0.25">
      <c r="AG1111" s="65"/>
    </row>
    <row r="1112" spans="33:33" x14ac:dyDescent="0.25">
      <c r="AG1112" s="65"/>
    </row>
    <row r="1113" spans="33:33" x14ac:dyDescent="0.25">
      <c r="AG1113" s="65"/>
    </row>
    <row r="1114" spans="33:33" x14ac:dyDescent="0.25">
      <c r="AG1114" s="65"/>
    </row>
    <row r="1115" spans="33:33" x14ac:dyDescent="0.25">
      <c r="AG1115" s="65"/>
    </row>
    <row r="1116" spans="33:33" x14ac:dyDescent="0.25">
      <c r="AG1116" s="65"/>
    </row>
    <row r="1117" spans="33:33" x14ac:dyDescent="0.25">
      <c r="AG1117" s="65"/>
    </row>
    <row r="1118" spans="33:33" x14ac:dyDescent="0.25">
      <c r="AG1118" s="65"/>
    </row>
    <row r="1119" spans="33:33" x14ac:dyDescent="0.25">
      <c r="AG1119" s="65"/>
    </row>
    <row r="1120" spans="33:33" x14ac:dyDescent="0.25">
      <c r="AG1120" s="65"/>
    </row>
    <row r="1121" spans="33:33" x14ac:dyDescent="0.25">
      <c r="AG1121" s="65"/>
    </row>
    <row r="1122" spans="33:33" x14ac:dyDescent="0.25">
      <c r="AG1122" s="65"/>
    </row>
    <row r="1123" spans="33:33" x14ac:dyDescent="0.25">
      <c r="AG1123" s="65"/>
    </row>
    <row r="1124" spans="33:33" x14ac:dyDescent="0.25">
      <c r="AG1124" s="65"/>
    </row>
    <row r="1125" spans="33:33" x14ac:dyDescent="0.25">
      <c r="AG1125" s="65"/>
    </row>
    <row r="1126" spans="33:33" x14ac:dyDescent="0.25">
      <c r="AG1126" s="65"/>
    </row>
    <row r="1127" spans="33:33" x14ac:dyDescent="0.25">
      <c r="AG1127" s="65"/>
    </row>
    <row r="1128" spans="33:33" x14ac:dyDescent="0.25">
      <c r="AG1128" s="65"/>
    </row>
    <row r="1129" spans="33:33" x14ac:dyDescent="0.25">
      <c r="AG1129" s="65"/>
    </row>
    <row r="1130" spans="33:33" x14ac:dyDescent="0.25">
      <c r="AG1130" s="65"/>
    </row>
    <row r="1131" spans="33:33" x14ac:dyDescent="0.25">
      <c r="AG1131" s="65"/>
    </row>
    <row r="1132" spans="33:33" x14ac:dyDescent="0.25">
      <c r="AG1132" s="65"/>
    </row>
    <row r="1133" spans="33:33" x14ac:dyDescent="0.25">
      <c r="AG1133" s="65"/>
    </row>
    <row r="1134" spans="33:33" x14ac:dyDescent="0.25">
      <c r="AG1134" s="65"/>
    </row>
    <row r="1135" spans="33:33" x14ac:dyDescent="0.25">
      <c r="AG1135" s="65"/>
    </row>
    <row r="1136" spans="33:33" x14ac:dyDescent="0.25">
      <c r="AG1136" s="65"/>
    </row>
    <row r="1137" spans="33:33" x14ac:dyDescent="0.25">
      <c r="AG1137" s="65"/>
    </row>
    <row r="1138" spans="33:33" x14ac:dyDescent="0.25">
      <c r="AG1138" s="65"/>
    </row>
    <row r="1139" spans="33:33" x14ac:dyDescent="0.25">
      <c r="AG1139" s="65"/>
    </row>
    <row r="1140" spans="33:33" x14ac:dyDescent="0.25">
      <c r="AG1140" s="65"/>
    </row>
    <row r="1141" spans="33:33" x14ac:dyDescent="0.25">
      <c r="AG1141" s="65"/>
    </row>
    <row r="1142" spans="33:33" x14ac:dyDescent="0.25">
      <c r="AG1142" s="65"/>
    </row>
    <row r="1143" spans="33:33" x14ac:dyDescent="0.25">
      <c r="AG1143" s="65"/>
    </row>
    <row r="1144" spans="33:33" x14ac:dyDescent="0.25">
      <c r="AG1144" s="65"/>
    </row>
    <row r="1145" spans="33:33" x14ac:dyDescent="0.25">
      <c r="AG1145" s="65"/>
    </row>
    <row r="1146" spans="33:33" x14ac:dyDescent="0.25">
      <c r="AG1146" s="65"/>
    </row>
    <row r="1147" spans="33:33" x14ac:dyDescent="0.25">
      <c r="AG1147" s="65"/>
    </row>
    <row r="1148" spans="33:33" x14ac:dyDescent="0.25">
      <c r="AG1148" s="65"/>
    </row>
    <row r="1149" spans="33:33" x14ac:dyDescent="0.25">
      <c r="AG1149" s="65"/>
    </row>
    <row r="1150" spans="33:33" x14ac:dyDescent="0.25">
      <c r="AG1150" s="65"/>
    </row>
    <row r="1151" spans="33:33" x14ac:dyDescent="0.25">
      <c r="AG1151" s="65"/>
    </row>
    <row r="1152" spans="33:33" x14ac:dyDescent="0.25">
      <c r="AG1152" s="65"/>
    </row>
    <row r="1153" spans="33:33" x14ac:dyDescent="0.25">
      <c r="AG1153" s="65"/>
    </row>
    <row r="1154" spans="33:33" x14ac:dyDescent="0.25">
      <c r="AG1154" s="65"/>
    </row>
    <row r="1155" spans="33:33" x14ac:dyDescent="0.25">
      <c r="AG1155" s="65"/>
    </row>
    <row r="1156" spans="33:33" x14ac:dyDescent="0.25">
      <c r="AG1156" s="65"/>
    </row>
    <row r="1157" spans="33:33" x14ac:dyDescent="0.25">
      <c r="AG1157" s="65"/>
    </row>
    <row r="1158" spans="33:33" x14ac:dyDescent="0.25">
      <c r="AG1158" s="65"/>
    </row>
    <row r="1159" spans="33:33" x14ac:dyDescent="0.25">
      <c r="AG1159" s="65"/>
    </row>
    <row r="1160" spans="33:33" x14ac:dyDescent="0.25">
      <c r="AG1160" s="65"/>
    </row>
    <row r="1161" spans="33:33" x14ac:dyDescent="0.25">
      <c r="AG1161" s="65"/>
    </row>
    <row r="1162" spans="33:33" x14ac:dyDescent="0.25">
      <c r="AG1162" s="65"/>
    </row>
    <row r="1163" spans="33:33" x14ac:dyDescent="0.25">
      <c r="AG1163" s="65"/>
    </row>
    <row r="1164" spans="33:33" x14ac:dyDescent="0.25">
      <c r="AG1164" s="65"/>
    </row>
    <row r="1165" spans="33:33" x14ac:dyDescent="0.25">
      <c r="AG1165" s="65"/>
    </row>
    <row r="1166" spans="33:33" x14ac:dyDescent="0.25">
      <c r="AG1166" s="65"/>
    </row>
    <row r="1167" spans="33:33" x14ac:dyDescent="0.25">
      <c r="AG1167" s="65"/>
    </row>
    <row r="1168" spans="33:33" x14ac:dyDescent="0.25">
      <c r="AG1168" s="65"/>
    </row>
    <row r="1169" spans="33:33" x14ac:dyDescent="0.25">
      <c r="AG1169" s="65"/>
    </row>
    <row r="1170" spans="33:33" x14ac:dyDescent="0.25">
      <c r="AG1170" s="65"/>
    </row>
    <row r="1171" spans="33:33" x14ac:dyDescent="0.25">
      <c r="AG1171" s="65"/>
    </row>
    <row r="1172" spans="33:33" x14ac:dyDescent="0.25">
      <c r="AG1172" s="65"/>
    </row>
    <row r="1173" spans="33:33" x14ac:dyDescent="0.25">
      <c r="AG1173" s="65"/>
    </row>
    <row r="1174" spans="33:33" x14ac:dyDescent="0.25">
      <c r="AG1174" s="65"/>
    </row>
    <row r="1175" spans="33:33" x14ac:dyDescent="0.25">
      <c r="AG1175" s="65"/>
    </row>
    <row r="1176" spans="33:33" x14ac:dyDescent="0.25">
      <c r="AG1176" s="65"/>
    </row>
    <row r="1177" spans="33:33" x14ac:dyDescent="0.25">
      <c r="AG1177" s="65"/>
    </row>
    <row r="1178" spans="33:33" x14ac:dyDescent="0.25">
      <c r="AG1178" s="65"/>
    </row>
    <row r="1179" spans="33:33" x14ac:dyDescent="0.25">
      <c r="AG1179" s="65"/>
    </row>
    <row r="1180" spans="33:33" x14ac:dyDescent="0.25">
      <c r="AG1180" s="65"/>
    </row>
    <row r="1181" spans="33:33" x14ac:dyDescent="0.25">
      <c r="AG1181" s="65"/>
    </row>
    <row r="1182" spans="33:33" x14ac:dyDescent="0.25">
      <c r="AG1182" s="65"/>
    </row>
    <row r="1183" spans="33:33" x14ac:dyDescent="0.25">
      <c r="AG1183" s="65"/>
    </row>
    <row r="1184" spans="33:33" x14ac:dyDescent="0.25">
      <c r="AG1184" s="65"/>
    </row>
    <row r="1185" spans="33:33" x14ac:dyDescent="0.25">
      <c r="AG1185" s="65"/>
    </row>
    <row r="1186" spans="33:33" x14ac:dyDescent="0.25">
      <c r="AG1186" s="65"/>
    </row>
    <row r="1187" spans="33:33" x14ac:dyDescent="0.25">
      <c r="AG1187" s="65"/>
    </row>
    <row r="1188" spans="33:33" x14ac:dyDescent="0.25">
      <c r="AG1188" s="65"/>
    </row>
    <row r="1189" spans="33:33" x14ac:dyDescent="0.25">
      <c r="AG1189" s="65"/>
    </row>
    <row r="1190" spans="33:33" x14ac:dyDescent="0.25">
      <c r="AG1190" s="65"/>
    </row>
    <row r="1191" spans="33:33" x14ac:dyDescent="0.25">
      <c r="AG1191" s="65"/>
    </row>
    <row r="1192" spans="33:33" x14ac:dyDescent="0.25">
      <c r="AG1192" s="65"/>
    </row>
    <row r="1193" spans="33:33" x14ac:dyDescent="0.25">
      <c r="AG1193" s="65"/>
    </row>
    <row r="1194" spans="33:33" x14ac:dyDescent="0.25">
      <c r="AG1194" s="65"/>
    </row>
    <row r="1195" spans="33:33" x14ac:dyDescent="0.25">
      <c r="AG1195" s="65"/>
    </row>
    <row r="1196" spans="33:33" x14ac:dyDescent="0.25">
      <c r="AG1196" s="65"/>
    </row>
    <row r="1197" spans="33:33" x14ac:dyDescent="0.25">
      <c r="AG1197" s="65"/>
    </row>
    <row r="1198" spans="33:33" x14ac:dyDescent="0.25">
      <c r="AG1198" s="65"/>
    </row>
    <row r="1199" spans="33:33" x14ac:dyDescent="0.25">
      <c r="AG1199" s="65"/>
    </row>
    <row r="1200" spans="33:33" x14ac:dyDescent="0.25">
      <c r="AG1200" s="65"/>
    </row>
    <row r="1201" spans="33:33" x14ac:dyDescent="0.25">
      <c r="AG1201" s="65"/>
    </row>
    <row r="1202" spans="33:33" x14ac:dyDescent="0.25">
      <c r="AG1202" s="65"/>
    </row>
    <row r="1203" spans="33:33" x14ac:dyDescent="0.25">
      <c r="AG1203" s="65"/>
    </row>
    <row r="1204" spans="33:33" x14ac:dyDescent="0.25">
      <c r="AG1204" s="65"/>
    </row>
    <row r="1205" spans="33:33" x14ac:dyDescent="0.25">
      <c r="AG1205" s="65"/>
    </row>
    <row r="1206" spans="33:33" x14ac:dyDescent="0.25">
      <c r="AG1206" s="65"/>
    </row>
    <row r="1207" spans="33:33" x14ac:dyDescent="0.25">
      <c r="AG1207" s="65"/>
    </row>
    <row r="1208" spans="33:33" x14ac:dyDescent="0.25">
      <c r="AG1208" s="65"/>
    </row>
    <row r="1209" spans="33:33" x14ac:dyDescent="0.25">
      <c r="AG1209" s="65"/>
    </row>
    <row r="1210" spans="33:33" x14ac:dyDescent="0.25">
      <c r="AG1210" s="65"/>
    </row>
    <row r="1211" spans="33:33" x14ac:dyDescent="0.25">
      <c r="AG1211" s="65"/>
    </row>
    <row r="1212" spans="33:33" x14ac:dyDescent="0.25">
      <c r="AG1212" s="65"/>
    </row>
    <row r="1213" spans="33:33" x14ac:dyDescent="0.25">
      <c r="AG1213" s="65"/>
    </row>
    <row r="1214" spans="33:33" x14ac:dyDescent="0.25">
      <c r="AG1214" s="65"/>
    </row>
    <row r="1215" spans="33:33" x14ac:dyDescent="0.25">
      <c r="AG1215" s="65"/>
    </row>
    <row r="1216" spans="33:33" x14ac:dyDescent="0.25">
      <c r="AG1216" s="65"/>
    </row>
    <row r="1217" spans="33:33" x14ac:dyDescent="0.25">
      <c r="AG1217" s="65"/>
    </row>
    <row r="1218" spans="33:33" x14ac:dyDescent="0.25">
      <c r="AG1218" s="65"/>
    </row>
    <row r="1219" spans="33:33" x14ac:dyDescent="0.25">
      <c r="AG1219" s="65"/>
    </row>
    <row r="1220" spans="33:33" x14ac:dyDescent="0.25">
      <c r="AG1220" s="65"/>
    </row>
    <row r="1221" spans="33:33" x14ac:dyDescent="0.25">
      <c r="AG1221" s="65"/>
    </row>
    <row r="1222" spans="33:33" x14ac:dyDescent="0.25">
      <c r="AG1222" s="65"/>
    </row>
    <row r="1223" spans="33:33" x14ac:dyDescent="0.25">
      <c r="AG1223" s="65"/>
    </row>
    <row r="1224" spans="33:33" x14ac:dyDescent="0.25">
      <c r="AG1224" s="65"/>
    </row>
    <row r="1225" spans="33:33" x14ac:dyDescent="0.25">
      <c r="AG1225" s="65"/>
    </row>
    <row r="1226" spans="33:33" x14ac:dyDescent="0.25">
      <c r="AG1226" s="65"/>
    </row>
    <row r="1227" spans="33:33" x14ac:dyDescent="0.25">
      <c r="AG1227" s="65"/>
    </row>
    <row r="1228" spans="33:33" x14ac:dyDescent="0.25">
      <c r="AG1228" s="65"/>
    </row>
    <row r="1229" spans="33:33" x14ac:dyDescent="0.25">
      <c r="AG1229" s="65"/>
    </row>
    <row r="1230" spans="33:33" x14ac:dyDescent="0.25">
      <c r="AG1230" s="65"/>
    </row>
    <row r="1231" spans="33:33" x14ac:dyDescent="0.25">
      <c r="AG1231" s="65"/>
    </row>
    <row r="1232" spans="33:33" x14ac:dyDescent="0.25">
      <c r="AG1232" s="65"/>
    </row>
    <row r="1233" spans="33:33" x14ac:dyDescent="0.25">
      <c r="AG1233" s="65"/>
    </row>
    <row r="1234" spans="33:33" x14ac:dyDescent="0.25">
      <c r="AG1234" s="65"/>
    </row>
    <row r="1235" spans="33:33" x14ac:dyDescent="0.25">
      <c r="AG1235" s="65"/>
    </row>
    <row r="1236" spans="33:33" x14ac:dyDescent="0.25">
      <c r="AG1236" s="65"/>
    </row>
    <row r="1237" spans="33:33" x14ac:dyDescent="0.25">
      <c r="AG1237" s="65"/>
    </row>
    <row r="1238" spans="33:33" x14ac:dyDescent="0.25">
      <c r="AG1238" s="65"/>
    </row>
    <row r="1239" spans="33:33" x14ac:dyDescent="0.25">
      <c r="AG1239" s="65"/>
    </row>
    <row r="1240" spans="33:33" x14ac:dyDescent="0.25">
      <c r="AG1240" s="65"/>
    </row>
    <row r="1241" spans="33:33" x14ac:dyDescent="0.25">
      <c r="AG1241" s="65"/>
    </row>
    <row r="1242" spans="33:33" x14ac:dyDescent="0.25">
      <c r="AG1242" s="65"/>
    </row>
    <row r="1243" spans="33:33" x14ac:dyDescent="0.25">
      <c r="AG1243" s="65"/>
    </row>
    <row r="1244" spans="33:33" x14ac:dyDescent="0.25">
      <c r="AG1244" s="65"/>
    </row>
    <row r="1245" spans="33:33" x14ac:dyDescent="0.25">
      <c r="AG1245" s="65"/>
    </row>
    <row r="1246" spans="33:33" x14ac:dyDescent="0.25">
      <c r="AG1246" s="65"/>
    </row>
    <row r="1247" spans="33:33" x14ac:dyDescent="0.25">
      <c r="AG1247" s="65"/>
    </row>
    <row r="1248" spans="33:33" x14ac:dyDescent="0.25">
      <c r="AG1248" s="65"/>
    </row>
    <row r="1249" spans="33:33" x14ac:dyDescent="0.25">
      <c r="AG1249" s="65"/>
    </row>
    <row r="1250" spans="33:33" x14ac:dyDescent="0.25">
      <c r="AG1250" s="65"/>
    </row>
    <row r="1251" spans="33:33" x14ac:dyDescent="0.25">
      <c r="AG1251" s="65"/>
    </row>
    <row r="1252" spans="33:33" x14ac:dyDescent="0.25">
      <c r="AG1252" s="65"/>
    </row>
    <row r="1253" spans="33:33" x14ac:dyDescent="0.25">
      <c r="AG1253" s="65"/>
    </row>
    <row r="1254" spans="33:33" x14ac:dyDescent="0.25">
      <c r="AG1254" s="65"/>
    </row>
    <row r="1255" spans="33:33" x14ac:dyDescent="0.25">
      <c r="AG1255" s="65"/>
    </row>
    <row r="1256" spans="33:33" x14ac:dyDescent="0.25">
      <c r="AG1256" s="65"/>
    </row>
    <row r="1257" spans="33:33" x14ac:dyDescent="0.25">
      <c r="AG1257" s="65"/>
    </row>
    <row r="1258" spans="33:33" x14ac:dyDescent="0.25">
      <c r="AG1258" s="65"/>
    </row>
    <row r="1259" spans="33:33" x14ac:dyDescent="0.25">
      <c r="AG1259" s="65"/>
    </row>
    <row r="1260" spans="33:33" x14ac:dyDescent="0.25">
      <c r="AG1260" s="65"/>
    </row>
    <row r="1261" spans="33:33" x14ac:dyDescent="0.25">
      <c r="AG1261" s="65"/>
    </row>
    <row r="1262" spans="33:33" x14ac:dyDescent="0.25">
      <c r="AG1262" s="65"/>
    </row>
    <row r="1263" spans="33:33" x14ac:dyDescent="0.25">
      <c r="AG1263" s="65"/>
    </row>
    <row r="1264" spans="33:33" x14ac:dyDescent="0.25">
      <c r="AG1264" s="65"/>
    </row>
    <row r="1265" spans="33:33" x14ac:dyDescent="0.25">
      <c r="AG1265" s="65"/>
    </row>
    <row r="1266" spans="33:33" x14ac:dyDescent="0.25">
      <c r="AG1266" s="65"/>
    </row>
    <row r="1267" spans="33:33" x14ac:dyDescent="0.25">
      <c r="AG1267" s="65"/>
    </row>
    <row r="1268" spans="33:33" x14ac:dyDescent="0.25">
      <c r="AG1268" s="65"/>
    </row>
    <row r="1269" spans="33:33" x14ac:dyDescent="0.25">
      <c r="AG1269" s="65"/>
    </row>
    <row r="1270" spans="33:33" x14ac:dyDescent="0.25">
      <c r="AG1270" s="65"/>
    </row>
    <row r="1271" spans="33:33" x14ac:dyDescent="0.25">
      <c r="AG1271" s="65"/>
    </row>
    <row r="1272" spans="33:33" x14ac:dyDescent="0.25">
      <c r="AG1272" s="65"/>
    </row>
    <row r="1273" spans="33:33" x14ac:dyDescent="0.25">
      <c r="AG1273" s="65"/>
    </row>
    <row r="1274" spans="33:33" x14ac:dyDescent="0.25">
      <c r="AG1274" s="65"/>
    </row>
    <row r="1275" spans="33:33" x14ac:dyDescent="0.25">
      <c r="AG1275" s="65"/>
    </row>
    <row r="1276" spans="33:33" x14ac:dyDescent="0.25">
      <c r="AG1276" s="65"/>
    </row>
    <row r="1277" spans="33:33" x14ac:dyDescent="0.25">
      <c r="AG1277" s="65"/>
    </row>
    <row r="1278" spans="33:33" x14ac:dyDescent="0.25">
      <c r="AG1278" s="65"/>
    </row>
    <row r="1279" spans="33:33" x14ac:dyDescent="0.25">
      <c r="AG1279" s="65"/>
    </row>
    <row r="1280" spans="33:33" x14ac:dyDescent="0.25">
      <c r="AG1280" s="65"/>
    </row>
    <row r="1281" spans="33:33" x14ac:dyDescent="0.25">
      <c r="AG1281" s="65"/>
    </row>
    <row r="1282" spans="33:33" x14ac:dyDescent="0.25">
      <c r="AG1282" s="65"/>
    </row>
    <row r="1283" spans="33:33" x14ac:dyDescent="0.25">
      <c r="AG1283" s="65"/>
    </row>
    <row r="1284" spans="33:33" x14ac:dyDescent="0.25">
      <c r="AG1284" s="65"/>
    </row>
    <row r="1285" spans="33:33" x14ac:dyDescent="0.25">
      <c r="AG1285" s="65"/>
    </row>
    <row r="1286" spans="33:33" x14ac:dyDescent="0.25">
      <c r="AG1286" s="65"/>
    </row>
    <row r="1287" spans="33:33" x14ac:dyDescent="0.25">
      <c r="AG1287" s="65"/>
    </row>
    <row r="1288" spans="33:33" x14ac:dyDescent="0.25">
      <c r="AG1288" s="65"/>
    </row>
    <row r="1289" spans="33:33" x14ac:dyDescent="0.25">
      <c r="AG1289" s="65"/>
    </row>
    <row r="1290" spans="33:33" x14ac:dyDescent="0.25">
      <c r="AG1290" s="65"/>
    </row>
    <row r="1291" spans="33:33" x14ac:dyDescent="0.25">
      <c r="AG1291" s="65"/>
    </row>
    <row r="1292" spans="33:33" x14ac:dyDescent="0.25">
      <c r="AG1292" s="65"/>
    </row>
    <row r="1293" spans="33:33" x14ac:dyDescent="0.25">
      <c r="AG1293" s="65"/>
    </row>
    <row r="1294" spans="33:33" x14ac:dyDescent="0.25">
      <c r="AG1294" s="65"/>
    </row>
    <row r="1295" spans="33:33" x14ac:dyDescent="0.25">
      <c r="AG1295" s="65"/>
    </row>
    <row r="1296" spans="33:33" x14ac:dyDescent="0.25">
      <c r="AG1296" s="65"/>
    </row>
    <row r="1297" spans="33:33" x14ac:dyDescent="0.25">
      <c r="AG1297" s="65"/>
    </row>
    <row r="1298" spans="33:33" x14ac:dyDescent="0.25">
      <c r="AG1298" s="65"/>
    </row>
    <row r="1299" spans="33:33" x14ac:dyDescent="0.25">
      <c r="AG1299" s="65"/>
    </row>
    <row r="1300" spans="33:33" x14ac:dyDescent="0.25">
      <c r="AG1300" s="65"/>
    </row>
    <row r="1301" spans="33:33" x14ac:dyDescent="0.25">
      <c r="AG1301" s="65"/>
    </row>
    <row r="1302" spans="33:33" x14ac:dyDescent="0.25">
      <c r="AG1302" s="65"/>
    </row>
    <row r="1303" spans="33:33" x14ac:dyDescent="0.25">
      <c r="AG1303" s="65"/>
    </row>
    <row r="1304" spans="33:33" x14ac:dyDescent="0.25">
      <c r="AG1304" s="65"/>
    </row>
    <row r="1305" spans="33:33" x14ac:dyDescent="0.25">
      <c r="AG1305" s="65"/>
    </row>
    <row r="1306" spans="33:33" x14ac:dyDescent="0.25">
      <c r="AG1306" s="65"/>
    </row>
    <row r="1307" spans="33:33" x14ac:dyDescent="0.25">
      <c r="AG1307" s="65"/>
    </row>
    <row r="1308" spans="33:33" x14ac:dyDescent="0.25">
      <c r="AG1308" s="65"/>
    </row>
    <row r="1309" spans="33:33" x14ac:dyDescent="0.25">
      <c r="AG1309" s="65"/>
    </row>
    <row r="1310" spans="33:33" x14ac:dyDescent="0.25">
      <c r="AG1310" s="65"/>
    </row>
    <row r="1311" spans="33:33" x14ac:dyDescent="0.25">
      <c r="AG1311" s="65"/>
    </row>
    <row r="1312" spans="33:33" x14ac:dyDescent="0.25">
      <c r="AG1312" s="65"/>
    </row>
    <row r="1313" spans="33:33" x14ac:dyDescent="0.25">
      <c r="AG1313" s="65"/>
    </row>
    <row r="1314" spans="33:33" x14ac:dyDescent="0.25">
      <c r="AG1314" s="65"/>
    </row>
    <row r="1315" spans="33:33" x14ac:dyDescent="0.25">
      <c r="AG1315" s="65"/>
    </row>
    <row r="1316" spans="33:33" x14ac:dyDescent="0.25">
      <c r="AG1316" s="65"/>
    </row>
    <row r="1317" spans="33:33" x14ac:dyDescent="0.25">
      <c r="AG1317" s="65"/>
    </row>
    <row r="1318" spans="33:33" x14ac:dyDescent="0.25">
      <c r="AG1318" s="65"/>
    </row>
    <row r="1319" spans="33:33" x14ac:dyDescent="0.25">
      <c r="AG1319" s="65"/>
    </row>
    <row r="1320" spans="33:33" x14ac:dyDescent="0.25">
      <c r="AG1320" s="65"/>
    </row>
    <row r="1321" spans="33:33" x14ac:dyDescent="0.25">
      <c r="AG1321" s="65"/>
    </row>
    <row r="1322" spans="33:33" x14ac:dyDescent="0.25">
      <c r="AG1322" s="65"/>
    </row>
    <row r="1323" spans="33:33" x14ac:dyDescent="0.25">
      <c r="AG1323" s="65"/>
    </row>
    <row r="1324" spans="33:33" x14ac:dyDescent="0.25">
      <c r="AG1324" s="65"/>
    </row>
    <row r="1325" spans="33:33" x14ac:dyDescent="0.25">
      <c r="AG1325" s="65"/>
    </row>
    <row r="1326" spans="33:33" x14ac:dyDescent="0.25">
      <c r="AG1326" s="65"/>
    </row>
    <row r="1327" spans="33:33" x14ac:dyDescent="0.25">
      <c r="AG1327" s="65"/>
    </row>
    <row r="1328" spans="33:33" x14ac:dyDescent="0.25">
      <c r="AG1328" s="65"/>
    </row>
    <row r="1329" spans="33:33" x14ac:dyDescent="0.25">
      <c r="AG1329" s="65"/>
    </row>
    <row r="1330" spans="33:33" x14ac:dyDescent="0.25">
      <c r="AG1330" s="65"/>
    </row>
    <row r="1331" spans="33:33" x14ac:dyDescent="0.25">
      <c r="AG1331" s="65"/>
    </row>
    <row r="1332" spans="33:33" x14ac:dyDescent="0.25">
      <c r="AG1332" s="65"/>
    </row>
    <row r="1333" spans="33:33" x14ac:dyDescent="0.25">
      <c r="AG1333" s="65"/>
    </row>
    <row r="1334" spans="33:33" x14ac:dyDescent="0.25">
      <c r="AG1334" s="65"/>
    </row>
    <row r="1335" spans="33:33" x14ac:dyDescent="0.25">
      <c r="AG1335" s="65"/>
    </row>
    <row r="1336" spans="33:33" x14ac:dyDescent="0.25">
      <c r="AG1336" s="65"/>
    </row>
    <row r="1337" spans="33:33" x14ac:dyDescent="0.25">
      <c r="AG1337" s="65"/>
    </row>
    <row r="1338" spans="33:33" x14ac:dyDescent="0.25">
      <c r="AG1338" s="65"/>
    </row>
    <row r="1339" spans="33:33" x14ac:dyDescent="0.25">
      <c r="AG1339" s="65"/>
    </row>
    <row r="1340" spans="33:33" x14ac:dyDescent="0.25">
      <c r="AG1340" s="65"/>
    </row>
    <row r="1341" spans="33:33" x14ac:dyDescent="0.25">
      <c r="AG1341" s="65"/>
    </row>
    <row r="1342" spans="33:33" x14ac:dyDescent="0.25">
      <c r="AG1342" s="65"/>
    </row>
    <row r="1343" spans="33:33" x14ac:dyDescent="0.25">
      <c r="AG1343" s="65"/>
    </row>
    <row r="1344" spans="33:33" x14ac:dyDescent="0.25">
      <c r="AG1344" s="65"/>
    </row>
    <row r="1345" spans="33:33" x14ac:dyDescent="0.25">
      <c r="AG1345" s="65"/>
    </row>
    <row r="1346" spans="33:33" x14ac:dyDescent="0.25">
      <c r="AG1346" s="65"/>
    </row>
    <row r="1347" spans="33:33" x14ac:dyDescent="0.25">
      <c r="AG1347" s="65"/>
    </row>
    <row r="1348" spans="33:33" x14ac:dyDescent="0.25">
      <c r="AG1348" s="65"/>
    </row>
    <row r="1349" spans="33:33" x14ac:dyDescent="0.25">
      <c r="AG1349" s="65"/>
    </row>
    <row r="1350" spans="33:33" x14ac:dyDescent="0.25">
      <c r="AG1350" s="65"/>
    </row>
    <row r="1351" spans="33:33" x14ac:dyDescent="0.25">
      <c r="AG1351" s="65"/>
    </row>
    <row r="1352" spans="33:33" x14ac:dyDescent="0.25">
      <c r="AG1352" s="65"/>
    </row>
    <row r="1353" spans="33:33" x14ac:dyDescent="0.25">
      <c r="AG1353" s="65"/>
    </row>
    <row r="1354" spans="33:33" x14ac:dyDescent="0.25">
      <c r="AG1354" s="65"/>
    </row>
    <row r="1355" spans="33:33" x14ac:dyDescent="0.25">
      <c r="AG1355" s="65"/>
    </row>
    <row r="1356" spans="33:33" x14ac:dyDescent="0.25">
      <c r="AG1356" s="65"/>
    </row>
    <row r="1357" spans="33:33" x14ac:dyDescent="0.25">
      <c r="AG1357" s="65"/>
    </row>
    <row r="1358" spans="33:33" x14ac:dyDescent="0.25">
      <c r="AG1358" s="65"/>
    </row>
    <row r="1359" spans="33:33" x14ac:dyDescent="0.25">
      <c r="AG1359" s="65"/>
    </row>
    <row r="1360" spans="33:33" x14ac:dyDescent="0.25">
      <c r="AG1360" s="65"/>
    </row>
    <row r="1361" spans="33:33" x14ac:dyDescent="0.25">
      <c r="AG1361" s="65"/>
    </row>
    <row r="1362" spans="33:33" x14ac:dyDescent="0.25">
      <c r="AG1362" s="65"/>
    </row>
    <row r="1363" spans="33:33" x14ac:dyDescent="0.25">
      <c r="AG1363" s="65"/>
    </row>
    <row r="1364" spans="33:33" x14ac:dyDescent="0.25">
      <c r="AG1364" s="65"/>
    </row>
    <row r="1365" spans="33:33" x14ac:dyDescent="0.25">
      <c r="AG1365" s="65"/>
    </row>
    <row r="1366" spans="33:33" x14ac:dyDescent="0.25">
      <c r="AG1366" s="65"/>
    </row>
    <row r="1367" spans="33:33" x14ac:dyDescent="0.25">
      <c r="AG1367" s="65"/>
    </row>
    <row r="1368" spans="33:33" x14ac:dyDescent="0.25">
      <c r="AG1368" s="65"/>
    </row>
    <row r="1369" spans="33:33" x14ac:dyDescent="0.25">
      <c r="AG1369" s="65"/>
    </row>
    <row r="1370" spans="33:33" x14ac:dyDescent="0.25">
      <c r="AG1370" s="65"/>
    </row>
    <row r="1371" spans="33:33" x14ac:dyDescent="0.25">
      <c r="AG1371" s="65"/>
    </row>
    <row r="1372" spans="33:33" x14ac:dyDescent="0.25">
      <c r="AG1372" s="65"/>
    </row>
    <row r="1373" spans="33:33" x14ac:dyDescent="0.25">
      <c r="AG1373" s="65"/>
    </row>
    <row r="1374" spans="33:33" x14ac:dyDescent="0.25">
      <c r="AG1374" s="65"/>
    </row>
    <row r="1375" spans="33:33" x14ac:dyDescent="0.25">
      <c r="AG1375" s="65"/>
    </row>
    <row r="1376" spans="33:33" x14ac:dyDescent="0.25">
      <c r="AG1376" s="65"/>
    </row>
    <row r="1377" spans="33:33" x14ac:dyDescent="0.25">
      <c r="AG1377" s="65"/>
    </row>
    <row r="1378" spans="33:33" x14ac:dyDescent="0.25">
      <c r="AG1378" s="65"/>
    </row>
    <row r="1379" spans="33:33" x14ac:dyDescent="0.25">
      <c r="AG1379" s="65"/>
    </row>
    <row r="1380" spans="33:33" x14ac:dyDescent="0.25">
      <c r="AG1380" s="65"/>
    </row>
    <row r="1381" spans="33:33" x14ac:dyDescent="0.25">
      <c r="AG1381" s="65"/>
    </row>
    <row r="1382" spans="33:33" x14ac:dyDescent="0.25">
      <c r="AG1382" s="65"/>
    </row>
    <row r="1383" spans="33:33" x14ac:dyDescent="0.25">
      <c r="AG1383" s="65"/>
    </row>
    <row r="1384" spans="33:33" x14ac:dyDescent="0.25">
      <c r="AG1384" s="65"/>
    </row>
    <row r="1385" spans="33:33" x14ac:dyDescent="0.25">
      <c r="AG1385" s="65"/>
    </row>
    <row r="1386" spans="33:33" x14ac:dyDescent="0.25">
      <c r="AG1386" s="65"/>
    </row>
    <row r="1387" spans="33:33" x14ac:dyDescent="0.25">
      <c r="AG1387" s="65"/>
    </row>
    <row r="1388" spans="33:33" x14ac:dyDescent="0.25">
      <c r="AG1388" s="65"/>
    </row>
    <row r="1389" spans="33:33" x14ac:dyDescent="0.25">
      <c r="AG1389" s="65"/>
    </row>
    <row r="1390" spans="33:33" x14ac:dyDescent="0.25">
      <c r="AG1390" s="65"/>
    </row>
    <row r="1391" spans="33:33" x14ac:dyDescent="0.25">
      <c r="AG1391" s="65"/>
    </row>
    <row r="1392" spans="33:33" x14ac:dyDescent="0.25">
      <c r="AG1392" s="65"/>
    </row>
    <row r="1393" spans="33:33" x14ac:dyDescent="0.25">
      <c r="AG1393" s="65"/>
    </row>
    <row r="1394" spans="33:33" x14ac:dyDescent="0.25">
      <c r="AG1394" s="65"/>
    </row>
    <row r="1395" spans="33:33" x14ac:dyDescent="0.25">
      <c r="AG1395" s="65"/>
    </row>
    <row r="1396" spans="33:33" x14ac:dyDescent="0.25">
      <c r="AG1396" s="65"/>
    </row>
    <row r="1397" spans="33:33" x14ac:dyDescent="0.25">
      <c r="AG1397" s="65"/>
    </row>
    <row r="1398" spans="33:33" x14ac:dyDescent="0.25">
      <c r="AG1398" s="65"/>
    </row>
    <row r="1399" spans="33:33" x14ac:dyDescent="0.25">
      <c r="AG1399" s="65"/>
    </row>
    <row r="1400" spans="33:33" x14ac:dyDescent="0.25">
      <c r="AG1400" s="65"/>
    </row>
    <row r="1401" spans="33:33" x14ac:dyDescent="0.25">
      <c r="AG1401" s="65"/>
    </row>
    <row r="1402" spans="33:33" x14ac:dyDescent="0.25">
      <c r="AG1402" s="65"/>
    </row>
    <row r="1403" spans="33:33" x14ac:dyDescent="0.25">
      <c r="AG1403" s="65"/>
    </row>
    <row r="1404" spans="33:33" x14ac:dyDescent="0.25">
      <c r="AG1404" s="65"/>
    </row>
    <row r="1405" spans="33:33" x14ac:dyDescent="0.25">
      <c r="AG1405" s="65"/>
    </row>
    <row r="1406" spans="33:33" x14ac:dyDescent="0.25">
      <c r="AG1406" s="65"/>
    </row>
    <row r="1407" spans="33:33" x14ac:dyDescent="0.25">
      <c r="AG1407" s="65"/>
    </row>
    <row r="1408" spans="33:33" x14ac:dyDescent="0.25">
      <c r="AG1408" s="65"/>
    </row>
    <row r="1409" spans="33:33" x14ac:dyDescent="0.25">
      <c r="AG1409" s="65"/>
    </row>
    <row r="1410" spans="33:33" x14ac:dyDescent="0.25">
      <c r="AG1410" s="65"/>
    </row>
    <row r="1411" spans="33:33" x14ac:dyDescent="0.25">
      <c r="AG1411" s="65"/>
    </row>
    <row r="1412" spans="33:33" x14ac:dyDescent="0.25">
      <c r="AG1412" s="65"/>
    </row>
    <row r="1413" spans="33:33" x14ac:dyDescent="0.25">
      <c r="AG1413" s="65"/>
    </row>
    <row r="1414" spans="33:33" x14ac:dyDescent="0.25">
      <c r="AG1414" s="65"/>
    </row>
    <row r="1415" spans="33:33" x14ac:dyDescent="0.25">
      <c r="AG1415" s="65"/>
    </row>
    <row r="1416" spans="33:33" x14ac:dyDescent="0.25">
      <c r="AG1416" s="65"/>
    </row>
    <row r="1417" spans="33:33" x14ac:dyDescent="0.25">
      <c r="AG1417" s="65"/>
    </row>
    <row r="1418" spans="33:33" x14ac:dyDescent="0.25">
      <c r="AG1418" s="65"/>
    </row>
    <row r="1419" spans="33:33" x14ac:dyDescent="0.25">
      <c r="AG1419" s="65"/>
    </row>
    <row r="1420" spans="33:33" x14ac:dyDescent="0.25">
      <c r="AG1420" s="65"/>
    </row>
    <row r="1421" spans="33:33" x14ac:dyDescent="0.25">
      <c r="AG1421" s="65"/>
    </row>
    <row r="1422" spans="33:33" x14ac:dyDescent="0.25">
      <c r="AG1422" s="65"/>
    </row>
    <row r="1423" spans="33:33" x14ac:dyDescent="0.25">
      <c r="AG1423" s="65"/>
    </row>
    <row r="1424" spans="33:33" x14ac:dyDescent="0.25">
      <c r="AG1424" s="65"/>
    </row>
    <row r="1425" spans="33:33" x14ac:dyDescent="0.25">
      <c r="AG1425" s="65"/>
    </row>
    <row r="1426" spans="33:33" x14ac:dyDescent="0.25">
      <c r="AG1426" s="65"/>
    </row>
    <row r="1427" spans="33:33" x14ac:dyDescent="0.25">
      <c r="AG1427" s="65"/>
    </row>
    <row r="1428" spans="33:33" x14ac:dyDescent="0.25">
      <c r="AG1428" s="65"/>
    </row>
    <row r="1429" spans="33:33" x14ac:dyDescent="0.25">
      <c r="AG1429" s="65"/>
    </row>
    <row r="1430" spans="33:33" x14ac:dyDescent="0.25">
      <c r="AG1430" s="65"/>
    </row>
    <row r="1431" spans="33:33" x14ac:dyDescent="0.25">
      <c r="AG1431" s="65"/>
    </row>
    <row r="1432" spans="33:33" x14ac:dyDescent="0.25">
      <c r="AG1432" s="65"/>
    </row>
    <row r="1433" spans="33:33" x14ac:dyDescent="0.25">
      <c r="AG1433" s="65"/>
    </row>
    <row r="1434" spans="33:33" x14ac:dyDescent="0.25">
      <c r="AG1434" s="65"/>
    </row>
    <row r="1435" spans="33:33" x14ac:dyDescent="0.25">
      <c r="AG1435" s="65"/>
    </row>
    <row r="1436" spans="33:33" x14ac:dyDescent="0.25">
      <c r="AG1436" s="65"/>
    </row>
    <row r="1437" spans="33:33" x14ac:dyDescent="0.25">
      <c r="AG1437" s="65"/>
    </row>
    <row r="1438" spans="33:33" x14ac:dyDescent="0.25">
      <c r="AG1438" s="65"/>
    </row>
    <row r="1439" spans="33:33" x14ac:dyDescent="0.25">
      <c r="AG1439" s="65"/>
    </row>
    <row r="1440" spans="33:33" x14ac:dyDescent="0.25">
      <c r="AG1440" s="65"/>
    </row>
    <row r="1441" spans="33:33" x14ac:dyDescent="0.25">
      <c r="AG1441" s="65"/>
    </row>
    <row r="1442" spans="33:33" x14ac:dyDescent="0.25">
      <c r="AG1442" s="65"/>
    </row>
    <row r="1443" spans="33:33" x14ac:dyDescent="0.25">
      <c r="AG1443" s="65"/>
    </row>
    <row r="1444" spans="33:33" x14ac:dyDescent="0.25">
      <c r="AG1444" s="65"/>
    </row>
    <row r="1445" spans="33:33" x14ac:dyDescent="0.25">
      <c r="AG1445" s="65"/>
    </row>
    <row r="1446" spans="33:33" x14ac:dyDescent="0.25">
      <c r="AG1446" s="65"/>
    </row>
    <row r="1447" spans="33:33" x14ac:dyDescent="0.25">
      <c r="AG1447" s="65"/>
    </row>
    <row r="1448" spans="33:33" x14ac:dyDescent="0.25">
      <c r="AG1448" s="65"/>
    </row>
    <row r="1449" spans="33:33" x14ac:dyDescent="0.25">
      <c r="AG1449" s="65"/>
    </row>
    <row r="1450" spans="33:33" x14ac:dyDescent="0.25">
      <c r="AG1450" s="65"/>
    </row>
    <row r="1451" spans="33:33" x14ac:dyDescent="0.25">
      <c r="AG1451" s="65"/>
    </row>
    <row r="1452" spans="33:33" x14ac:dyDescent="0.25">
      <c r="AG1452" s="65"/>
    </row>
    <row r="1453" spans="33:33" x14ac:dyDescent="0.25">
      <c r="AG1453" s="65"/>
    </row>
    <row r="1454" spans="33:33" x14ac:dyDescent="0.25">
      <c r="AG1454" s="65"/>
    </row>
    <row r="1455" spans="33:33" x14ac:dyDescent="0.25">
      <c r="AG1455" s="65"/>
    </row>
    <row r="1456" spans="33:33" x14ac:dyDescent="0.25">
      <c r="AG1456" s="65"/>
    </row>
    <row r="1457" spans="33:33" x14ac:dyDescent="0.25">
      <c r="AG1457" s="65"/>
    </row>
    <row r="1458" spans="33:33" x14ac:dyDescent="0.25">
      <c r="AG1458" s="65"/>
    </row>
    <row r="1459" spans="33:33" x14ac:dyDescent="0.25">
      <c r="AG1459" s="65"/>
    </row>
    <row r="1460" spans="33:33" x14ac:dyDescent="0.25">
      <c r="AG1460" s="65"/>
    </row>
    <row r="1461" spans="33:33" x14ac:dyDescent="0.25">
      <c r="AG1461" s="65"/>
    </row>
    <row r="1462" spans="33:33" x14ac:dyDescent="0.25">
      <c r="AG1462" s="65"/>
    </row>
    <row r="1463" spans="33:33" x14ac:dyDescent="0.25">
      <c r="AG1463" s="65"/>
    </row>
    <row r="1464" spans="33:33" x14ac:dyDescent="0.25">
      <c r="AG1464" s="65"/>
    </row>
    <row r="1465" spans="33:33" x14ac:dyDescent="0.25">
      <c r="AG1465" s="65"/>
    </row>
    <row r="1466" spans="33:33" x14ac:dyDescent="0.25">
      <c r="AG1466" s="65"/>
    </row>
    <row r="1467" spans="33:33" x14ac:dyDescent="0.25">
      <c r="AG1467" s="65"/>
    </row>
    <row r="1468" spans="33:33" x14ac:dyDescent="0.25">
      <c r="AG1468" s="65"/>
    </row>
    <row r="1469" spans="33:33" x14ac:dyDescent="0.25">
      <c r="AG1469" s="65"/>
    </row>
    <row r="1470" spans="33:33" x14ac:dyDescent="0.25">
      <c r="AG1470" s="65"/>
    </row>
    <row r="1471" spans="33:33" x14ac:dyDescent="0.25">
      <c r="AG1471" s="65"/>
    </row>
    <row r="1472" spans="33:33" x14ac:dyDescent="0.25">
      <c r="AG1472" s="65"/>
    </row>
    <row r="1473" spans="33:33" x14ac:dyDescent="0.25">
      <c r="AG1473" s="65"/>
    </row>
    <row r="1474" spans="33:33" x14ac:dyDescent="0.25">
      <c r="AG1474" s="65"/>
    </row>
    <row r="1475" spans="33:33" x14ac:dyDescent="0.25">
      <c r="AG1475" s="65"/>
    </row>
    <row r="1476" spans="33:33" x14ac:dyDescent="0.25">
      <c r="AG1476" s="65"/>
    </row>
    <row r="1477" spans="33:33" x14ac:dyDescent="0.25">
      <c r="AG1477" s="65"/>
    </row>
    <row r="1478" spans="33:33" x14ac:dyDescent="0.25">
      <c r="AG1478" s="65"/>
    </row>
    <row r="1479" spans="33:33" x14ac:dyDescent="0.25">
      <c r="AG1479" s="65"/>
    </row>
    <row r="1480" spans="33:33" x14ac:dyDescent="0.25">
      <c r="AG1480" s="65"/>
    </row>
    <row r="1481" spans="33:33" x14ac:dyDescent="0.25">
      <c r="AG1481" s="65"/>
    </row>
    <row r="1482" spans="33:33" x14ac:dyDescent="0.25">
      <c r="AG1482" s="65"/>
    </row>
    <row r="1483" spans="33:33" x14ac:dyDescent="0.25">
      <c r="AG1483" s="65"/>
    </row>
    <row r="1484" spans="33:33" x14ac:dyDescent="0.25">
      <c r="AG1484" s="65"/>
    </row>
    <row r="1485" spans="33:33" x14ac:dyDescent="0.25">
      <c r="AG1485" s="65"/>
    </row>
    <row r="1486" spans="33:33" x14ac:dyDescent="0.25">
      <c r="AG1486" s="65"/>
    </row>
    <row r="1487" spans="33:33" x14ac:dyDescent="0.25">
      <c r="AG1487" s="65"/>
    </row>
    <row r="1488" spans="33:33" x14ac:dyDescent="0.25">
      <c r="AG1488" s="65"/>
    </row>
    <row r="1489" spans="33:33" x14ac:dyDescent="0.25">
      <c r="AG1489" s="65"/>
    </row>
    <row r="1490" spans="33:33" x14ac:dyDescent="0.25">
      <c r="AG1490" s="65"/>
    </row>
    <row r="1491" spans="33:33" x14ac:dyDescent="0.25">
      <c r="AG1491" s="65"/>
    </row>
    <row r="1492" spans="33:33" x14ac:dyDescent="0.25">
      <c r="AG1492" s="65"/>
    </row>
    <row r="1493" spans="33:33" x14ac:dyDescent="0.25">
      <c r="AG1493" s="65"/>
    </row>
    <row r="1494" spans="33:33" x14ac:dyDescent="0.25">
      <c r="AG1494" s="65"/>
    </row>
    <row r="1495" spans="33:33" x14ac:dyDescent="0.25">
      <c r="AG1495" s="65"/>
    </row>
    <row r="1496" spans="33:33" x14ac:dyDescent="0.25">
      <c r="AG1496" s="65"/>
    </row>
    <row r="1497" spans="33:33" x14ac:dyDescent="0.25">
      <c r="AG1497" s="65"/>
    </row>
    <row r="1498" spans="33:33" x14ac:dyDescent="0.25">
      <c r="AG1498" s="65"/>
    </row>
    <row r="1499" spans="33:33" x14ac:dyDescent="0.25">
      <c r="AG1499" s="65"/>
    </row>
    <row r="1500" spans="33:33" x14ac:dyDescent="0.25">
      <c r="AG1500" s="65"/>
    </row>
    <row r="1501" spans="33:33" x14ac:dyDescent="0.25">
      <c r="AG1501" s="65"/>
    </row>
    <row r="1502" spans="33:33" x14ac:dyDescent="0.25">
      <c r="AG1502" s="65"/>
    </row>
    <row r="1503" spans="33:33" x14ac:dyDescent="0.25">
      <c r="AG1503" s="65"/>
    </row>
    <row r="1504" spans="33:33" x14ac:dyDescent="0.25">
      <c r="AG1504" s="65"/>
    </row>
    <row r="1505" spans="33:33" x14ac:dyDescent="0.25">
      <c r="AG1505" s="65"/>
    </row>
    <row r="1506" spans="33:33" x14ac:dyDescent="0.25">
      <c r="AG1506" s="65"/>
    </row>
    <row r="1507" spans="33:33" x14ac:dyDescent="0.25">
      <c r="AG1507" s="65"/>
    </row>
    <row r="1508" spans="33:33" x14ac:dyDescent="0.25">
      <c r="AG1508" s="65"/>
    </row>
    <row r="1509" spans="33:33" x14ac:dyDescent="0.25">
      <c r="AG1509" s="65"/>
    </row>
    <row r="1510" spans="33:33" x14ac:dyDescent="0.25">
      <c r="AG1510" s="65"/>
    </row>
    <row r="1511" spans="33:33" x14ac:dyDescent="0.25">
      <c r="AG1511" s="65"/>
    </row>
    <row r="1512" spans="33:33" x14ac:dyDescent="0.25">
      <c r="AG1512" s="65"/>
    </row>
    <row r="1513" spans="33:33" x14ac:dyDescent="0.25">
      <c r="AG1513" s="65"/>
    </row>
    <row r="1514" spans="33:33" x14ac:dyDescent="0.25">
      <c r="AG1514" s="65"/>
    </row>
    <row r="1515" spans="33:33" x14ac:dyDescent="0.25">
      <c r="AG1515" s="65"/>
    </row>
    <row r="1516" spans="33:33" x14ac:dyDescent="0.25">
      <c r="AG1516" s="65"/>
    </row>
    <row r="1517" spans="33:33" x14ac:dyDescent="0.25">
      <c r="AG1517" s="65"/>
    </row>
    <row r="1518" spans="33:33" x14ac:dyDescent="0.25">
      <c r="AG1518" s="65"/>
    </row>
    <row r="1519" spans="33:33" x14ac:dyDescent="0.25">
      <c r="AG1519" s="65"/>
    </row>
    <row r="1520" spans="33:33" x14ac:dyDescent="0.25">
      <c r="AG1520" s="65"/>
    </row>
    <row r="1521" spans="33:33" x14ac:dyDescent="0.25">
      <c r="AG1521" s="65"/>
    </row>
    <row r="1522" spans="33:33" x14ac:dyDescent="0.25">
      <c r="AG1522" s="65"/>
    </row>
    <row r="1523" spans="33:33" x14ac:dyDescent="0.25">
      <c r="AG1523" s="65"/>
    </row>
    <row r="1524" spans="33:33" x14ac:dyDescent="0.25">
      <c r="AG1524" s="65"/>
    </row>
    <row r="1525" spans="33:33" x14ac:dyDescent="0.25">
      <c r="AG1525" s="65"/>
    </row>
    <row r="1526" spans="33:33" x14ac:dyDescent="0.25">
      <c r="AG1526" s="65"/>
    </row>
    <row r="1527" spans="33:33" x14ac:dyDescent="0.25">
      <c r="AG1527" s="65"/>
    </row>
    <row r="1528" spans="33:33" x14ac:dyDescent="0.25">
      <c r="AG1528" s="65"/>
    </row>
    <row r="1529" spans="33:33" x14ac:dyDescent="0.25">
      <c r="AG1529" s="65"/>
    </row>
    <row r="1530" spans="33:33" x14ac:dyDescent="0.25">
      <c r="AG1530" s="65"/>
    </row>
    <row r="1531" spans="33:33" x14ac:dyDescent="0.25">
      <c r="AG1531" s="65"/>
    </row>
    <row r="1532" spans="33:33" x14ac:dyDescent="0.25">
      <c r="AG1532" s="65"/>
    </row>
    <row r="1533" spans="33:33" x14ac:dyDescent="0.25">
      <c r="AG1533" s="65"/>
    </row>
    <row r="1534" spans="33:33" x14ac:dyDescent="0.25">
      <c r="AG1534" s="65"/>
    </row>
    <row r="1535" spans="33:33" x14ac:dyDescent="0.25">
      <c r="AG1535" s="65"/>
    </row>
    <row r="1536" spans="33:33" x14ac:dyDescent="0.25">
      <c r="AG1536" s="65"/>
    </row>
    <row r="1537" spans="33:33" x14ac:dyDescent="0.25">
      <c r="AG1537" s="65"/>
    </row>
    <row r="1538" spans="33:33" x14ac:dyDescent="0.25">
      <c r="AG1538" s="65"/>
    </row>
    <row r="1539" spans="33:33" x14ac:dyDescent="0.25">
      <c r="AG1539" s="65"/>
    </row>
    <row r="1540" spans="33:33" x14ac:dyDescent="0.25">
      <c r="AG1540" s="65"/>
    </row>
    <row r="1541" spans="33:33" x14ac:dyDescent="0.25">
      <c r="AG1541" s="65"/>
    </row>
    <row r="1542" spans="33:33" x14ac:dyDescent="0.25">
      <c r="AG1542" s="65"/>
    </row>
    <row r="1543" spans="33:33" x14ac:dyDescent="0.25">
      <c r="AG1543" s="65"/>
    </row>
    <row r="1544" spans="33:33" x14ac:dyDescent="0.25">
      <c r="AG1544" s="65"/>
    </row>
    <row r="1545" spans="33:33" x14ac:dyDescent="0.25">
      <c r="AG1545" s="65"/>
    </row>
    <row r="1546" spans="33:33" x14ac:dyDescent="0.25">
      <c r="AG1546" s="65"/>
    </row>
    <row r="1547" spans="33:33" x14ac:dyDescent="0.25">
      <c r="AG1547" s="65"/>
    </row>
    <row r="1548" spans="33:33" x14ac:dyDescent="0.25">
      <c r="AG1548" s="65"/>
    </row>
    <row r="1549" spans="33:33" x14ac:dyDescent="0.25">
      <c r="AG1549" s="65"/>
    </row>
    <row r="1550" spans="33:33" x14ac:dyDescent="0.25">
      <c r="AG1550" s="65"/>
    </row>
    <row r="1551" spans="33:33" x14ac:dyDescent="0.25">
      <c r="AG1551" s="65"/>
    </row>
    <row r="1552" spans="33:33" x14ac:dyDescent="0.25">
      <c r="AG1552" s="65"/>
    </row>
    <row r="1553" spans="33:33" x14ac:dyDescent="0.25">
      <c r="AG1553" s="65"/>
    </row>
    <row r="1554" spans="33:33" x14ac:dyDescent="0.25">
      <c r="AG1554" s="65"/>
    </row>
    <row r="1555" spans="33:33" x14ac:dyDescent="0.25">
      <c r="AG1555" s="65"/>
    </row>
    <row r="1556" spans="33:33" x14ac:dyDescent="0.25">
      <c r="AG1556" s="65"/>
    </row>
    <row r="1557" spans="33:33" x14ac:dyDescent="0.25">
      <c r="AG1557" s="65"/>
    </row>
    <row r="1558" spans="33:33" x14ac:dyDescent="0.25">
      <c r="AG1558" s="65"/>
    </row>
    <row r="1559" spans="33:33" x14ac:dyDescent="0.25">
      <c r="AG1559" s="65"/>
    </row>
    <row r="1560" spans="33:33" x14ac:dyDescent="0.25">
      <c r="AG1560" s="65"/>
    </row>
    <row r="1561" spans="33:33" x14ac:dyDescent="0.25">
      <c r="AG1561" s="65"/>
    </row>
    <row r="1562" spans="33:33" x14ac:dyDescent="0.25">
      <c r="AG1562" s="65"/>
    </row>
    <row r="1563" spans="33:33" x14ac:dyDescent="0.25">
      <c r="AG1563" s="65"/>
    </row>
    <row r="1564" spans="33:33" x14ac:dyDescent="0.25">
      <c r="AG1564" s="65"/>
    </row>
    <row r="1565" spans="33:33" x14ac:dyDescent="0.25">
      <c r="AG1565" s="65"/>
    </row>
    <row r="1566" spans="33:33" x14ac:dyDescent="0.25">
      <c r="AG1566" s="65"/>
    </row>
    <row r="1567" spans="33:33" x14ac:dyDescent="0.25">
      <c r="AG1567" s="65"/>
    </row>
    <row r="1568" spans="33:33" x14ac:dyDescent="0.25">
      <c r="AG1568" s="65"/>
    </row>
    <row r="1569" spans="33:33" x14ac:dyDescent="0.25">
      <c r="AG1569" s="65"/>
    </row>
    <row r="1570" spans="33:33" x14ac:dyDescent="0.25">
      <c r="AG1570" s="65"/>
    </row>
    <row r="1571" spans="33:33" x14ac:dyDescent="0.25">
      <c r="AG1571" s="65"/>
    </row>
    <row r="1572" spans="33:33" x14ac:dyDescent="0.25">
      <c r="AG1572" s="65"/>
    </row>
    <row r="1573" spans="33:33" x14ac:dyDescent="0.25">
      <c r="AG1573" s="65"/>
    </row>
    <row r="1574" spans="33:33" x14ac:dyDescent="0.25">
      <c r="AG1574" s="65"/>
    </row>
    <row r="1575" spans="33:33" x14ac:dyDescent="0.25">
      <c r="AG1575" s="65"/>
    </row>
    <row r="1576" spans="33:33" x14ac:dyDescent="0.25">
      <c r="AG1576" s="65"/>
    </row>
    <row r="1577" spans="33:33" x14ac:dyDescent="0.25">
      <c r="AG1577" s="65"/>
    </row>
    <row r="1578" spans="33:33" x14ac:dyDescent="0.25">
      <c r="AG1578" s="65"/>
    </row>
    <row r="1579" spans="33:33" x14ac:dyDescent="0.25">
      <c r="AG1579" s="65"/>
    </row>
    <row r="1580" spans="33:33" x14ac:dyDescent="0.25">
      <c r="AG1580" s="65"/>
    </row>
    <row r="1581" spans="33:33" x14ac:dyDescent="0.25">
      <c r="AG1581" s="65"/>
    </row>
    <row r="1582" spans="33:33" x14ac:dyDescent="0.25">
      <c r="AG1582" s="65"/>
    </row>
    <row r="1583" spans="33:33" x14ac:dyDescent="0.25">
      <c r="AG1583" s="65"/>
    </row>
    <row r="1584" spans="33:33" x14ac:dyDescent="0.25">
      <c r="AG1584" s="65"/>
    </row>
    <row r="1585" spans="33:33" x14ac:dyDescent="0.25">
      <c r="AG1585" s="65"/>
    </row>
    <row r="1586" spans="33:33" x14ac:dyDescent="0.25">
      <c r="AG1586" s="65"/>
    </row>
    <row r="1587" spans="33:33" x14ac:dyDescent="0.25">
      <c r="AG1587" s="65"/>
    </row>
    <row r="1588" spans="33:33" x14ac:dyDescent="0.25">
      <c r="AG1588" s="65"/>
    </row>
    <row r="1589" spans="33:33" x14ac:dyDescent="0.25">
      <c r="AG1589" s="65"/>
    </row>
    <row r="1590" spans="33:33" x14ac:dyDescent="0.25">
      <c r="AG1590" s="65"/>
    </row>
    <row r="1591" spans="33:33" x14ac:dyDescent="0.25">
      <c r="AG1591" s="65"/>
    </row>
    <row r="1592" spans="33:33" x14ac:dyDescent="0.25">
      <c r="AG1592" s="65"/>
    </row>
    <row r="1593" spans="33:33" x14ac:dyDescent="0.25">
      <c r="AG1593" s="65"/>
    </row>
    <row r="1594" spans="33:33" x14ac:dyDescent="0.25">
      <c r="AG1594" s="65"/>
    </row>
    <row r="1595" spans="33:33" x14ac:dyDescent="0.25">
      <c r="AG1595" s="65"/>
    </row>
    <row r="1596" spans="33:33" x14ac:dyDescent="0.25">
      <c r="AG1596" s="65"/>
    </row>
    <row r="1597" spans="33:33" x14ac:dyDescent="0.25">
      <c r="AG1597" s="65"/>
    </row>
    <row r="1598" spans="33:33" x14ac:dyDescent="0.25">
      <c r="AG1598" s="65"/>
    </row>
    <row r="1599" spans="33:33" x14ac:dyDescent="0.25">
      <c r="AG1599" s="65"/>
    </row>
    <row r="1600" spans="33:33" x14ac:dyDescent="0.25">
      <c r="AG1600" s="65"/>
    </row>
    <row r="1601" spans="33:33" x14ac:dyDescent="0.25">
      <c r="AG1601" s="65"/>
    </row>
    <row r="1602" spans="33:33" x14ac:dyDescent="0.25">
      <c r="AG1602" s="65"/>
    </row>
    <row r="1603" spans="33:33" x14ac:dyDescent="0.25">
      <c r="AG1603" s="65"/>
    </row>
    <row r="1604" spans="33:33" x14ac:dyDescent="0.25">
      <c r="AG1604" s="65"/>
    </row>
    <row r="1605" spans="33:33" x14ac:dyDescent="0.25">
      <c r="AG1605" s="65"/>
    </row>
    <row r="1606" spans="33:33" x14ac:dyDescent="0.25">
      <c r="AG1606" s="65"/>
    </row>
    <row r="1607" spans="33:33" x14ac:dyDescent="0.25">
      <c r="AG1607" s="65"/>
    </row>
    <row r="1608" spans="33:33" x14ac:dyDescent="0.25">
      <c r="AG1608" s="65"/>
    </row>
    <row r="1609" spans="33:33" x14ac:dyDescent="0.25">
      <c r="AG1609" s="65"/>
    </row>
    <row r="1610" spans="33:33" x14ac:dyDescent="0.25">
      <c r="AG1610" s="65"/>
    </row>
    <row r="1611" spans="33:33" x14ac:dyDescent="0.25">
      <c r="AG1611" s="65"/>
    </row>
    <row r="1612" spans="33:33" x14ac:dyDescent="0.25">
      <c r="AG1612" s="65"/>
    </row>
    <row r="1613" spans="33:33" x14ac:dyDescent="0.25">
      <c r="AG1613" s="65"/>
    </row>
    <row r="1614" spans="33:33" x14ac:dyDescent="0.25">
      <c r="AG1614" s="65"/>
    </row>
    <row r="1615" spans="33:33" x14ac:dyDescent="0.25">
      <c r="AG1615" s="65"/>
    </row>
    <row r="1616" spans="33:33" x14ac:dyDescent="0.25">
      <c r="AG1616" s="65"/>
    </row>
    <row r="1617" spans="33:33" x14ac:dyDescent="0.25">
      <c r="AG1617" s="65"/>
    </row>
    <row r="1618" spans="33:33" x14ac:dyDescent="0.25">
      <c r="AG1618" s="65"/>
    </row>
    <row r="1619" spans="33:33" x14ac:dyDescent="0.25">
      <c r="AG1619" s="65"/>
    </row>
    <row r="1620" spans="33:33" x14ac:dyDescent="0.25">
      <c r="AG1620" s="65"/>
    </row>
    <row r="1621" spans="33:33" x14ac:dyDescent="0.25">
      <c r="AG1621" s="65"/>
    </row>
    <row r="1622" spans="33:33" x14ac:dyDescent="0.25">
      <c r="AG1622" s="65"/>
    </row>
    <row r="1623" spans="33:33" x14ac:dyDescent="0.25">
      <c r="AG1623" s="65"/>
    </row>
    <row r="1624" spans="33:33" x14ac:dyDescent="0.25">
      <c r="AG1624" s="65"/>
    </row>
    <row r="1625" spans="33:33" x14ac:dyDescent="0.25">
      <c r="AG1625" s="65"/>
    </row>
    <row r="1626" spans="33:33" x14ac:dyDescent="0.25">
      <c r="AG1626" s="65"/>
    </row>
    <row r="1627" spans="33:33" x14ac:dyDescent="0.25">
      <c r="AG1627" s="65"/>
    </row>
    <row r="1628" spans="33:33" x14ac:dyDescent="0.25">
      <c r="AG1628" s="65"/>
    </row>
    <row r="1629" spans="33:33" x14ac:dyDescent="0.25">
      <c r="AG1629" s="65"/>
    </row>
    <row r="1630" spans="33:33" x14ac:dyDescent="0.25">
      <c r="AG1630" s="65"/>
    </row>
    <row r="1631" spans="33:33" x14ac:dyDescent="0.25">
      <c r="AG1631" s="65"/>
    </row>
    <row r="1632" spans="33:33" x14ac:dyDescent="0.25">
      <c r="AG1632" s="65"/>
    </row>
    <row r="1633" spans="33:33" x14ac:dyDescent="0.25">
      <c r="AG1633" s="65"/>
    </row>
    <row r="1634" spans="33:33" x14ac:dyDescent="0.25">
      <c r="AG1634" s="65"/>
    </row>
    <row r="1635" spans="33:33" x14ac:dyDescent="0.25">
      <c r="AG1635" s="65"/>
    </row>
    <row r="1636" spans="33:33" x14ac:dyDescent="0.25">
      <c r="AG1636" s="65"/>
    </row>
    <row r="1637" spans="33:33" x14ac:dyDescent="0.25">
      <c r="AG1637" s="65"/>
    </row>
    <row r="1638" spans="33:33" x14ac:dyDescent="0.25">
      <c r="AG1638" s="65"/>
    </row>
    <row r="1639" spans="33:33" x14ac:dyDescent="0.25">
      <c r="AG1639" s="65"/>
    </row>
    <row r="1640" spans="33:33" x14ac:dyDescent="0.25">
      <c r="AG1640" s="65"/>
    </row>
    <row r="1641" spans="33:33" x14ac:dyDescent="0.25">
      <c r="AG1641" s="65"/>
    </row>
    <row r="1642" spans="33:33" x14ac:dyDescent="0.25">
      <c r="AG1642" s="65"/>
    </row>
    <row r="1643" spans="33:33" x14ac:dyDescent="0.25">
      <c r="AG1643" s="65"/>
    </row>
    <row r="1644" spans="33:33" x14ac:dyDescent="0.25">
      <c r="AG1644" s="65"/>
    </row>
    <row r="1645" spans="33:33" x14ac:dyDescent="0.25">
      <c r="AG1645" s="65"/>
    </row>
    <row r="1646" spans="33:33" x14ac:dyDescent="0.25">
      <c r="AG1646" s="65"/>
    </row>
    <row r="1647" spans="33:33" x14ac:dyDescent="0.25">
      <c r="AG1647" s="65"/>
    </row>
    <row r="1648" spans="33:33" x14ac:dyDescent="0.25">
      <c r="AG1648" s="65"/>
    </row>
    <row r="1649" spans="33:33" x14ac:dyDescent="0.25">
      <c r="AG1649" s="65"/>
    </row>
    <row r="1650" spans="33:33" x14ac:dyDescent="0.25">
      <c r="AG1650" s="65"/>
    </row>
    <row r="1651" spans="33:33" x14ac:dyDescent="0.25">
      <c r="AG1651" s="65"/>
    </row>
    <row r="1652" spans="33:33" x14ac:dyDescent="0.25">
      <c r="AG1652" s="65"/>
    </row>
    <row r="1653" spans="33:33" x14ac:dyDescent="0.25">
      <c r="AG1653" s="65"/>
    </row>
    <row r="1654" spans="33:33" x14ac:dyDescent="0.25">
      <c r="AG1654" s="65"/>
    </row>
    <row r="1655" spans="33:33" x14ac:dyDescent="0.25">
      <c r="AG1655" s="65"/>
    </row>
    <row r="1656" spans="33:33" x14ac:dyDescent="0.25">
      <c r="AG1656" s="65"/>
    </row>
    <row r="1657" spans="33:33" x14ac:dyDescent="0.25">
      <c r="AG1657" s="65"/>
    </row>
    <row r="1658" spans="33:33" x14ac:dyDescent="0.25">
      <c r="AG1658" s="65"/>
    </row>
    <row r="1659" spans="33:33" x14ac:dyDescent="0.25">
      <c r="AG1659" s="65"/>
    </row>
    <row r="1660" spans="33:33" x14ac:dyDescent="0.25">
      <c r="AG1660" s="65"/>
    </row>
    <row r="1661" spans="33:33" x14ac:dyDescent="0.25">
      <c r="AG1661" s="65"/>
    </row>
    <row r="1662" spans="33:33" x14ac:dyDescent="0.25">
      <c r="AG1662" s="65"/>
    </row>
    <row r="1663" spans="33:33" x14ac:dyDescent="0.25">
      <c r="AG1663" s="65"/>
    </row>
    <row r="1664" spans="33:33" x14ac:dyDescent="0.25">
      <c r="AG1664" s="65"/>
    </row>
    <row r="1665" spans="33:33" x14ac:dyDescent="0.25">
      <c r="AG1665" s="65"/>
    </row>
    <row r="1666" spans="33:33" x14ac:dyDescent="0.25">
      <c r="AG1666" s="65"/>
    </row>
    <row r="1667" spans="33:33" x14ac:dyDescent="0.25">
      <c r="AG1667" s="65"/>
    </row>
    <row r="1668" spans="33:33" x14ac:dyDescent="0.25">
      <c r="AG1668" s="65"/>
    </row>
    <row r="1669" spans="33:33" x14ac:dyDescent="0.25">
      <c r="AG1669" s="65"/>
    </row>
    <row r="1670" spans="33:33" x14ac:dyDescent="0.25">
      <c r="AG1670" s="65"/>
    </row>
    <row r="1671" spans="33:33" x14ac:dyDescent="0.25">
      <c r="AG1671" s="65"/>
    </row>
    <row r="1672" spans="33:33" x14ac:dyDescent="0.25">
      <c r="AG1672" s="65"/>
    </row>
    <row r="1673" spans="33:33" x14ac:dyDescent="0.25">
      <c r="AG1673" s="65"/>
    </row>
    <row r="1674" spans="33:33" x14ac:dyDescent="0.25">
      <c r="AG1674" s="65"/>
    </row>
    <row r="1675" spans="33:33" x14ac:dyDescent="0.25">
      <c r="AG1675" s="65"/>
    </row>
    <row r="1676" spans="33:33" x14ac:dyDescent="0.25">
      <c r="AG1676" s="65"/>
    </row>
    <row r="1677" spans="33:33" x14ac:dyDescent="0.25">
      <c r="AG1677" s="65"/>
    </row>
    <row r="1678" spans="33:33" x14ac:dyDescent="0.25">
      <c r="AG1678" s="65"/>
    </row>
    <row r="1679" spans="33:33" x14ac:dyDescent="0.25">
      <c r="AG1679" s="65"/>
    </row>
    <row r="1680" spans="33:33" x14ac:dyDescent="0.25">
      <c r="AG1680" s="65"/>
    </row>
    <row r="1681" spans="33:33" x14ac:dyDescent="0.25">
      <c r="AG1681" s="65"/>
    </row>
    <row r="1682" spans="33:33" x14ac:dyDescent="0.25">
      <c r="AG1682" s="65"/>
    </row>
    <row r="1683" spans="33:33" x14ac:dyDescent="0.25">
      <c r="AG1683" s="65"/>
    </row>
    <row r="1684" spans="33:33" x14ac:dyDescent="0.25">
      <c r="AG1684" s="65"/>
    </row>
    <row r="1685" spans="33:33" x14ac:dyDescent="0.25">
      <c r="AG1685" s="65"/>
    </row>
    <row r="1686" spans="33:33" x14ac:dyDescent="0.25">
      <c r="AG1686" s="65"/>
    </row>
    <row r="1687" spans="33:33" x14ac:dyDescent="0.25">
      <c r="AG1687" s="65"/>
    </row>
    <row r="1688" spans="33:33" x14ac:dyDescent="0.25">
      <c r="AG1688" s="65"/>
    </row>
    <row r="1689" spans="33:33" x14ac:dyDescent="0.25">
      <c r="AG1689" s="65"/>
    </row>
    <row r="1690" spans="33:33" x14ac:dyDescent="0.25">
      <c r="AG1690" s="65"/>
    </row>
    <row r="1691" spans="33:33" x14ac:dyDescent="0.25">
      <c r="AG1691" s="65"/>
    </row>
    <row r="1692" spans="33:33" x14ac:dyDescent="0.25">
      <c r="AG1692" s="65"/>
    </row>
    <row r="1693" spans="33:33" x14ac:dyDescent="0.25">
      <c r="AG1693" s="65"/>
    </row>
    <row r="1694" spans="33:33" x14ac:dyDescent="0.25">
      <c r="AG1694" s="65"/>
    </row>
    <row r="1695" spans="33:33" x14ac:dyDescent="0.25">
      <c r="AG1695" s="65"/>
    </row>
    <row r="1696" spans="33:33" x14ac:dyDescent="0.25">
      <c r="AG1696" s="65"/>
    </row>
    <row r="1697" spans="33:33" x14ac:dyDescent="0.25">
      <c r="AG1697" s="65"/>
    </row>
    <row r="1698" spans="33:33" x14ac:dyDescent="0.25">
      <c r="AG1698" s="65"/>
    </row>
    <row r="1699" spans="33:33" x14ac:dyDescent="0.25">
      <c r="AG1699" s="65"/>
    </row>
    <row r="1700" spans="33:33" x14ac:dyDescent="0.25">
      <c r="AG1700" s="65"/>
    </row>
    <row r="1701" spans="33:33" x14ac:dyDescent="0.25">
      <c r="AG1701" s="65"/>
    </row>
    <row r="1702" spans="33:33" x14ac:dyDescent="0.25">
      <c r="AG1702" s="65"/>
    </row>
    <row r="1703" spans="33:33" x14ac:dyDescent="0.25">
      <c r="AG1703" s="65"/>
    </row>
    <row r="1704" spans="33:33" x14ac:dyDescent="0.25">
      <c r="AG1704" s="65"/>
    </row>
    <row r="1705" spans="33:33" x14ac:dyDescent="0.25">
      <c r="AG1705" s="65"/>
    </row>
    <row r="1706" spans="33:33" x14ac:dyDescent="0.25">
      <c r="AG1706" s="65"/>
    </row>
    <row r="1707" spans="33:33" x14ac:dyDescent="0.25">
      <c r="AG1707" s="65"/>
    </row>
    <row r="1708" spans="33:33" x14ac:dyDescent="0.25">
      <c r="AG1708" s="65"/>
    </row>
    <row r="1709" spans="33:33" x14ac:dyDescent="0.25">
      <c r="AG1709" s="65"/>
    </row>
    <row r="1710" spans="33:33" x14ac:dyDescent="0.25">
      <c r="AG1710" s="65"/>
    </row>
    <row r="1711" spans="33:33" x14ac:dyDescent="0.25">
      <c r="AG1711" s="65"/>
    </row>
    <row r="1712" spans="33:33" x14ac:dyDescent="0.25">
      <c r="AG1712" s="65"/>
    </row>
    <row r="1713" spans="33:33" x14ac:dyDescent="0.25">
      <c r="AG1713" s="65"/>
    </row>
    <row r="1714" spans="33:33" x14ac:dyDescent="0.25">
      <c r="AG1714" s="65"/>
    </row>
    <row r="1715" spans="33:33" x14ac:dyDescent="0.25">
      <c r="AG1715" s="65"/>
    </row>
    <row r="1716" spans="33:33" x14ac:dyDescent="0.25">
      <c r="AG1716" s="65"/>
    </row>
    <row r="1717" spans="33:33" x14ac:dyDescent="0.25">
      <c r="AG1717" s="65"/>
    </row>
    <row r="1718" spans="33:33" x14ac:dyDescent="0.25">
      <c r="AG1718" s="65"/>
    </row>
    <row r="1719" spans="33:33" x14ac:dyDescent="0.25">
      <c r="AG1719" s="65"/>
    </row>
    <row r="1720" spans="33:33" x14ac:dyDescent="0.25">
      <c r="AG1720" s="65"/>
    </row>
    <row r="1721" spans="33:33" x14ac:dyDescent="0.25">
      <c r="AG1721" s="65"/>
    </row>
    <row r="1722" spans="33:33" x14ac:dyDescent="0.25">
      <c r="AG1722" s="65"/>
    </row>
    <row r="1723" spans="33:33" x14ac:dyDescent="0.25">
      <c r="AG1723" s="65"/>
    </row>
    <row r="1724" spans="33:33" x14ac:dyDescent="0.25">
      <c r="AG1724" s="65"/>
    </row>
    <row r="1725" spans="33:33" x14ac:dyDescent="0.25">
      <c r="AG1725" s="65"/>
    </row>
    <row r="1726" spans="33:33" x14ac:dyDescent="0.25">
      <c r="AG1726" s="65"/>
    </row>
    <row r="1727" spans="33:33" x14ac:dyDescent="0.25">
      <c r="AG1727" s="65"/>
    </row>
    <row r="1728" spans="33:33" x14ac:dyDescent="0.25">
      <c r="AG1728" s="65"/>
    </row>
    <row r="1729" spans="33:33" x14ac:dyDescent="0.25">
      <c r="AG1729" s="65"/>
    </row>
    <row r="1730" spans="33:33" x14ac:dyDescent="0.25">
      <c r="AG1730" s="65"/>
    </row>
    <row r="1731" spans="33:33" x14ac:dyDescent="0.25">
      <c r="AG1731" s="65"/>
    </row>
    <row r="1732" spans="33:33" x14ac:dyDescent="0.25">
      <c r="AG1732" s="65"/>
    </row>
    <row r="1733" spans="33:33" x14ac:dyDescent="0.25">
      <c r="AG1733" s="65"/>
    </row>
    <row r="1734" spans="33:33" x14ac:dyDescent="0.25">
      <c r="AG1734" s="65"/>
    </row>
    <row r="1735" spans="33:33" x14ac:dyDescent="0.25">
      <c r="AG1735" s="65"/>
    </row>
    <row r="1736" spans="33:33" x14ac:dyDescent="0.25">
      <c r="AG1736" s="65"/>
    </row>
    <row r="1737" spans="33:33" x14ac:dyDescent="0.25">
      <c r="AG1737" s="65"/>
    </row>
    <row r="1738" spans="33:33" x14ac:dyDescent="0.25">
      <c r="AG1738" s="65"/>
    </row>
    <row r="1739" spans="33:33" x14ac:dyDescent="0.25">
      <c r="AG1739" s="65"/>
    </row>
    <row r="1740" spans="33:33" x14ac:dyDescent="0.25">
      <c r="AG1740" s="65"/>
    </row>
    <row r="1741" spans="33:33" x14ac:dyDescent="0.25">
      <c r="AG1741" s="65"/>
    </row>
    <row r="1742" spans="33:33" x14ac:dyDescent="0.25">
      <c r="AG1742" s="65"/>
    </row>
    <row r="1743" spans="33:33" x14ac:dyDescent="0.25">
      <c r="AG1743" s="65"/>
    </row>
    <row r="1744" spans="33:33" x14ac:dyDescent="0.25">
      <c r="AG1744" s="65"/>
    </row>
    <row r="1745" spans="33:33" x14ac:dyDescent="0.25">
      <c r="AG1745" s="65"/>
    </row>
    <row r="1746" spans="33:33" x14ac:dyDescent="0.25">
      <c r="AG1746" s="65"/>
    </row>
    <row r="1747" spans="33:33" x14ac:dyDescent="0.25">
      <c r="AG1747" s="65"/>
    </row>
    <row r="1748" spans="33:33" x14ac:dyDescent="0.25">
      <c r="AG1748" s="65"/>
    </row>
    <row r="1749" spans="33:33" x14ac:dyDescent="0.25">
      <c r="AG1749" s="65"/>
    </row>
    <row r="1750" spans="33:33" x14ac:dyDescent="0.25">
      <c r="AG1750" s="65"/>
    </row>
    <row r="1751" spans="33:33" x14ac:dyDescent="0.25">
      <c r="AG1751" s="65"/>
    </row>
    <row r="1752" spans="33:33" x14ac:dyDescent="0.25">
      <c r="AG1752" s="65"/>
    </row>
    <row r="1753" spans="33:33" x14ac:dyDescent="0.25">
      <c r="AG1753" s="65"/>
    </row>
    <row r="1754" spans="33:33" x14ac:dyDescent="0.25">
      <c r="AG1754" s="65"/>
    </row>
    <row r="1755" spans="33:33" x14ac:dyDescent="0.25">
      <c r="AG1755" s="65"/>
    </row>
    <row r="1756" spans="33:33" x14ac:dyDescent="0.25">
      <c r="AG1756" s="65"/>
    </row>
    <row r="1757" spans="33:33" x14ac:dyDescent="0.25">
      <c r="AG1757" s="65"/>
    </row>
    <row r="1758" spans="33:33" x14ac:dyDescent="0.25">
      <c r="AG1758" s="65"/>
    </row>
    <row r="1759" spans="33:33" x14ac:dyDescent="0.25">
      <c r="AG1759" s="65"/>
    </row>
    <row r="1760" spans="33:33" x14ac:dyDescent="0.25">
      <c r="AG1760" s="65"/>
    </row>
    <row r="1761" spans="33:33" x14ac:dyDescent="0.25">
      <c r="AG1761" s="65"/>
    </row>
    <row r="1762" spans="33:33" x14ac:dyDescent="0.25">
      <c r="AG1762" s="65"/>
    </row>
    <row r="1763" spans="33:33" x14ac:dyDescent="0.25">
      <c r="AG1763" s="65"/>
    </row>
    <row r="1764" spans="33:33" x14ac:dyDescent="0.25">
      <c r="AG1764" s="65"/>
    </row>
    <row r="1765" spans="33:33" x14ac:dyDescent="0.25">
      <c r="AG1765" s="65"/>
    </row>
    <row r="1766" spans="33:33" x14ac:dyDescent="0.25">
      <c r="AG1766" s="65"/>
    </row>
    <row r="1767" spans="33:33" x14ac:dyDescent="0.25">
      <c r="AG1767" s="65"/>
    </row>
    <row r="1768" spans="33:33" x14ac:dyDescent="0.25">
      <c r="AG1768" s="65"/>
    </row>
    <row r="1769" spans="33:33" x14ac:dyDescent="0.25">
      <c r="AG1769" s="65"/>
    </row>
    <row r="1770" spans="33:33" x14ac:dyDescent="0.25">
      <c r="AG1770" s="65"/>
    </row>
    <row r="1771" spans="33:33" x14ac:dyDescent="0.25">
      <c r="AG1771" s="65"/>
    </row>
    <row r="1772" spans="33:33" x14ac:dyDescent="0.25">
      <c r="AG1772" s="65"/>
    </row>
    <row r="1773" spans="33:33" x14ac:dyDescent="0.25">
      <c r="AG1773" s="65"/>
    </row>
    <row r="1774" spans="33:33" x14ac:dyDescent="0.25">
      <c r="AG1774" s="65"/>
    </row>
    <row r="1775" spans="33:33" x14ac:dyDescent="0.25">
      <c r="AG1775" s="65"/>
    </row>
    <row r="1776" spans="33:33" x14ac:dyDescent="0.25">
      <c r="AG1776" s="65"/>
    </row>
    <row r="1777" spans="33:33" x14ac:dyDescent="0.25">
      <c r="AG1777" s="65"/>
    </row>
    <row r="1778" spans="33:33" x14ac:dyDescent="0.25">
      <c r="AG1778" s="65"/>
    </row>
    <row r="1779" spans="33:33" x14ac:dyDescent="0.25">
      <c r="AG1779" s="65"/>
    </row>
    <row r="1780" spans="33:33" x14ac:dyDescent="0.25">
      <c r="AG1780" s="65"/>
    </row>
    <row r="1781" spans="33:33" x14ac:dyDescent="0.25">
      <c r="AG1781" s="65"/>
    </row>
    <row r="1782" spans="33:33" x14ac:dyDescent="0.25">
      <c r="AG1782" s="65"/>
    </row>
    <row r="1783" spans="33:33" x14ac:dyDescent="0.25">
      <c r="AG1783" s="65"/>
    </row>
    <row r="1784" spans="33:33" x14ac:dyDescent="0.25">
      <c r="AG1784" s="65"/>
    </row>
    <row r="1785" spans="33:33" x14ac:dyDescent="0.25">
      <c r="AG1785" s="65"/>
    </row>
    <row r="1786" spans="33:33" x14ac:dyDescent="0.25">
      <c r="AG1786" s="65"/>
    </row>
    <row r="1787" spans="33:33" x14ac:dyDescent="0.25">
      <c r="AG1787" s="65"/>
    </row>
    <row r="1788" spans="33:33" x14ac:dyDescent="0.25">
      <c r="AG1788" s="65"/>
    </row>
    <row r="1789" spans="33:33" x14ac:dyDescent="0.25">
      <c r="AG1789" s="65"/>
    </row>
    <row r="1790" spans="33:33" x14ac:dyDescent="0.25">
      <c r="AG1790" s="65"/>
    </row>
    <row r="1791" spans="33:33" x14ac:dyDescent="0.25">
      <c r="AG1791" s="65"/>
    </row>
    <row r="1792" spans="33:33" x14ac:dyDescent="0.25">
      <c r="AG1792" s="65"/>
    </row>
    <row r="1793" spans="33:33" x14ac:dyDescent="0.25">
      <c r="AG1793" s="65"/>
    </row>
    <row r="1794" spans="33:33" x14ac:dyDescent="0.25">
      <c r="AG1794" s="65"/>
    </row>
    <row r="1795" spans="33:33" x14ac:dyDescent="0.25">
      <c r="AG1795" s="65"/>
    </row>
    <row r="1796" spans="33:33" x14ac:dyDescent="0.25">
      <c r="AG1796" s="65"/>
    </row>
    <row r="1797" spans="33:33" x14ac:dyDescent="0.25">
      <c r="AG1797" s="65"/>
    </row>
    <row r="1798" spans="33:33" x14ac:dyDescent="0.25">
      <c r="AG1798" s="65"/>
    </row>
    <row r="1799" spans="33:33" x14ac:dyDescent="0.25">
      <c r="AG1799" s="65"/>
    </row>
    <row r="1800" spans="33:33" x14ac:dyDescent="0.25">
      <c r="AG1800" s="65"/>
    </row>
    <row r="1801" spans="33:33" x14ac:dyDescent="0.25">
      <c r="AG1801" s="65"/>
    </row>
    <row r="1802" spans="33:33" x14ac:dyDescent="0.25">
      <c r="AG1802" s="65"/>
    </row>
    <row r="1803" spans="33:33" x14ac:dyDescent="0.25">
      <c r="AG1803" s="65"/>
    </row>
    <row r="1804" spans="33:33" x14ac:dyDescent="0.25">
      <c r="AG1804" s="65"/>
    </row>
    <row r="1805" spans="33:33" x14ac:dyDescent="0.25">
      <c r="AG1805" s="65"/>
    </row>
    <row r="1806" spans="33:33" x14ac:dyDescent="0.25">
      <c r="AG1806" s="65"/>
    </row>
    <row r="1807" spans="33:33" x14ac:dyDescent="0.25">
      <c r="AG1807" s="65"/>
    </row>
    <row r="1808" spans="33:33" x14ac:dyDescent="0.25">
      <c r="AG1808" s="65"/>
    </row>
    <row r="1809" spans="33:33" x14ac:dyDescent="0.25">
      <c r="AG1809" s="65"/>
    </row>
    <row r="1810" spans="33:33" x14ac:dyDescent="0.25">
      <c r="AG1810" s="65"/>
    </row>
    <row r="1811" spans="33:33" x14ac:dyDescent="0.25">
      <c r="AG1811" s="65"/>
    </row>
    <row r="1812" spans="33:33" x14ac:dyDescent="0.25">
      <c r="AG1812" s="65"/>
    </row>
    <row r="1813" spans="33:33" x14ac:dyDescent="0.25">
      <c r="AG1813" s="65"/>
    </row>
    <row r="1814" spans="33:33" x14ac:dyDescent="0.25">
      <c r="AG1814" s="65"/>
    </row>
    <row r="1815" spans="33:33" x14ac:dyDescent="0.25">
      <c r="AG1815" s="65"/>
    </row>
    <row r="1816" spans="33:33" x14ac:dyDescent="0.25">
      <c r="AG1816" s="65"/>
    </row>
    <row r="1817" spans="33:33" x14ac:dyDescent="0.25">
      <c r="AG1817" s="65"/>
    </row>
    <row r="1818" spans="33:33" x14ac:dyDescent="0.25">
      <c r="AG1818" s="65"/>
    </row>
    <row r="1819" spans="33:33" x14ac:dyDescent="0.25">
      <c r="AG1819" s="65"/>
    </row>
    <row r="1820" spans="33:33" x14ac:dyDescent="0.25">
      <c r="AG1820" s="65"/>
    </row>
    <row r="1821" spans="33:33" x14ac:dyDescent="0.25">
      <c r="AG1821" s="65"/>
    </row>
    <row r="1822" spans="33:33" x14ac:dyDescent="0.25">
      <c r="AG1822" s="65"/>
    </row>
    <row r="1823" spans="33:33" x14ac:dyDescent="0.25">
      <c r="AG1823" s="65"/>
    </row>
    <row r="1824" spans="33:33" x14ac:dyDescent="0.25">
      <c r="AG1824" s="65"/>
    </row>
    <row r="1825" spans="33:33" x14ac:dyDescent="0.25">
      <c r="AG1825" s="65"/>
    </row>
    <row r="1826" spans="33:33" x14ac:dyDescent="0.25">
      <c r="AG1826" s="65"/>
    </row>
    <row r="1827" spans="33:33" x14ac:dyDescent="0.25">
      <c r="AG1827" s="65"/>
    </row>
    <row r="1828" spans="33:33" x14ac:dyDescent="0.25">
      <c r="AG1828" s="65"/>
    </row>
    <row r="1829" spans="33:33" x14ac:dyDescent="0.25">
      <c r="AG1829" s="65"/>
    </row>
    <row r="1830" spans="33:33" x14ac:dyDescent="0.25">
      <c r="AG1830" s="65"/>
    </row>
    <row r="1831" spans="33:33" x14ac:dyDescent="0.25">
      <c r="AG1831" s="65"/>
    </row>
    <row r="1832" spans="33:33" x14ac:dyDescent="0.25">
      <c r="AG1832" s="65"/>
    </row>
    <row r="1833" spans="33:33" x14ac:dyDescent="0.25">
      <c r="AG1833" s="65"/>
    </row>
    <row r="1834" spans="33:33" x14ac:dyDescent="0.25">
      <c r="AG1834" s="65"/>
    </row>
    <row r="1835" spans="33:33" x14ac:dyDescent="0.25">
      <c r="AG1835" s="65"/>
    </row>
    <row r="1836" spans="33:33" x14ac:dyDescent="0.25">
      <c r="AG1836" s="65"/>
    </row>
    <row r="1837" spans="33:33" x14ac:dyDescent="0.25">
      <c r="AG1837" s="65"/>
    </row>
    <row r="1838" spans="33:33" x14ac:dyDescent="0.25">
      <c r="AG1838" s="65"/>
    </row>
    <row r="1839" spans="33:33" x14ac:dyDescent="0.25">
      <c r="AG1839" s="65"/>
    </row>
    <row r="1840" spans="33:33" x14ac:dyDescent="0.25">
      <c r="AG1840" s="65"/>
    </row>
    <row r="1841" spans="33:33" x14ac:dyDescent="0.25">
      <c r="AG1841" s="65"/>
    </row>
    <row r="1842" spans="33:33" x14ac:dyDescent="0.25">
      <c r="AG1842" s="65"/>
    </row>
    <row r="1843" spans="33:33" x14ac:dyDescent="0.25">
      <c r="AG1843" s="65"/>
    </row>
    <row r="1844" spans="33:33" x14ac:dyDescent="0.25">
      <c r="AG1844" s="65"/>
    </row>
    <row r="1845" spans="33:33" x14ac:dyDescent="0.25">
      <c r="AG1845" s="65"/>
    </row>
    <row r="1846" spans="33:33" x14ac:dyDescent="0.25">
      <c r="AG1846" s="65"/>
    </row>
    <row r="1847" spans="33:33" x14ac:dyDescent="0.25">
      <c r="AG1847" s="65"/>
    </row>
    <row r="1848" spans="33:33" x14ac:dyDescent="0.25">
      <c r="AG1848" s="65"/>
    </row>
    <row r="1849" spans="33:33" x14ac:dyDescent="0.25">
      <c r="AG1849" s="65"/>
    </row>
    <row r="1850" spans="33:33" x14ac:dyDescent="0.25">
      <c r="AG1850" s="65"/>
    </row>
    <row r="1851" spans="33:33" x14ac:dyDescent="0.25">
      <c r="AG1851" s="65"/>
    </row>
    <row r="1852" spans="33:33" x14ac:dyDescent="0.25">
      <c r="AG1852" s="65"/>
    </row>
    <row r="1853" spans="33:33" x14ac:dyDescent="0.25">
      <c r="AG1853" s="65"/>
    </row>
    <row r="1854" spans="33:33" x14ac:dyDescent="0.25">
      <c r="AG1854" s="65"/>
    </row>
    <row r="1855" spans="33:33" x14ac:dyDescent="0.25">
      <c r="AG1855" s="65"/>
    </row>
    <row r="1856" spans="33:33" x14ac:dyDescent="0.25">
      <c r="AG1856" s="65"/>
    </row>
    <row r="1857" spans="33:33" x14ac:dyDescent="0.25">
      <c r="AG1857" s="65"/>
    </row>
    <row r="1858" spans="33:33" x14ac:dyDescent="0.25">
      <c r="AG1858" s="65"/>
    </row>
    <row r="1859" spans="33:33" x14ac:dyDescent="0.25">
      <c r="AG1859" s="65"/>
    </row>
    <row r="1860" spans="33:33" x14ac:dyDescent="0.25">
      <c r="AG1860" s="65"/>
    </row>
    <row r="1861" spans="33:33" x14ac:dyDescent="0.25">
      <c r="AG1861" s="65"/>
    </row>
    <row r="1862" spans="33:33" x14ac:dyDescent="0.25">
      <c r="AG1862" s="65"/>
    </row>
    <row r="1863" spans="33:33" x14ac:dyDescent="0.25">
      <c r="AG1863" s="65"/>
    </row>
    <row r="1864" spans="33:33" x14ac:dyDescent="0.25">
      <c r="AG1864" s="65"/>
    </row>
    <row r="1865" spans="33:33" x14ac:dyDescent="0.25">
      <c r="AG1865" s="65"/>
    </row>
    <row r="1866" spans="33:33" x14ac:dyDescent="0.25">
      <c r="AG1866" s="65"/>
    </row>
    <row r="1867" spans="33:33" x14ac:dyDescent="0.25">
      <c r="AG1867" s="65"/>
    </row>
    <row r="1868" spans="33:33" x14ac:dyDescent="0.25">
      <c r="AG1868" s="65"/>
    </row>
    <row r="1869" spans="33:33" x14ac:dyDescent="0.25">
      <c r="AG1869" s="65"/>
    </row>
    <row r="1870" spans="33:33" x14ac:dyDescent="0.25">
      <c r="AG1870" s="65"/>
    </row>
    <row r="1871" spans="33:33" x14ac:dyDescent="0.25">
      <c r="AG1871" s="65"/>
    </row>
    <row r="1872" spans="33:33" x14ac:dyDescent="0.25">
      <c r="AG1872" s="65"/>
    </row>
    <row r="1873" spans="33:33" x14ac:dyDescent="0.25">
      <c r="AG1873" s="65"/>
    </row>
    <row r="1874" spans="33:33" x14ac:dyDescent="0.25">
      <c r="AG1874" s="65"/>
    </row>
    <row r="1875" spans="33:33" x14ac:dyDescent="0.25">
      <c r="AG1875" s="65"/>
    </row>
    <row r="1876" spans="33:33" x14ac:dyDescent="0.25">
      <c r="AG1876" s="65"/>
    </row>
    <row r="1877" spans="33:33" x14ac:dyDescent="0.25">
      <c r="AG1877" s="65"/>
    </row>
    <row r="1878" spans="33:33" x14ac:dyDescent="0.25">
      <c r="AG1878" s="65"/>
    </row>
    <row r="1879" spans="33:33" x14ac:dyDescent="0.25">
      <c r="AG1879" s="65"/>
    </row>
    <row r="1880" spans="33:33" x14ac:dyDescent="0.25">
      <c r="AG1880" s="65"/>
    </row>
    <row r="1881" spans="33:33" x14ac:dyDescent="0.25">
      <c r="AG1881" s="65"/>
    </row>
    <row r="1882" spans="33:33" x14ac:dyDescent="0.25">
      <c r="AG1882" s="65"/>
    </row>
    <row r="1883" spans="33:33" x14ac:dyDescent="0.25">
      <c r="AG1883" s="65"/>
    </row>
    <row r="1884" spans="33:33" x14ac:dyDescent="0.25">
      <c r="AG1884" s="65"/>
    </row>
    <row r="1885" spans="33:33" x14ac:dyDescent="0.25">
      <c r="AG1885" s="65"/>
    </row>
    <row r="1886" spans="33:33" x14ac:dyDescent="0.25">
      <c r="AG1886" s="65"/>
    </row>
    <row r="1887" spans="33:33" x14ac:dyDescent="0.25">
      <c r="AG1887" s="65"/>
    </row>
    <row r="1888" spans="33:33" x14ac:dyDescent="0.25">
      <c r="AG1888" s="65"/>
    </row>
    <row r="1889" spans="33:33" x14ac:dyDescent="0.25">
      <c r="AG1889" s="65"/>
    </row>
    <row r="1890" spans="33:33" x14ac:dyDescent="0.25">
      <c r="AG1890" s="65"/>
    </row>
    <row r="1891" spans="33:33" x14ac:dyDescent="0.25">
      <c r="AG1891" s="65"/>
    </row>
    <row r="1892" spans="33:33" x14ac:dyDescent="0.25">
      <c r="AG1892" s="65"/>
    </row>
    <row r="1893" spans="33:33" x14ac:dyDescent="0.25">
      <c r="AG1893" s="65"/>
    </row>
    <row r="1894" spans="33:33" x14ac:dyDescent="0.25">
      <c r="AG1894" s="65"/>
    </row>
    <row r="1895" spans="33:33" x14ac:dyDescent="0.25">
      <c r="AG1895" s="65"/>
    </row>
    <row r="1896" spans="33:33" x14ac:dyDescent="0.25">
      <c r="AG1896" s="65"/>
    </row>
    <row r="1897" spans="33:33" x14ac:dyDescent="0.25">
      <c r="AG1897" s="65"/>
    </row>
    <row r="1898" spans="33:33" x14ac:dyDescent="0.25">
      <c r="AG1898" s="65"/>
    </row>
    <row r="1899" spans="33:33" x14ac:dyDescent="0.25">
      <c r="AG1899" s="65"/>
    </row>
    <row r="1900" spans="33:33" x14ac:dyDescent="0.25">
      <c r="AG1900" s="65"/>
    </row>
    <row r="1901" spans="33:33" x14ac:dyDescent="0.25">
      <c r="AG1901" s="65"/>
    </row>
    <row r="1902" spans="33:33" x14ac:dyDescent="0.25">
      <c r="AG1902" s="65"/>
    </row>
    <row r="1903" spans="33:33" x14ac:dyDescent="0.25">
      <c r="AG1903" s="65"/>
    </row>
    <row r="1904" spans="33:33" x14ac:dyDescent="0.25">
      <c r="AG1904" s="65"/>
    </row>
    <row r="1905" spans="33:33" x14ac:dyDescent="0.25">
      <c r="AG1905" s="65"/>
    </row>
    <row r="1906" spans="33:33" x14ac:dyDescent="0.25">
      <c r="AG1906" s="65"/>
    </row>
    <row r="1907" spans="33:33" x14ac:dyDescent="0.25">
      <c r="AG1907" s="65"/>
    </row>
    <row r="1908" spans="33:33" x14ac:dyDescent="0.25">
      <c r="AG1908" s="65"/>
    </row>
    <row r="1909" spans="33:33" x14ac:dyDescent="0.25">
      <c r="AG1909" s="65"/>
    </row>
    <row r="1910" spans="33:33" x14ac:dyDescent="0.25">
      <c r="AG1910" s="65"/>
    </row>
    <row r="1911" spans="33:33" x14ac:dyDescent="0.25">
      <c r="AG1911" s="65"/>
    </row>
    <row r="1912" spans="33:33" x14ac:dyDescent="0.25">
      <c r="AG1912" s="65"/>
    </row>
    <row r="1913" spans="33:33" x14ac:dyDescent="0.25">
      <c r="AG1913" s="65"/>
    </row>
    <row r="1914" spans="33:33" x14ac:dyDescent="0.25">
      <c r="AG1914" s="65"/>
    </row>
    <row r="1915" spans="33:33" x14ac:dyDescent="0.25">
      <c r="AG1915" s="65"/>
    </row>
    <row r="1916" spans="33:33" x14ac:dyDescent="0.25">
      <c r="AG1916" s="65"/>
    </row>
    <row r="1917" spans="33:33" x14ac:dyDescent="0.25">
      <c r="AG1917" s="65"/>
    </row>
    <row r="1918" spans="33:33" x14ac:dyDescent="0.25">
      <c r="AG1918" s="65"/>
    </row>
    <row r="1919" spans="33:33" x14ac:dyDescent="0.25">
      <c r="AG1919" s="65"/>
    </row>
    <row r="1920" spans="33:33" x14ac:dyDescent="0.25">
      <c r="AG1920" s="65"/>
    </row>
    <row r="1921" spans="33:33" x14ac:dyDescent="0.25">
      <c r="AG1921" s="65"/>
    </row>
    <row r="1922" spans="33:33" x14ac:dyDescent="0.25">
      <c r="AG1922" s="65"/>
    </row>
    <row r="1923" spans="33:33" x14ac:dyDescent="0.25">
      <c r="AG1923" s="65"/>
    </row>
    <row r="1924" spans="33:33" x14ac:dyDescent="0.25">
      <c r="AG1924" s="65"/>
    </row>
    <row r="1925" spans="33:33" x14ac:dyDescent="0.25">
      <c r="AG1925" s="65"/>
    </row>
    <row r="1926" spans="33:33" x14ac:dyDescent="0.25">
      <c r="AG1926" s="65"/>
    </row>
    <row r="1927" spans="33:33" x14ac:dyDescent="0.25">
      <c r="AG1927" s="65"/>
    </row>
    <row r="1928" spans="33:33" x14ac:dyDescent="0.25">
      <c r="AG1928" s="65"/>
    </row>
    <row r="1929" spans="33:33" x14ac:dyDescent="0.25">
      <c r="AG1929" s="65"/>
    </row>
    <row r="1930" spans="33:33" x14ac:dyDescent="0.25">
      <c r="AG1930" s="65"/>
    </row>
    <row r="1931" spans="33:33" x14ac:dyDescent="0.25">
      <c r="AG1931" s="65"/>
    </row>
    <row r="1932" spans="33:33" x14ac:dyDescent="0.25">
      <c r="AG1932" s="65"/>
    </row>
    <row r="1933" spans="33:33" x14ac:dyDescent="0.25">
      <c r="AG1933" s="65"/>
    </row>
    <row r="1934" spans="33:33" x14ac:dyDescent="0.25">
      <c r="AG1934" s="65"/>
    </row>
    <row r="1935" spans="33:33" x14ac:dyDescent="0.25">
      <c r="AG1935" s="65"/>
    </row>
    <row r="1936" spans="33:33" x14ac:dyDescent="0.25">
      <c r="AG1936" s="65"/>
    </row>
    <row r="1937" spans="33:33" x14ac:dyDescent="0.25">
      <c r="AG1937" s="65"/>
    </row>
    <row r="1938" spans="33:33" x14ac:dyDescent="0.25">
      <c r="AG1938" s="65"/>
    </row>
    <row r="1939" spans="33:33" x14ac:dyDescent="0.25">
      <c r="AG1939" s="65"/>
    </row>
    <row r="1940" spans="33:33" x14ac:dyDescent="0.25">
      <c r="AG1940" s="65"/>
    </row>
    <row r="1941" spans="33:33" x14ac:dyDescent="0.25">
      <c r="AG1941" s="65"/>
    </row>
    <row r="1942" spans="33:33" x14ac:dyDescent="0.25">
      <c r="AG1942" s="65"/>
    </row>
    <row r="1943" spans="33:33" x14ac:dyDescent="0.25">
      <c r="AG1943" s="65"/>
    </row>
    <row r="1944" spans="33:33" x14ac:dyDescent="0.25">
      <c r="AG1944" s="65"/>
    </row>
    <row r="1945" spans="33:33" x14ac:dyDescent="0.25">
      <c r="AG1945" s="65"/>
    </row>
    <row r="1946" spans="33:33" x14ac:dyDescent="0.25">
      <c r="AG1946" s="65"/>
    </row>
    <row r="1947" spans="33:33" x14ac:dyDescent="0.25">
      <c r="AG1947" s="65"/>
    </row>
    <row r="1948" spans="33:33" x14ac:dyDescent="0.25">
      <c r="AG1948" s="65"/>
    </row>
    <row r="1949" spans="33:33" x14ac:dyDescent="0.25">
      <c r="AG1949" s="65"/>
    </row>
    <row r="1950" spans="33:33" x14ac:dyDescent="0.25">
      <c r="AG1950" s="65"/>
    </row>
    <row r="1951" spans="33:33" x14ac:dyDescent="0.25">
      <c r="AG1951" s="65"/>
    </row>
    <row r="1952" spans="33:33" x14ac:dyDescent="0.25">
      <c r="AG1952" s="65"/>
    </row>
    <row r="1953" spans="33:33" x14ac:dyDescent="0.25">
      <c r="AG1953" s="65"/>
    </row>
    <row r="1954" spans="33:33" x14ac:dyDescent="0.25">
      <c r="AG1954" s="65"/>
    </row>
    <row r="1955" spans="33:33" x14ac:dyDescent="0.25">
      <c r="AG1955" s="65"/>
    </row>
    <row r="1956" spans="33:33" x14ac:dyDescent="0.25">
      <c r="AG1956" s="65"/>
    </row>
    <row r="1957" spans="33:33" x14ac:dyDescent="0.25">
      <c r="AG1957" s="65"/>
    </row>
    <row r="1958" spans="33:33" x14ac:dyDescent="0.25">
      <c r="AG1958" s="65"/>
    </row>
    <row r="1959" spans="33:33" x14ac:dyDescent="0.25">
      <c r="AG1959" s="65"/>
    </row>
    <row r="1960" spans="33:33" x14ac:dyDescent="0.25">
      <c r="AG1960" s="65"/>
    </row>
    <row r="1961" spans="33:33" x14ac:dyDescent="0.25">
      <c r="AG1961" s="65"/>
    </row>
    <row r="1962" spans="33:33" x14ac:dyDescent="0.25">
      <c r="AG1962" s="65"/>
    </row>
    <row r="1963" spans="33:33" x14ac:dyDescent="0.25">
      <c r="AG1963" s="65"/>
    </row>
    <row r="1964" spans="33:33" x14ac:dyDescent="0.25">
      <c r="AG1964" s="65"/>
    </row>
    <row r="1965" spans="33:33" x14ac:dyDescent="0.25">
      <c r="AG1965" s="65"/>
    </row>
    <row r="1966" spans="33:33" x14ac:dyDescent="0.25">
      <c r="AG1966" s="65"/>
    </row>
    <row r="1967" spans="33:33" x14ac:dyDescent="0.25">
      <c r="AG1967" s="65"/>
    </row>
    <row r="1968" spans="33:33" x14ac:dyDescent="0.25">
      <c r="AG1968" s="65"/>
    </row>
    <row r="1969" spans="33:33" x14ac:dyDescent="0.25">
      <c r="AG1969" s="65"/>
    </row>
    <row r="1970" spans="33:33" x14ac:dyDescent="0.25">
      <c r="AG1970" s="65"/>
    </row>
    <row r="1971" spans="33:33" x14ac:dyDescent="0.25">
      <c r="AG1971" s="65"/>
    </row>
    <row r="1972" spans="33:33" x14ac:dyDescent="0.25">
      <c r="AG1972" s="65"/>
    </row>
    <row r="1973" spans="33:33" x14ac:dyDescent="0.25">
      <c r="AG1973" s="65"/>
    </row>
    <row r="1974" spans="33:33" x14ac:dyDescent="0.25">
      <c r="AG1974" s="65"/>
    </row>
    <row r="1975" spans="33:33" x14ac:dyDescent="0.25">
      <c r="AG1975" s="65"/>
    </row>
    <row r="1976" spans="33:33" x14ac:dyDescent="0.25">
      <c r="AG1976" s="65"/>
    </row>
    <row r="1977" spans="33:33" x14ac:dyDescent="0.25">
      <c r="AG1977" s="65"/>
    </row>
    <row r="1978" spans="33:33" x14ac:dyDescent="0.25">
      <c r="AG1978" s="65"/>
    </row>
    <row r="1979" spans="33:33" x14ac:dyDescent="0.25">
      <c r="AG1979" s="65"/>
    </row>
    <row r="1980" spans="33:33" x14ac:dyDescent="0.25">
      <c r="AG1980" s="65"/>
    </row>
    <row r="1981" spans="33:33" x14ac:dyDescent="0.25">
      <c r="AG1981" s="65"/>
    </row>
    <row r="1982" spans="33:33" x14ac:dyDescent="0.25">
      <c r="AG1982" s="65"/>
    </row>
    <row r="1983" spans="33:33" x14ac:dyDescent="0.25">
      <c r="AG1983" s="65"/>
    </row>
    <row r="1984" spans="33:33" x14ac:dyDescent="0.25">
      <c r="AG1984" s="65"/>
    </row>
    <row r="1985" spans="33:33" x14ac:dyDescent="0.25">
      <c r="AG1985" s="65"/>
    </row>
    <row r="1986" spans="33:33" x14ac:dyDescent="0.25">
      <c r="AG1986" s="65"/>
    </row>
    <row r="1987" spans="33:33" x14ac:dyDescent="0.25">
      <c r="AG1987" s="65"/>
    </row>
    <row r="1988" spans="33:33" x14ac:dyDescent="0.25">
      <c r="AG1988" s="65"/>
    </row>
    <row r="1989" spans="33:33" x14ac:dyDescent="0.25">
      <c r="AG1989" s="65"/>
    </row>
    <row r="1990" spans="33:33" x14ac:dyDescent="0.25">
      <c r="AG1990" s="65"/>
    </row>
    <row r="1991" spans="33:33" x14ac:dyDescent="0.25">
      <c r="AG1991" s="65"/>
    </row>
    <row r="1992" spans="33:33" x14ac:dyDescent="0.25">
      <c r="AG1992" s="65"/>
    </row>
    <row r="1993" spans="33:33" x14ac:dyDescent="0.25">
      <c r="AG1993" s="65"/>
    </row>
    <row r="1994" spans="33:33" x14ac:dyDescent="0.25">
      <c r="AG1994" s="65"/>
    </row>
    <row r="1995" spans="33:33" x14ac:dyDescent="0.25">
      <c r="AG1995" s="65"/>
    </row>
    <row r="1996" spans="33:33" x14ac:dyDescent="0.25">
      <c r="AG1996" s="65"/>
    </row>
    <row r="1997" spans="33:33" x14ac:dyDescent="0.25">
      <c r="AG1997" s="65"/>
    </row>
    <row r="1998" spans="33:33" x14ac:dyDescent="0.25">
      <c r="AG1998" s="65"/>
    </row>
    <row r="1999" spans="33:33" x14ac:dyDescent="0.25">
      <c r="AG1999" s="65"/>
    </row>
    <row r="2000" spans="33:33" x14ac:dyDescent="0.25">
      <c r="AG2000" s="65"/>
    </row>
    <row r="2001" spans="33:33" x14ac:dyDescent="0.25">
      <c r="AG2001" s="65"/>
    </row>
    <row r="2002" spans="33:33" x14ac:dyDescent="0.25">
      <c r="AG2002" s="65"/>
    </row>
    <row r="2003" spans="33:33" x14ac:dyDescent="0.25">
      <c r="AG2003" s="65"/>
    </row>
    <row r="2004" spans="33:33" x14ac:dyDescent="0.25">
      <c r="AG2004" s="65"/>
    </row>
    <row r="2005" spans="33:33" x14ac:dyDescent="0.25">
      <c r="AG2005" s="65"/>
    </row>
    <row r="2006" spans="33:33" x14ac:dyDescent="0.25">
      <c r="AG2006" s="65"/>
    </row>
    <row r="2007" spans="33:33" x14ac:dyDescent="0.25">
      <c r="AG2007" s="65"/>
    </row>
    <row r="2008" spans="33:33" x14ac:dyDescent="0.25">
      <c r="AG2008" s="65"/>
    </row>
    <row r="2009" spans="33:33" x14ac:dyDescent="0.25">
      <c r="AG2009" s="65"/>
    </row>
    <row r="2010" spans="33:33" x14ac:dyDescent="0.25">
      <c r="AG2010" s="65"/>
    </row>
    <row r="2011" spans="33:33" x14ac:dyDescent="0.25">
      <c r="AG2011" s="65"/>
    </row>
    <row r="2012" spans="33:33" x14ac:dyDescent="0.25">
      <c r="AG2012" s="65"/>
    </row>
    <row r="2013" spans="33:33" x14ac:dyDescent="0.25">
      <c r="AG2013" s="65"/>
    </row>
    <row r="2014" spans="33:33" x14ac:dyDescent="0.25">
      <c r="AG2014" s="65"/>
    </row>
    <row r="2015" spans="33:33" x14ac:dyDescent="0.25">
      <c r="AG2015" s="65"/>
    </row>
    <row r="2016" spans="33:33" x14ac:dyDescent="0.25">
      <c r="AG2016" s="65"/>
    </row>
    <row r="2017" spans="33:33" x14ac:dyDescent="0.25">
      <c r="AG2017" s="65"/>
    </row>
    <row r="2018" spans="33:33" x14ac:dyDescent="0.25">
      <c r="AG2018" s="65"/>
    </row>
    <row r="2019" spans="33:33" x14ac:dyDescent="0.25">
      <c r="AG2019" s="65"/>
    </row>
    <row r="2020" spans="33:33" x14ac:dyDescent="0.25">
      <c r="AG2020" s="65"/>
    </row>
    <row r="2021" spans="33:33" x14ac:dyDescent="0.25">
      <c r="AG2021" s="65"/>
    </row>
    <row r="2022" spans="33:33" x14ac:dyDescent="0.25">
      <c r="AG2022" s="65"/>
    </row>
    <row r="2023" spans="33:33" x14ac:dyDescent="0.25">
      <c r="AG2023" s="65"/>
    </row>
    <row r="2024" spans="33:33" x14ac:dyDescent="0.25">
      <c r="AG2024" s="65"/>
    </row>
    <row r="2025" spans="33:33" x14ac:dyDescent="0.25">
      <c r="AG2025" s="65"/>
    </row>
    <row r="2026" spans="33:33" x14ac:dyDescent="0.25">
      <c r="AG2026" s="65"/>
    </row>
    <row r="2027" spans="33:33" x14ac:dyDescent="0.25">
      <c r="AG2027" s="65"/>
    </row>
    <row r="2028" spans="33:33" x14ac:dyDescent="0.25">
      <c r="AG2028" s="65"/>
    </row>
    <row r="2029" spans="33:33" x14ac:dyDescent="0.25">
      <c r="AG2029" s="65"/>
    </row>
    <row r="2030" spans="33:33" x14ac:dyDescent="0.25">
      <c r="AG2030" s="65"/>
    </row>
    <row r="2031" spans="33:33" x14ac:dyDescent="0.25">
      <c r="AG2031" s="65"/>
    </row>
    <row r="2032" spans="33:33" x14ac:dyDescent="0.25">
      <c r="AG2032" s="65"/>
    </row>
    <row r="2033" spans="33:33" x14ac:dyDescent="0.25">
      <c r="AG2033" s="65"/>
    </row>
    <row r="2034" spans="33:33" x14ac:dyDescent="0.25">
      <c r="AG2034" s="65"/>
    </row>
    <row r="2035" spans="33:33" x14ac:dyDescent="0.25">
      <c r="AG2035" s="65"/>
    </row>
    <row r="2036" spans="33:33" x14ac:dyDescent="0.25">
      <c r="AG2036" s="65"/>
    </row>
    <row r="2037" spans="33:33" x14ac:dyDescent="0.25">
      <c r="AG2037" s="65"/>
    </row>
    <row r="2038" spans="33:33" x14ac:dyDescent="0.25">
      <c r="AG2038" s="65"/>
    </row>
    <row r="2039" spans="33:33" x14ac:dyDescent="0.25">
      <c r="AG2039" s="65"/>
    </row>
    <row r="2040" spans="33:33" x14ac:dyDescent="0.25">
      <c r="AG2040" s="65"/>
    </row>
    <row r="2041" spans="33:33" x14ac:dyDescent="0.25">
      <c r="AG2041" s="65"/>
    </row>
    <row r="2042" spans="33:33" x14ac:dyDescent="0.25">
      <c r="AG2042" s="65"/>
    </row>
    <row r="2043" spans="33:33" x14ac:dyDescent="0.25">
      <c r="AG2043" s="65"/>
    </row>
    <row r="2044" spans="33:33" x14ac:dyDescent="0.25">
      <c r="AG2044" s="65"/>
    </row>
    <row r="2045" spans="33:33" x14ac:dyDescent="0.25">
      <c r="AG2045" s="65"/>
    </row>
    <row r="2046" spans="33:33" x14ac:dyDescent="0.25">
      <c r="AG2046" s="65"/>
    </row>
    <row r="2047" spans="33:33" x14ac:dyDescent="0.25">
      <c r="AG2047" s="65"/>
    </row>
    <row r="2048" spans="33:33" x14ac:dyDescent="0.25">
      <c r="AG2048" s="65"/>
    </row>
    <row r="2049" spans="33:33" x14ac:dyDescent="0.25">
      <c r="AG2049" s="65"/>
    </row>
    <row r="2050" spans="33:33" x14ac:dyDescent="0.25">
      <c r="AG2050" s="65"/>
    </row>
    <row r="2051" spans="33:33" x14ac:dyDescent="0.25">
      <c r="AG2051" s="65"/>
    </row>
    <row r="2052" spans="33:33" x14ac:dyDescent="0.25">
      <c r="AG2052" s="65"/>
    </row>
    <row r="2053" spans="33:33" x14ac:dyDescent="0.25">
      <c r="AG2053" s="65"/>
    </row>
    <row r="2054" spans="33:33" x14ac:dyDescent="0.25">
      <c r="AG2054" s="65"/>
    </row>
    <row r="2055" spans="33:33" x14ac:dyDescent="0.25">
      <c r="AG2055" s="65"/>
    </row>
    <row r="2056" spans="33:33" x14ac:dyDescent="0.25">
      <c r="AG2056" s="65"/>
    </row>
    <row r="2057" spans="33:33" x14ac:dyDescent="0.25">
      <c r="AG2057" s="65"/>
    </row>
    <row r="2058" spans="33:33" x14ac:dyDescent="0.25">
      <c r="AG2058" s="65"/>
    </row>
    <row r="2059" spans="33:33" x14ac:dyDescent="0.25">
      <c r="AG2059" s="65"/>
    </row>
    <row r="2060" spans="33:33" x14ac:dyDescent="0.25">
      <c r="AG2060" s="65"/>
    </row>
    <row r="2061" spans="33:33" x14ac:dyDescent="0.25">
      <c r="AG2061" s="65"/>
    </row>
    <row r="2062" spans="33:33" x14ac:dyDescent="0.25">
      <c r="AG2062" s="65"/>
    </row>
    <row r="2063" spans="33:33" x14ac:dyDescent="0.25">
      <c r="AG2063" s="65"/>
    </row>
    <row r="2064" spans="33:33" x14ac:dyDescent="0.25">
      <c r="AG2064" s="65"/>
    </row>
    <row r="2065" spans="33:33" x14ac:dyDescent="0.25">
      <c r="AG2065" s="65"/>
    </row>
    <row r="2066" spans="33:33" x14ac:dyDescent="0.25">
      <c r="AG2066" s="65"/>
    </row>
    <row r="2067" spans="33:33" x14ac:dyDescent="0.25">
      <c r="AG2067" s="65"/>
    </row>
    <row r="2068" spans="33:33" x14ac:dyDescent="0.25">
      <c r="AG2068" s="65"/>
    </row>
    <row r="2069" spans="33:33" x14ac:dyDescent="0.25">
      <c r="AG2069" s="65"/>
    </row>
    <row r="2070" spans="33:33" x14ac:dyDescent="0.25">
      <c r="AG2070" s="65"/>
    </row>
    <row r="2071" spans="33:33" x14ac:dyDescent="0.25">
      <c r="AG2071" s="65"/>
    </row>
    <row r="2072" spans="33:33" x14ac:dyDescent="0.25">
      <c r="AG2072" s="65"/>
    </row>
    <row r="2073" spans="33:33" x14ac:dyDescent="0.25">
      <c r="AG2073" s="65"/>
    </row>
    <row r="2074" spans="33:33" x14ac:dyDescent="0.25">
      <c r="AG2074" s="65"/>
    </row>
    <row r="2075" spans="33:33" x14ac:dyDescent="0.25">
      <c r="AG2075" s="65"/>
    </row>
    <row r="2076" spans="33:33" x14ac:dyDescent="0.25">
      <c r="AG2076" s="65"/>
    </row>
    <row r="2077" spans="33:33" x14ac:dyDescent="0.25">
      <c r="AG2077" s="65"/>
    </row>
    <row r="2078" spans="33:33" x14ac:dyDescent="0.25">
      <c r="AG2078" s="65"/>
    </row>
    <row r="2079" spans="33:33" x14ac:dyDescent="0.25">
      <c r="AG2079" s="65"/>
    </row>
    <row r="2080" spans="33:33" x14ac:dyDescent="0.25">
      <c r="AG2080" s="65"/>
    </row>
    <row r="2081" spans="33:33" x14ac:dyDescent="0.25">
      <c r="AG2081" s="65"/>
    </row>
    <row r="2082" spans="33:33" x14ac:dyDescent="0.25">
      <c r="AG2082" s="65"/>
    </row>
    <row r="2083" spans="33:33" x14ac:dyDescent="0.25">
      <c r="AG2083" s="65"/>
    </row>
    <row r="2084" spans="33:33" x14ac:dyDescent="0.25">
      <c r="AG2084" s="65"/>
    </row>
    <row r="2085" spans="33:33" x14ac:dyDescent="0.25">
      <c r="AG2085" s="65"/>
    </row>
    <row r="2086" spans="33:33" x14ac:dyDescent="0.25">
      <c r="AG2086" s="65"/>
    </row>
    <row r="2087" spans="33:33" x14ac:dyDescent="0.25">
      <c r="AG2087" s="65"/>
    </row>
    <row r="2088" spans="33:33" x14ac:dyDescent="0.25">
      <c r="AG2088" s="65"/>
    </row>
    <row r="2089" spans="33:33" x14ac:dyDescent="0.25">
      <c r="AG2089" s="65"/>
    </row>
    <row r="2090" spans="33:33" x14ac:dyDescent="0.25">
      <c r="AG2090" s="65"/>
    </row>
    <row r="2091" spans="33:33" x14ac:dyDescent="0.25">
      <c r="AG2091" s="65"/>
    </row>
    <row r="2092" spans="33:33" x14ac:dyDescent="0.25">
      <c r="AG2092" s="65"/>
    </row>
    <row r="2093" spans="33:33" x14ac:dyDescent="0.25">
      <c r="AG2093" s="65"/>
    </row>
    <row r="2094" spans="33:33" x14ac:dyDescent="0.25">
      <c r="AG2094" s="65"/>
    </row>
    <row r="2095" spans="33:33" x14ac:dyDescent="0.25">
      <c r="AG2095" s="65"/>
    </row>
    <row r="2096" spans="33:33" x14ac:dyDescent="0.25">
      <c r="AG2096" s="65"/>
    </row>
    <row r="2097" spans="33:33" x14ac:dyDescent="0.25">
      <c r="AG2097" s="65"/>
    </row>
    <row r="2098" spans="33:33" x14ac:dyDescent="0.25">
      <c r="AG2098" s="65"/>
    </row>
    <row r="2099" spans="33:33" x14ac:dyDescent="0.25">
      <c r="AG2099" s="65"/>
    </row>
    <row r="2100" spans="33:33" x14ac:dyDescent="0.25">
      <c r="AG2100" s="65"/>
    </row>
    <row r="2101" spans="33:33" x14ac:dyDescent="0.25">
      <c r="AG2101" s="65"/>
    </row>
    <row r="2102" spans="33:33" x14ac:dyDescent="0.25">
      <c r="AG2102" s="65"/>
    </row>
    <row r="2103" spans="33:33" x14ac:dyDescent="0.25">
      <c r="AG2103" s="65"/>
    </row>
    <row r="2104" spans="33:33" x14ac:dyDescent="0.25">
      <c r="AG2104" s="65"/>
    </row>
    <row r="2105" spans="33:33" x14ac:dyDescent="0.25">
      <c r="AG2105" s="65"/>
    </row>
    <row r="2106" spans="33:33" x14ac:dyDescent="0.25">
      <c r="AG2106" s="65"/>
    </row>
    <row r="2107" spans="33:33" x14ac:dyDescent="0.25">
      <c r="AG2107" s="65"/>
    </row>
    <row r="2108" spans="33:33" x14ac:dyDescent="0.25">
      <c r="AG2108" s="65"/>
    </row>
    <row r="2109" spans="33:33" x14ac:dyDescent="0.25">
      <c r="AG2109" s="65"/>
    </row>
    <row r="2110" spans="33:33" x14ac:dyDescent="0.25">
      <c r="AG2110" s="65"/>
    </row>
    <row r="2111" spans="33:33" x14ac:dyDescent="0.25">
      <c r="AG2111" s="65"/>
    </row>
    <row r="2112" spans="33:33" x14ac:dyDescent="0.25">
      <c r="AG2112" s="65"/>
    </row>
    <row r="2113" spans="33:33" x14ac:dyDescent="0.25">
      <c r="AG2113" s="65"/>
    </row>
    <row r="2114" spans="33:33" x14ac:dyDescent="0.25">
      <c r="AG2114" s="65"/>
    </row>
    <row r="2115" spans="33:33" x14ac:dyDescent="0.25">
      <c r="AG2115" s="65"/>
    </row>
    <row r="2116" spans="33:33" x14ac:dyDescent="0.25">
      <c r="AG2116" s="65"/>
    </row>
    <row r="2117" spans="33:33" x14ac:dyDescent="0.25">
      <c r="AG2117" s="65"/>
    </row>
    <row r="2118" spans="33:33" x14ac:dyDescent="0.25">
      <c r="AG2118" s="65"/>
    </row>
    <row r="2119" spans="33:33" x14ac:dyDescent="0.25">
      <c r="AG2119" s="65"/>
    </row>
    <row r="2120" spans="33:33" x14ac:dyDescent="0.25">
      <c r="AG2120" s="65"/>
    </row>
    <row r="2121" spans="33:33" x14ac:dyDescent="0.25">
      <c r="AG2121" s="65"/>
    </row>
    <row r="2122" spans="33:33" x14ac:dyDescent="0.25">
      <c r="AG2122" s="65"/>
    </row>
    <row r="2123" spans="33:33" x14ac:dyDescent="0.25">
      <c r="AG2123" s="65"/>
    </row>
    <row r="2124" spans="33:33" x14ac:dyDescent="0.25">
      <c r="AG2124" s="65"/>
    </row>
    <row r="2125" spans="33:33" x14ac:dyDescent="0.25">
      <c r="AG2125" s="65"/>
    </row>
    <row r="2126" spans="33:33" x14ac:dyDescent="0.25">
      <c r="AG2126" s="65"/>
    </row>
    <row r="2127" spans="33:33" x14ac:dyDescent="0.25">
      <c r="AG2127" s="65"/>
    </row>
    <row r="2128" spans="33:33" x14ac:dyDescent="0.25">
      <c r="AG2128" s="65"/>
    </row>
    <row r="2129" spans="33:33" x14ac:dyDescent="0.25">
      <c r="AG2129" s="65"/>
    </row>
    <row r="2130" spans="33:33" x14ac:dyDescent="0.25">
      <c r="AG2130" s="65"/>
    </row>
    <row r="2131" spans="33:33" x14ac:dyDescent="0.25">
      <c r="AG2131" s="65"/>
    </row>
    <row r="2132" spans="33:33" x14ac:dyDescent="0.25">
      <c r="AG2132" s="65"/>
    </row>
    <row r="2133" spans="33:33" x14ac:dyDescent="0.25">
      <c r="AG2133" s="65"/>
    </row>
    <row r="2134" spans="33:33" x14ac:dyDescent="0.25">
      <c r="AG2134" s="65"/>
    </row>
    <row r="2135" spans="33:33" x14ac:dyDescent="0.25">
      <c r="AG2135" s="65"/>
    </row>
    <row r="2136" spans="33:33" x14ac:dyDescent="0.25">
      <c r="AG2136" s="65"/>
    </row>
    <row r="2137" spans="33:33" x14ac:dyDescent="0.25">
      <c r="AG2137" s="65"/>
    </row>
    <row r="2138" spans="33:33" x14ac:dyDescent="0.25">
      <c r="AG2138" s="65"/>
    </row>
    <row r="2139" spans="33:33" x14ac:dyDescent="0.25">
      <c r="AG2139" s="65"/>
    </row>
    <row r="2140" spans="33:33" x14ac:dyDescent="0.25">
      <c r="AG2140" s="65"/>
    </row>
    <row r="2141" spans="33:33" x14ac:dyDescent="0.25">
      <c r="AG2141" s="65"/>
    </row>
    <row r="2142" spans="33:33" x14ac:dyDescent="0.25">
      <c r="AG2142" s="65"/>
    </row>
    <row r="2143" spans="33:33" x14ac:dyDescent="0.25">
      <c r="AG2143" s="65"/>
    </row>
    <row r="2144" spans="33:33" x14ac:dyDescent="0.25">
      <c r="AG2144" s="65"/>
    </row>
    <row r="2145" spans="33:33" x14ac:dyDescent="0.25">
      <c r="AG2145" s="65"/>
    </row>
    <row r="2146" spans="33:33" x14ac:dyDescent="0.25">
      <c r="AG2146" s="65"/>
    </row>
    <row r="2147" spans="33:33" x14ac:dyDescent="0.25">
      <c r="AG2147" s="65"/>
    </row>
    <row r="2148" spans="33:33" x14ac:dyDescent="0.25">
      <c r="AG2148" s="65"/>
    </row>
    <row r="2149" spans="33:33" x14ac:dyDescent="0.25">
      <c r="AG2149" s="65"/>
    </row>
    <row r="2150" spans="33:33" x14ac:dyDescent="0.25">
      <c r="AG2150" s="65"/>
    </row>
    <row r="2151" spans="33:33" x14ac:dyDescent="0.25">
      <c r="AG2151" s="65"/>
    </row>
    <row r="2152" spans="33:33" x14ac:dyDescent="0.25">
      <c r="AG2152" s="65"/>
    </row>
    <row r="2153" spans="33:33" x14ac:dyDescent="0.25">
      <c r="AG2153" s="65"/>
    </row>
    <row r="2154" spans="33:33" x14ac:dyDescent="0.25">
      <c r="AG2154" s="65"/>
    </row>
    <row r="2155" spans="33:33" x14ac:dyDescent="0.25">
      <c r="AG2155" s="65"/>
    </row>
    <row r="2156" spans="33:33" x14ac:dyDescent="0.25">
      <c r="AG2156" s="65"/>
    </row>
    <row r="2157" spans="33:33" x14ac:dyDescent="0.25">
      <c r="AG2157" s="65"/>
    </row>
    <row r="2158" spans="33:33" x14ac:dyDescent="0.25">
      <c r="AG2158" s="65"/>
    </row>
    <row r="2159" spans="33:33" x14ac:dyDescent="0.25">
      <c r="AG2159" s="65"/>
    </row>
    <row r="2160" spans="33:33" x14ac:dyDescent="0.25">
      <c r="AG2160" s="65"/>
    </row>
    <row r="2161" spans="33:33" x14ac:dyDescent="0.25">
      <c r="AG2161" s="65"/>
    </row>
    <row r="2162" spans="33:33" x14ac:dyDescent="0.25">
      <c r="AG2162" s="65"/>
    </row>
    <row r="2163" spans="33:33" x14ac:dyDescent="0.25">
      <c r="AG2163" s="65"/>
    </row>
    <row r="2164" spans="33:33" x14ac:dyDescent="0.25">
      <c r="AG2164" s="65"/>
    </row>
    <row r="2165" spans="33:33" x14ac:dyDescent="0.25">
      <c r="AG2165" s="65"/>
    </row>
    <row r="2166" spans="33:33" x14ac:dyDescent="0.25">
      <c r="AG2166" s="65"/>
    </row>
    <row r="2167" spans="33:33" x14ac:dyDescent="0.25">
      <c r="AG2167" s="65"/>
    </row>
    <row r="2168" spans="33:33" x14ac:dyDescent="0.25">
      <c r="AG2168" s="65"/>
    </row>
    <row r="2169" spans="33:33" x14ac:dyDescent="0.25">
      <c r="AG2169" s="65"/>
    </row>
    <row r="2170" spans="33:33" x14ac:dyDescent="0.25">
      <c r="AG2170" s="65"/>
    </row>
    <row r="2171" spans="33:33" x14ac:dyDescent="0.25">
      <c r="AG2171" s="65"/>
    </row>
    <row r="2172" spans="33:33" x14ac:dyDescent="0.25">
      <c r="AG2172" s="65"/>
    </row>
    <row r="2173" spans="33:33" x14ac:dyDescent="0.25">
      <c r="AG2173" s="65"/>
    </row>
    <row r="2174" spans="33:33" x14ac:dyDescent="0.25">
      <c r="AG2174" s="65"/>
    </row>
    <row r="2175" spans="33:33" x14ac:dyDescent="0.25">
      <c r="AG2175" s="65"/>
    </row>
    <row r="2176" spans="33:33" x14ac:dyDescent="0.25">
      <c r="AG2176" s="65"/>
    </row>
    <row r="2177" spans="33:33" x14ac:dyDescent="0.25">
      <c r="AG2177" s="65"/>
    </row>
    <row r="2178" spans="33:33" x14ac:dyDescent="0.25">
      <c r="AG2178" s="65"/>
    </row>
    <row r="2179" spans="33:33" x14ac:dyDescent="0.25">
      <c r="AG2179" s="65"/>
    </row>
    <row r="2180" spans="33:33" x14ac:dyDescent="0.25">
      <c r="AG2180" s="65"/>
    </row>
    <row r="2181" spans="33:33" x14ac:dyDescent="0.25">
      <c r="AG2181" s="65"/>
    </row>
    <row r="2182" spans="33:33" x14ac:dyDescent="0.25">
      <c r="AG2182" s="65"/>
    </row>
    <row r="2183" spans="33:33" x14ac:dyDescent="0.25">
      <c r="AG2183" s="65"/>
    </row>
    <row r="2184" spans="33:33" x14ac:dyDescent="0.25">
      <c r="AG2184" s="65"/>
    </row>
    <row r="2185" spans="33:33" x14ac:dyDescent="0.25">
      <c r="AG2185" s="65"/>
    </row>
    <row r="2186" spans="33:33" x14ac:dyDescent="0.25">
      <c r="AG2186" s="65"/>
    </row>
    <row r="2187" spans="33:33" x14ac:dyDescent="0.25">
      <c r="AG2187" s="65"/>
    </row>
    <row r="2188" spans="33:33" x14ac:dyDescent="0.25">
      <c r="AG2188" s="65"/>
    </row>
    <row r="2189" spans="33:33" x14ac:dyDescent="0.25">
      <c r="AG2189" s="65"/>
    </row>
    <row r="2190" spans="33:33" x14ac:dyDescent="0.25">
      <c r="AG2190" s="65"/>
    </row>
    <row r="2191" spans="33:33" x14ac:dyDescent="0.25">
      <c r="AG2191" s="65"/>
    </row>
    <row r="2192" spans="33:33" x14ac:dyDescent="0.25">
      <c r="AG2192" s="65"/>
    </row>
    <row r="2193" spans="33:33" x14ac:dyDescent="0.25">
      <c r="AG2193" s="65"/>
    </row>
    <row r="2194" spans="33:33" x14ac:dyDescent="0.25">
      <c r="AG2194" s="65"/>
    </row>
    <row r="2195" spans="33:33" x14ac:dyDescent="0.25">
      <c r="AG2195" s="65"/>
    </row>
    <row r="2196" spans="33:33" x14ac:dyDescent="0.25">
      <c r="AG2196" s="65"/>
    </row>
    <row r="2197" spans="33:33" x14ac:dyDescent="0.25">
      <c r="AG2197" s="65"/>
    </row>
    <row r="2198" spans="33:33" x14ac:dyDescent="0.25">
      <c r="AG2198" s="65"/>
    </row>
    <row r="2199" spans="33:33" x14ac:dyDescent="0.25">
      <c r="AG2199" s="65"/>
    </row>
    <row r="2200" spans="33:33" x14ac:dyDescent="0.25">
      <c r="AG2200" s="65"/>
    </row>
    <row r="2201" spans="33:33" x14ac:dyDescent="0.25">
      <c r="AG2201" s="65"/>
    </row>
    <row r="2202" spans="33:33" x14ac:dyDescent="0.25">
      <c r="AG2202" s="65"/>
    </row>
    <row r="2203" spans="33:33" x14ac:dyDescent="0.25">
      <c r="AG2203" s="65"/>
    </row>
    <row r="2204" spans="33:33" x14ac:dyDescent="0.25">
      <c r="AG2204" s="65"/>
    </row>
    <row r="2205" spans="33:33" x14ac:dyDescent="0.25">
      <c r="AG2205" s="65"/>
    </row>
    <row r="2206" spans="33:33" x14ac:dyDescent="0.25">
      <c r="AG2206" s="65"/>
    </row>
    <row r="2207" spans="33:33" x14ac:dyDescent="0.25">
      <c r="AG2207" s="65"/>
    </row>
    <row r="2208" spans="33:33" x14ac:dyDescent="0.25">
      <c r="AG2208" s="65"/>
    </row>
    <row r="2209" spans="33:33" x14ac:dyDescent="0.25">
      <c r="AG2209" s="65"/>
    </row>
    <row r="2210" spans="33:33" x14ac:dyDescent="0.25">
      <c r="AG2210" s="65"/>
    </row>
    <row r="2211" spans="33:33" x14ac:dyDescent="0.25">
      <c r="AG2211" s="65"/>
    </row>
    <row r="2212" spans="33:33" x14ac:dyDescent="0.25">
      <c r="AG2212" s="65"/>
    </row>
    <row r="2213" spans="33:33" x14ac:dyDescent="0.25">
      <c r="AG2213" s="65"/>
    </row>
    <row r="2214" spans="33:33" x14ac:dyDescent="0.25">
      <c r="AG2214" s="65"/>
    </row>
    <row r="2215" spans="33:33" x14ac:dyDescent="0.25">
      <c r="AG2215" s="65"/>
    </row>
    <row r="2216" spans="33:33" x14ac:dyDescent="0.25">
      <c r="AG2216" s="65"/>
    </row>
    <row r="2217" spans="33:33" x14ac:dyDescent="0.25">
      <c r="AG2217" s="65"/>
    </row>
    <row r="2218" spans="33:33" x14ac:dyDescent="0.25">
      <c r="AG2218" s="65"/>
    </row>
    <row r="2219" spans="33:33" x14ac:dyDescent="0.25">
      <c r="AG2219" s="65"/>
    </row>
    <row r="2220" spans="33:33" x14ac:dyDescent="0.25">
      <c r="AG2220" s="65"/>
    </row>
    <row r="2221" spans="33:33" x14ac:dyDescent="0.25">
      <c r="AG2221" s="65"/>
    </row>
    <row r="2222" spans="33:33" x14ac:dyDescent="0.25">
      <c r="AG2222" s="65"/>
    </row>
    <row r="2223" spans="33:33" x14ac:dyDescent="0.25">
      <c r="AG2223" s="65"/>
    </row>
    <row r="2224" spans="33:33" x14ac:dyDescent="0.25">
      <c r="AG2224" s="65"/>
    </row>
    <row r="2225" spans="33:33" x14ac:dyDescent="0.25">
      <c r="AG2225" s="65"/>
    </row>
    <row r="2226" spans="33:33" x14ac:dyDescent="0.25">
      <c r="AG2226" s="65"/>
    </row>
    <row r="2227" spans="33:33" x14ac:dyDescent="0.25">
      <c r="AG2227" s="65"/>
    </row>
    <row r="2228" spans="33:33" x14ac:dyDescent="0.25">
      <c r="AG2228" s="65"/>
    </row>
    <row r="2229" spans="33:33" x14ac:dyDescent="0.25">
      <c r="AG2229" s="65"/>
    </row>
    <row r="2230" spans="33:33" x14ac:dyDescent="0.25">
      <c r="AG2230" s="65"/>
    </row>
    <row r="2231" spans="33:33" x14ac:dyDescent="0.25">
      <c r="AG2231" s="65"/>
    </row>
    <row r="2232" spans="33:33" x14ac:dyDescent="0.25">
      <c r="AG2232" s="65"/>
    </row>
    <row r="2233" spans="33:33" x14ac:dyDescent="0.25">
      <c r="AG2233" s="65"/>
    </row>
    <row r="2234" spans="33:33" x14ac:dyDescent="0.25">
      <c r="AG2234" s="65"/>
    </row>
    <row r="2235" spans="33:33" x14ac:dyDescent="0.25">
      <c r="AG2235" s="65"/>
    </row>
    <row r="2236" spans="33:33" x14ac:dyDescent="0.25">
      <c r="AG2236" s="65"/>
    </row>
    <row r="2237" spans="33:33" x14ac:dyDescent="0.25">
      <c r="AG2237" s="65"/>
    </row>
    <row r="2238" spans="33:33" x14ac:dyDescent="0.25">
      <c r="AG2238" s="65"/>
    </row>
    <row r="2239" spans="33:33" x14ac:dyDescent="0.25">
      <c r="AG2239" s="65"/>
    </row>
    <row r="2240" spans="33:33" x14ac:dyDescent="0.25">
      <c r="AG2240" s="65"/>
    </row>
    <row r="2241" spans="33:33" x14ac:dyDescent="0.25">
      <c r="AG2241" s="65"/>
    </row>
    <row r="2242" spans="33:33" x14ac:dyDescent="0.25">
      <c r="AG2242" s="65"/>
    </row>
    <row r="2243" spans="33:33" x14ac:dyDescent="0.25">
      <c r="AG2243" s="65"/>
    </row>
    <row r="2244" spans="33:33" x14ac:dyDescent="0.25">
      <c r="AG2244" s="65"/>
    </row>
    <row r="2245" spans="33:33" x14ac:dyDescent="0.25">
      <c r="AG2245" s="65"/>
    </row>
    <row r="2246" spans="33:33" x14ac:dyDescent="0.25">
      <c r="AG2246" s="65"/>
    </row>
    <row r="2247" spans="33:33" x14ac:dyDescent="0.25">
      <c r="AG2247" s="65"/>
    </row>
    <row r="2248" spans="33:33" x14ac:dyDescent="0.25">
      <c r="AG2248" s="65"/>
    </row>
    <row r="2249" spans="33:33" x14ac:dyDescent="0.25">
      <c r="AG2249" s="65"/>
    </row>
    <row r="2250" spans="33:33" x14ac:dyDescent="0.25">
      <c r="AG2250" s="65"/>
    </row>
    <row r="2251" spans="33:33" x14ac:dyDescent="0.25">
      <c r="AG2251" s="65"/>
    </row>
    <row r="2252" spans="33:33" x14ac:dyDescent="0.25">
      <c r="AG2252" s="65"/>
    </row>
    <row r="2253" spans="33:33" x14ac:dyDescent="0.25">
      <c r="AG2253" s="65"/>
    </row>
    <row r="2254" spans="33:33" x14ac:dyDescent="0.25">
      <c r="AG2254" s="65"/>
    </row>
    <row r="2255" spans="33:33" x14ac:dyDescent="0.25">
      <c r="AG2255" s="65"/>
    </row>
    <row r="2256" spans="33:33" x14ac:dyDescent="0.25">
      <c r="AG2256" s="65"/>
    </row>
    <row r="2257" spans="33:33" x14ac:dyDescent="0.25">
      <c r="AG2257" s="65"/>
    </row>
    <row r="2258" spans="33:33" x14ac:dyDescent="0.25">
      <c r="AG2258" s="65"/>
    </row>
    <row r="2259" spans="33:33" x14ac:dyDescent="0.25">
      <c r="AG2259" s="65"/>
    </row>
    <row r="2260" spans="33:33" x14ac:dyDescent="0.25">
      <c r="AG2260" s="65"/>
    </row>
    <row r="2261" spans="33:33" x14ac:dyDescent="0.25">
      <c r="AG2261" s="65"/>
    </row>
    <row r="2262" spans="33:33" x14ac:dyDescent="0.25">
      <c r="AG2262" s="65"/>
    </row>
    <row r="2263" spans="33:33" x14ac:dyDescent="0.25">
      <c r="AG2263" s="65"/>
    </row>
    <row r="2264" spans="33:33" x14ac:dyDescent="0.25">
      <c r="AG2264" s="65"/>
    </row>
    <row r="2265" spans="33:33" x14ac:dyDescent="0.25">
      <c r="AG2265" s="65"/>
    </row>
    <row r="2266" spans="33:33" x14ac:dyDescent="0.25">
      <c r="AG2266" s="65"/>
    </row>
    <row r="2267" spans="33:33" x14ac:dyDescent="0.25">
      <c r="AG2267" s="65"/>
    </row>
    <row r="2268" spans="33:33" x14ac:dyDescent="0.25">
      <c r="AG2268" s="65"/>
    </row>
    <row r="2269" spans="33:33" x14ac:dyDescent="0.25">
      <c r="AG2269" s="65"/>
    </row>
    <row r="2270" spans="33:33" x14ac:dyDescent="0.25">
      <c r="AG2270" s="65"/>
    </row>
    <row r="2271" spans="33:33" x14ac:dyDescent="0.25">
      <c r="AG2271" s="65"/>
    </row>
    <row r="2272" spans="33:33" x14ac:dyDescent="0.25">
      <c r="AG2272" s="65"/>
    </row>
    <row r="2273" spans="33:33" x14ac:dyDescent="0.25">
      <c r="AG2273" s="65"/>
    </row>
    <row r="2274" spans="33:33" x14ac:dyDescent="0.25">
      <c r="AG2274" s="65"/>
    </row>
    <row r="2275" spans="33:33" x14ac:dyDescent="0.25">
      <c r="AG2275" s="65"/>
    </row>
    <row r="2276" spans="33:33" x14ac:dyDescent="0.25">
      <c r="AG2276" s="65"/>
    </row>
    <row r="2277" spans="33:33" x14ac:dyDescent="0.25">
      <c r="AG2277" s="65"/>
    </row>
    <row r="2278" spans="33:33" x14ac:dyDescent="0.25">
      <c r="AG2278" s="65"/>
    </row>
    <row r="2279" spans="33:33" x14ac:dyDescent="0.25">
      <c r="AG2279" s="65"/>
    </row>
    <row r="2280" spans="33:33" x14ac:dyDescent="0.25">
      <c r="AG2280" s="65"/>
    </row>
    <row r="2281" spans="33:33" x14ac:dyDescent="0.25">
      <c r="AG2281" s="65"/>
    </row>
    <row r="2282" spans="33:33" x14ac:dyDescent="0.25">
      <c r="AG2282" s="65"/>
    </row>
    <row r="2283" spans="33:33" x14ac:dyDescent="0.25">
      <c r="AG2283" s="65"/>
    </row>
    <row r="2284" spans="33:33" x14ac:dyDescent="0.25">
      <c r="AG2284" s="65"/>
    </row>
    <row r="2285" spans="33:33" x14ac:dyDescent="0.25">
      <c r="AG2285" s="65"/>
    </row>
    <row r="2286" spans="33:33" x14ac:dyDescent="0.25">
      <c r="AG2286" s="65"/>
    </row>
    <row r="2287" spans="33:33" x14ac:dyDescent="0.25">
      <c r="AG2287" s="65"/>
    </row>
    <row r="2288" spans="33:33" x14ac:dyDescent="0.25">
      <c r="AG2288" s="65"/>
    </row>
    <row r="2289" spans="33:33" x14ac:dyDescent="0.25">
      <c r="AG2289" s="65"/>
    </row>
    <row r="2290" spans="33:33" x14ac:dyDescent="0.25">
      <c r="AG2290" s="65"/>
    </row>
    <row r="2291" spans="33:33" x14ac:dyDescent="0.25">
      <c r="AG2291" s="65"/>
    </row>
    <row r="2292" spans="33:33" x14ac:dyDescent="0.25">
      <c r="AG2292" s="65"/>
    </row>
    <row r="2293" spans="33:33" x14ac:dyDescent="0.25">
      <c r="AG2293" s="65"/>
    </row>
    <row r="2294" spans="33:33" x14ac:dyDescent="0.25">
      <c r="AG2294" s="65"/>
    </row>
    <row r="2295" spans="33:33" x14ac:dyDescent="0.25">
      <c r="AG2295" s="65"/>
    </row>
    <row r="2296" spans="33:33" x14ac:dyDescent="0.25">
      <c r="AG2296" s="65"/>
    </row>
    <row r="2297" spans="33:33" x14ac:dyDescent="0.25">
      <c r="AG2297" s="65"/>
    </row>
    <row r="2298" spans="33:33" x14ac:dyDescent="0.25">
      <c r="AG2298" s="65"/>
    </row>
    <row r="2299" spans="33:33" x14ac:dyDescent="0.25">
      <c r="AG2299" s="65"/>
    </row>
    <row r="2300" spans="33:33" x14ac:dyDescent="0.25">
      <c r="AG2300" s="65"/>
    </row>
    <row r="2301" spans="33:33" x14ac:dyDescent="0.25">
      <c r="AG2301" s="65"/>
    </row>
    <row r="2302" spans="33:33" x14ac:dyDescent="0.25">
      <c r="AG2302" s="65"/>
    </row>
    <row r="2303" spans="33:33" x14ac:dyDescent="0.25">
      <c r="AG2303" s="65"/>
    </row>
    <row r="2304" spans="33:33" x14ac:dyDescent="0.25">
      <c r="AG2304" s="65"/>
    </row>
    <row r="2305" spans="33:33" x14ac:dyDescent="0.25">
      <c r="AG2305" s="65"/>
    </row>
    <row r="2306" spans="33:33" x14ac:dyDescent="0.25">
      <c r="AG2306" s="65"/>
    </row>
    <row r="2307" spans="33:33" x14ac:dyDescent="0.25">
      <c r="AG2307" s="65"/>
    </row>
    <row r="2308" spans="33:33" x14ac:dyDescent="0.25">
      <c r="AG2308" s="65"/>
    </row>
    <row r="2309" spans="33:33" x14ac:dyDescent="0.25">
      <c r="AG2309" s="65"/>
    </row>
    <row r="2310" spans="33:33" x14ac:dyDescent="0.25">
      <c r="AG2310" s="65"/>
    </row>
    <row r="2311" spans="33:33" x14ac:dyDescent="0.25">
      <c r="AG2311" s="65"/>
    </row>
    <row r="2312" spans="33:33" x14ac:dyDescent="0.25">
      <c r="AG2312" s="65"/>
    </row>
    <row r="2313" spans="33:33" x14ac:dyDescent="0.25">
      <c r="AG2313" s="65"/>
    </row>
    <row r="2314" spans="33:33" x14ac:dyDescent="0.25">
      <c r="AG2314" s="65"/>
    </row>
    <row r="2315" spans="33:33" x14ac:dyDescent="0.25">
      <c r="AG2315" s="65"/>
    </row>
    <row r="2316" spans="33:33" x14ac:dyDescent="0.25">
      <c r="AG2316" s="65"/>
    </row>
    <row r="2317" spans="33:33" x14ac:dyDescent="0.25">
      <c r="AG2317" s="65"/>
    </row>
    <row r="2318" spans="33:33" x14ac:dyDescent="0.25">
      <c r="AG2318" s="65"/>
    </row>
    <row r="2319" spans="33:33" x14ac:dyDescent="0.25">
      <c r="AG2319" s="65"/>
    </row>
    <row r="2320" spans="33:33" x14ac:dyDescent="0.25">
      <c r="AG2320" s="65"/>
    </row>
    <row r="2321" spans="33:33" x14ac:dyDescent="0.25">
      <c r="AG2321" s="65"/>
    </row>
    <row r="2322" spans="33:33" x14ac:dyDescent="0.25">
      <c r="AG2322" s="65"/>
    </row>
    <row r="2323" spans="33:33" x14ac:dyDescent="0.25">
      <c r="AG2323" s="65"/>
    </row>
    <row r="2324" spans="33:33" x14ac:dyDescent="0.25">
      <c r="AG2324" s="65"/>
    </row>
    <row r="2325" spans="33:33" x14ac:dyDescent="0.25">
      <c r="AG2325" s="65"/>
    </row>
    <row r="2326" spans="33:33" x14ac:dyDescent="0.25">
      <c r="AG2326" s="65"/>
    </row>
    <row r="2327" spans="33:33" x14ac:dyDescent="0.25">
      <c r="AG2327" s="65"/>
    </row>
    <row r="2328" spans="33:33" x14ac:dyDescent="0.25">
      <c r="AG2328" s="65"/>
    </row>
    <row r="2329" spans="33:33" x14ac:dyDescent="0.25">
      <c r="AG2329" s="65"/>
    </row>
    <row r="2330" spans="33:33" x14ac:dyDescent="0.25">
      <c r="AG2330" s="65"/>
    </row>
    <row r="2331" spans="33:33" x14ac:dyDescent="0.25">
      <c r="AG2331" s="65"/>
    </row>
    <row r="2332" spans="33:33" x14ac:dyDescent="0.25">
      <c r="AG2332" s="65"/>
    </row>
    <row r="2333" spans="33:33" x14ac:dyDescent="0.25">
      <c r="AG2333" s="65"/>
    </row>
    <row r="2334" spans="33:33" x14ac:dyDescent="0.25">
      <c r="AG2334" s="65"/>
    </row>
    <row r="2335" spans="33:33" x14ac:dyDescent="0.25">
      <c r="AG2335" s="65"/>
    </row>
    <row r="2336" spans="33:33" x14ac:dyDescent="0.25">
      <c r="AG2336" s="65"/>
    </row>
    <row r="2337" spans="33:33" x14ac:dyDescent="0.25">
      <c r="AG2337" s="65"/>
    </row>
    <row r="2338" spans="33:33" x14ac:dyDescent="0.25">
      <c r="AG2338" s="65"/>
    </row>
    <row r="2339" spans="33:33" x14ac:dyDescent="0.25">
      <c r="AG2339" s="65"/>
    </row>
    <row r="2340" spans="33:33" x14ac:dyDescent="0.25">
      <c r="AG2340" s="65"/>
    </row>
    <row r="2341" spans="33:33" x14ac:dyDescent="0.25">
      <c r="AG2341" s="65"/>
    </row>
    <row r="2342" spans="33:33" x14ac:dyDescent="0.25">
      <c r="AG2342" s="65"/>
    </row>
    <row r="2343" spans="33:33" x14ac:dyDescent="0.25">
      <c r="AG2343" s="65"/>
    </row>
    <row r="2344" spans="33:33" x14ac:dyDescent="0.25">
      <c r="AG2344" s="65"/>
    </row>
    <row r="2345" spans="33:33" x14ac:dyDescent="0.25">
      <c r="AG2345" s="65"/>
    </row>
    <row r="2346" spans="33:33" x14ac:dyDescent="0.25">
      <c r="AG2346" s="65"/>
    </row>
    <row r="2347" spans="33:33" x14ac:dyDescent="0.25">
      <c r="AG2347" s="65"/>
    </row>
    <row r="2348" spans="33:33" x14ac:dyDescent="0.25">
      <c r="AG2348" s="65"/>
    </row>
    <row r="2349" spans="33:33" x14ac:dyDescent="0.25">
      <c r="AG2349" s="65"/>
    </row>
    <row r="2350" spans="33:33" x14ac:dyDescent="0.25">
      <c r="AG2350" s="65"/>
    </row>
    <row r="2351" spans="33:33" x14ac:dyDescent="0.25">
      <c r="AG2351" s="65"/>
    </row>
    <row r="2352" spans="33:33" x14ac:dyDescent="0.25">
      <c r="AG2352" s="65"/>
    </row>
    <row r="2353" spans="33:33" x14ac:dyDescent="0.25">
      <c r="AG2353" s="65"/>
    </row>
    <row r="2354" spans="33:33" x14ac:dyDescent="0.25">
      <c r="AG2354" s="65"/>
    </row>
    <row r="2355" spans="33:33" x14ac:dyDescent="0.25">
      <c r="AG2355" s="65"/>
    </row>
    <row r="2356" spans="33:33" x14ac:dyDescent="0.25">
      <c r="AG2356" s="65"/>
    </row>
    <row r="2357" spans="33:33" x14ac:dyDescent="0.25">
      <c r="AG2357" s="65"/>
    </row>
    <row r="2358" spans="33:33" x14ac:dyDescent="0.25">
      <c r="AG2358" s="65"/>
    </row>
    <row r="2359" spans="33:33" x14ac:dyDescent="0.25">
      <c r="AG2359" s="65"/>
    </row>
    <row r="2360" spans="33:33" x14ac:dyDescent="0.25">
      <c r="AG2360" s="65"/>
    </row>
    <row r="2361" spans="33:33" x14ac:dyDescent="0.25">
      <c r="AG2361" s="65"/>
    </row>
    <row r="2362" spans="33:33" x14ac:dyDescent="0.25">
      <c r="AG2362" s="65"/>
    </row>
    <row r="2363" spans="33:33" x14ac:dyDescent="0.25">
      <c r="AG2363" s="65"/>
    </row>
    <row r="2364" spans="33:33" x14ac:dyDescent="0.25">
      <c r="AG2364" s="65"/>
    </row>
    <row r="2365" spans="33:33" x14ac:dyDescent="0.25">
      <c r="AG2365" s="65"/>
    </row>
    <row r="2366" spans="33:33" x14ac:dyDescent="0.25">
      <c r="AG2366" s="65"/>
    </row>
    <row r="2367" spans="33:33" x14ac:dyDescent="0.25">
      <c r="AG2367" s="65"/>
    </row>
    <row r="2368" spans="33:33" x14ac:dyDescent="0.25">
      <c r="AG2368" s="65"/>
    </row>
    <row r="2369" spans="33:33" x14ac:dyDescent="0.25">
      <c r="AG2369" s="65"/>
    </row>
    <row r="2370" spans="33:33" x14ac:dyDescent="0.25">
      <c r="AG2370" s="65"/>
    </row>
    <row r="2371" spans="33:33" x14ac:dyDescent="0.25">
      <c r="AG2371" s="65"/>
    </row>
    <row r="2372" spans="33:33" x14ac:dyDescent="0.25">
      <c r="AG2372" s="65"/>
    </row>
    <row r="2373" spans="33:33" x14ac:dyDescent="0.25">
      <c r="AG2373" s="65"/>
    </row>
    <row r="2374" spans="33:33" x14ac:dyDescent="0.25">
      <c r="AG2374" s="65"/>
    </row>
    <row r="2375" spans="33:33" x14ac:dyDescent="0.25">
      <c r="AG2375" s="65"/>
    </row>
    <row r="2376" spans="33:33" x14ac:dyDescent="0.25">
      <c r="AG2376" s="65"/>
    </row>
    <row r="2377" spans="33:33" x14ac:dyDescent="0.25">
      <c r="AG2377" s="65"/>
    </row>
    <row r="2378" spans="33:33" x14ac:dyDescent="0.25">
      <c r="AG2378" s="65"/>
    </row>
    <row r="2379" spans="33:33" x14ac:dyDescent="0.25">
      <c r="AG2379" s="65"/>
    </row>
    <row r="2380" spans="33:33" x14ac:dyDescent="0.25">
      <c r="AG2380" s="65"/>
    </row>
    <row r="2381" spans="33:33" x14ac:dyDescent="0.25">
      <c r="AG2381" s="65"/>
    </row>
    <row r="2382" spans="33:33" x14ac:dyDescent="0.25">
      <c r="AG2382" s="65"/>
    </row>
    <row r="2383" spans="33:33" x14ac:dyDescent="0.25">
      <c r="AG2383" s="65"/>
    </row>
    <row r="2384" spans="33:33" x14ac:dyDescent="0.25">
      <c r="AG2384" s="65"/>
    </row>
    <row r="2385" spans="33:33" x14ac:dyDescent="0.25">
      <c r="AG2385" s="65"/>
    </row>
    <row r="2386" spans="33:33" x14ac:dyDescent="0.25">
      <c r="AG2386" s="65"/>
    </row>
    <row r="2387" spans="33:33" x14ac:dyDescent="0.25">
      <c r="AG2387" s="65"/>
    </row>
    <row r="2388" spans="33:33" x14ac:dyDescent="0.25">
      <c r="AG2388" s="65"/>
    </row>
    <row r="2389" spans="33:33" x14ac:dyDescent="0.25">
      <c r="AG2389" s="65"/>
    </row>
    <row r="2390" spans="33:33" x14ac:dyDescent="0.25">
      <c r="AG2390" s="65"/>
    </row>
    <row r="2391" spans="33:33" x14ac:dyDescent="0.25">
      <c r="AG2391" s="65"/>
    </row>
    <row r="2392" spans="33:33" x14ac:dyDescent="0.25">
      <c r="AG2392" s="65"/>
    </row>
    <row r="2393" spans="33:33" x14ac:dyDescent="0.25">
      <c r="AG2393" s="65"/>
    </row>
    <row r="2394" spans="33:33" x14ac:dyDescent="0.25">
      <c r="AG2394" s="65"/>
    </row>
    <row r="2395" spans="33:33" x14ac:dyDescent="0.25">
      <c r="AG2395" s="65"/>
    </row>
    <row r="2396" spans="33:33" x14ac:dyDescent="0.25">
      <c r="AG2396" s="65"/>
    </row>
    <row r="2397" spans="33:33" x14ac:dyDescent="0.25">
      <c r="AG2397" s="65"/>
    </row>
    <row r="2398" spans="33:33" x14ac:dyDescent="0.25">
      <c r="AG2398" s="65"/>
    </row>
    <row r="2399" spans="33:33" x14ac:dyDescent="0.25">
      <c r="AG2399" s="65"/>
    </row>
    <row r="2400" spans="33:33" x14ac:dyDescent="0.25">
      <c r="AG2400" s="65"/>
    </row>
    <row r="2401" spans="33:33" x14ac:dyDescent="0.25">
      <c r="AG2401" s="65"/>
    </row>
    <row r="2402" spans="33:33" x14ac:dyDescent="0.25">
      <c r="AG2402" s="65"/>
    </row>
    <row r="2403" spans="33:33" x14ac:dyDescent="0.25">
      <c r="AG2403" s="65"/>
    </row>
    <row r="2404" spans="33:33" x14ac:dyDescent="0.25">
      <c r="AG2404" s="65"/>
    </row>
    <row r="2405" spans="33:33" x14ac:dyDescent="0.25">
      <c r="AG2405" s="65"/>
    </row>
    <row r="2406" spans="33:33" x14ac:dyDescent="0.25">
      <c r="AG2406" s="65"/>
    </row>
    <row r="2407" spans="33:33" x14ac:dyDescent="0.25">
      <c r="AG2407" s="65"/>
    </row>
    <row r="2408" spans="33:33" x14ac:dyDescent="0.25">
      <c r="AG2408" s="65"/>
    </row>
    <row r="2409" spans="33:33" x14ac:dyDescent="0.25">
      <c r="AG2409" s="65"/>
    </row>
    <row r="2410" spans="33:33" x14ac:dyDescent="0.25">
      <c r="AG2410" s="65"/>
    </row>
    <row r="2411" spans="33:33" x14ac:dyDescent="0.25">
      <c r="AG2411" s="65"/>
    </row>
    <row r="2412" spans="33:33" x14ac:dyDescent="0.25">
      <c r="AG2412" s="65"/>
    </row>
    <row r="2413" spans="33:33" x14ac:dyDescent="0.25">
      <c r="AG2413" s="65"/>
    </row>
    <row r="2414" spans="33:33" x14ac:dyDescent="0.25">
      <c r="AG2414" s="65"/>
    </row>
    <row r="2415" spans="33:33" x14ac:dyDescent="0.25">
      <c r="AG2415" s="65"/>
    </row>
    <row r="2416" spans="33:33" x14ac:dyDescent="0.25">
      <c r="AG2416" s="65"/>
    </row>
    <row r="2417" spans="33:33" x14ac:dyDescent="0.25">
      <c r="AG2417" s="65"/>
    </row>
    <row r="2418" spans="33:33" x14ac:dyDescent="0.25">
      <c r="AG2418" s="65"/>
    </row>
    <row r="2419" spans="33:33" x14ac:dyDescent="0.25">
      <c r="AG2419" s="65"/>
    </row>
    <row r="2420" spans="33:33" x14ac:dyDescent="0.25">
      <c r="AG2420" s="65"/>
    </row>
    <row r="2421" spans="33:33" x14ac:dyDescent="0.25">
      <c r="AG2421" s="65"/>
    </row>
    <row r="2422" spans="33:33" x14ac:dyDescent="0.25">
      <c r="AG2422" s="65"/>
    </row>
    <row r="2423" spans="33:33" x14ac:dyDescent="0.25">
      <c r="AG2423" s="65"/>
    </row>
    <row r="2424" spans="33:33" x14ac:dyDescent="0.25">
      <c r="AG2424" s="65"/>
    </row>
    <row r="2425" spans="33:33" x14ac:dyDescent="0.25">
      <c r="AG2425" s="65"/>
    </row>
    <row r="2426" spans="33:33" x14ac:dyDescent="0.25">
      <c r="AG2426" s="65"/>
    </row>
    <row r="2427" spans="33:33" x14ac:dyDescent="0.25">
      <c r="AG2427" s="65"/>
    </row>
    <row r="2428" spans="33:33" x14ac:dyDescent="0.25">
      <c r="AG2428" s="65"/>
    </row>
    <row r="2429" spans="33:33" x14ac:dyDescent="0.25">
      <c r="AG2429" s="65"/>
    </row>
    <row r="2430" spans="33:33" x14ac:dyDescent="0.25">
      <c r="AG2430" s="65"/>
    </row>
    <row r="2431" spans="33:33" x14ac:dyDescent="0.25">
      <c r="AG2431" s="65"/>
    </row>
    <row r="2432" spans="33:33" x14ac:dyDescent="0.25">
      <c r="AG2432" s="65"/>
    </row>
    <row r="2433" spans="33:33" x14ac:dyDescent="0.25">
      <c r="AG2433" s="65"/>
    </row>
    <row r="2434" spans="33:33" x14ac:dyDescent="0.25">
      <c r="AG2434" s="65"/>
    </row>
    <row r="2435" spans="33:33" x14ac:dyDescent="0.25">
      <c r="AG2435" s="65"/>
    </row>
    <row r="2436" spans="33:33" x14ac:dyDescent="0.25">
      <c r="AG2436" s="65"/>
    </row>
    <row r="2437" spans="33:33" x14ac:dyDescent="0.25">
      <c r="AG2437" s="65"/>
    </row>
    <row r="2438" spans="33:33" x14ac:dyDescent="0.25">
      <c r="AG2438" s="65"/>
    </row>
    <row r="2439" spans="33:33" x14ac:dyDescent="0.25">
      <c r="AG2439" s="65"/>
    </row>
    <row r="2440" spans="33:33" x14ac:dyDescent="0.25">
      <c r="AG2440" s="65"/>
    </row>
    <row r="2441" spans="33:33" x14ac:dyDescent="0.25">
      <c r="AG2441" s="65"/>
    </row>
    <row r="2442" spans="33:33" x14ac:dyDescent="0.25">
      <c r="AG2442" s="65"/>
    </row>
    <row r="2443" spans="33:33" x14ac:dyDescent="0.25">
      <c r="AG2443" s="65"/>
    </row>
    <row r="2444" spans="33:33" x14ac:dyDescent="0.25">
      <c r="AG2444" s="65"/>
    </row>
    <row r="2445" spans="33:33" x14ac:dyDescent="0.25">
      <c r="AG2445" s="65"/>
    </row>
    <row r="2446" spans="33:33" x14ac:dyDescent="0.25">
      <c r="AG2446" s="65"/>
    </row>
    <row r="2447" spans="33:33" x14ac:dyDescent="0.25">
      <c r="AG2447" s="65"/>
    </row>
    <row r="2448" spans="33:33" x14ac:dyDescent="0.25">
      <c r="AG2448" s="65"/>
    </row>
    <row r="2449" spans="33:33" x14ac:dyDescent="0.25">
      <c r="AG2449" s="65"/>
    </row>
    <row r="2450" spans="33:33" x14ac:dyDescent="0.25">
      <c r="AG2450" s="65"/>
    </row>
    <row r="2451" spans="33:33" x14ac:dyDescent="0.25">
      <c r="AG2451" s="65"/>
    </row>
    <row r="2452" spans="33:33" x14ac:dyDescent="0.25">
      <c r="AG2452" s="65"/>
    </row>
    <row r="2453" spans="33:33" x14ac:dyDescent="0.25">
      <c r="AG2453" s="65"/>
    </row>
    <row r="2454" spans="33:33" x14ac:dyDescent="0.25">
      <c r="AG2454" s="65"/>
    </row>
    <row r="2455" spans="33:33" x14ac:dyDescent="0.25">
      <c r="AG2455" s="65"/>
    </row>
    <row r="2456" spans="33:33" x14ac:dyDescent="0.25">
      <c r="AG2456" s="65"/>
    </row>
    <row r="2457" spans="33:33" x14ac:dyDescent="0.25">
      <c r="AG2457" s="65"/>
    </row>
    <row r="2458" spans="33:33" x14ac:dyDescent="0.25">
      <c r="AG2458" s="65"/>
    </row>
    <row r="2459" spans="33:33" x14ac:dyDescent="0.25">
      <c r="AG2459" s="65"/>
    </row>
    <row r="2460" spans="33:33" x14ac:dyDescent="0.25">
      <c r="AG2460" s="65"/>
    </row>
    <row r="2461" spans="33:33" x14ac:dyDescent="0.25">
      <c r="AG2461" s="65"/>
    </row>
    <row r="2462" spans="33:33" x14ac:dyDescent="0.25">
      <c r="AG2462" s="65"/>
    </row>
    <row r="2463" spans="33:33" x14ac:dyDescent="0.25">
      <c r="AG2463" s="65"/>
    </row>
    <row r="2464" spans="33:33" x14ac:dyDescent="0.25">
      <c r="AG2464" s="65"/>
    </row>
    <row r="2465" spans="33:33" x14ac:dyDescent="0.25">
      <c r="AG2465" s="65"/>
    </row>
    <row r="2466" spans="33:33" x14ac:dyDescent="0.25">
      <c r="AG2466" s="65"/>
    </row>
    <row r="2467" spans="33:33" x14ac:dyDescent="0.25">
      <c r="AG2467" s="65"/>
    </row>
    <row r="2468" spans="33:33" x14ac:dyDescent="0.25">
      <c r="AG2468" s="65"/>
    </row>
    <row r="2469" spans="33:33" x14ac:dyDescent="0.25">
      <c r="AG2469" s="65"/>
    </row>
    <row r="2470" spans="33:33" x14ac:dyDescent="0.25">
      <c r="AG2470" s="65"/>
    </row>
    <row r="2471" spans="33:33" x14ac:dyDescent="0.25">
      <c r="AG2471" s="65"/>
    </row>
    <row r="2472" spans="33:33" x14ac:dyDescent="0.25">
      <c r="AG2472" s="65"/>
    </row>
    <row r="2473" spans="33:33" x14ac:dyDescent="0.25">
      <c r="AG2473" s="65"/>
    </row>
    <row r="2474" spans="33:33" x14ac:dyDescent="0.25">
      <c r="AG2474" s="65"/>
    </row>
    <row r="2475" spans="33:33" x14ac:dyDescent="0.25">
      <c r="AG2475" s="65"/>
    </row>
    <row r="2476" spans="33:33" x14ac:dyDescent="0.25">
      <c r="AG2476" s="65"/>
    </row>
    <row r="2477" spans="33:33" x14ac:dyDescent="0.25">
      <c r="AG2477" s="65"/>
    </row>
    <row r="2478" spans="33:33" x14ac:dyDescent="0.25">
      <c r="AG2478" s="65"/>
    </row>
    <row r="2479" spans="33:33" x14ac:dyDescent="0.25">
      <c r="AG2479" s="65"/>
    </row>
    <row r="2480" spans="33:33" x14ac:dyDescent="0.25">
      <c r="AG2480" s="65"/>
    </row>
    <row r="2481" spans="33:33" x14ac:dyDescent="0.25">
      <c r="AG2481" s="65"/>
    </row>
    <row r="2482" spans="33:33" x14ac:dyDescent="0.25">
      <c r="AG2482" s="65"/>
    </row>
    <row r="2483" spans="33:33" x14ac:dyDescent="0.25">
      <c r="AG2483" s="65"/>
    </row>
    <row r="2484" spans="33:33" x14ac:dyDescent="0.25">
      <c r="AG2484" s="65"/>
    </row>
    <row r="2485" spans="33:33" x14ac:dyDescent="0.25">
      <c r="AG2485" s="65"/>
    </row>
    <row r="2486" spans="33:33" x14ac:dyDescent="0.25">
      <c r="AG2486" s="65"/>
    </row>
    <row r="2487" spans="33:33" x14ac:dyDescent="0.25">
      <c r="AG2487" s="65"/>
    </row>
    <row r="2488" spans="33:33" x14ac:dyDescent="0.25">
      <c r="AG2488" s="65"/>
    </row>
    <row r="2489" spans="33:33" x14ac:dyDescent="0.25">
      <c r="AG2489" s="65"/>
    </row>
    <row r="2490" spans="33:33" x14ac:dyDescent="0.25">
      <c r="AG2490" s="65"/>
    </row>
    <row r="2491" spans="33:33" x14ac:dyDescent="0.25">
      <c r="AG2491" s="65"/>
    </row>
    <row r="2492" spans="33:33" x14ac:dyDescent="0.25">
      <c r="AG2492" s="65"/>
    </row>
    <row r="2493" spans="33:33" x14ac:dyDescent="0.25">
      <c r="AG2493" s="65"/>
    </row>
    <row r="2494" spans="33:33" x14ac:dyDescent="0.25">
      <c r="AG2494" s="65"/>
    </row>
    <row r="2495" spans="33:33" x14ac:dyDescent="0.25">
      <c r="AG2495" s="65"/>
    </row>
    <row r="2496" spans="33:33" x14ac:dyDescent="0.25">
      <c r="AG2496" s="65"/>
    </row>
    <row r="2497" spans="33:33" x14ac:dyDescent="0.25">
      <c r="AG2497" s="65"/>
    </row>
    <row r="2498" spans="33:33" x14ac:dyDescent="0.25">
      <c r="AG2498" s="65"/>
    </row>
    <row r="2499" spans="33:33" x14ac:dyDescent="0.25">
      <c r="AG2499" s="65"/>
    </row>
    <row r="2500" spans="33:33" x14ac:dyDescent="0.25">
      <c r="AG2500" s="65"/>
    </row>
    <row r="2501" spans="33:33" x14ac:dyDescent="0.25">
      <c r="AG2501" s="65"/>
    </row>
    <row r="2502" spans="33:33" x14ac:dyDescent="0.25">
      <c r="AG2502" s="65"/>
    </row>
    <row r="2503" spans="33:33" x14ac:dyDescent="0.25">
      <c r="AG2503" s="65"/>
    </row>
    <row r="2504" spans="33:33" x14ac:dyDescent="0.25">
      <c r="AG2504" s="65"/>
    </row>
    <row r="2505" spans="33:33" x14ac:dyDescent="0.25">
      <c r="AG2505" s="65"/>
    </row>
    <row r="2506" spans="33:33" x14ac:dyDescent="0.25">
      <c r="AG2506" s="65"/>
    </row>
    <row r="2507" spans="33:33" x14ac:dyDescent="0.25">
      <c r="AG2507" s="65"/>
    </row>
    <row r="2508" spans="33:33" x14ac:dyDescent="0.25">
      <c r="AG2508" s="65"/>
    </row>
    <row r="2509" spans="33:33" x14ac:dyDescent="0.25">
      <c r="AG2509" s="65"/>
    </row>
    <row r="2510" spans="33:33" x14ac:dyDescent="0.25">
      <c r="AG2510" s="65"/>
    </row>
    <row r="2511" spans="33:33" x14ac:dyDescent="0.25">
      <c r="AG2511" s="65"/>
    </row>
    <row r="2512" spans="33:33" x14ac:dyDescent="0.25">
      <c r="AG2512" s="65"/>
    </row>
    <row r="2513" spans="33:33" x14ac:dyDescent="0.25">
      <c r="AG2513" s="65"/>
    </row>
    <row r="2514" spans="33:33" x14ac:dyDescent="0.25">
      <c r="AG2514" s="65"/>
    </row>
    <row r="2515" spans="33:33" x14ac:dyDescent="0.25">
      <c r="AG2515" s="65"/>
    </row>
    <row r="2516" spans="33:33" x14ac:dyDescent="0.25">
      <c r="AG2516" s="65"/>
    </row>
    <row r="2517" spans="33:33" x14ac:dyDescent="0.25">
      <c r="AG2517" s="65"/>
    </row>
    <row r="2518" spans="33:33" x14ac:dyDescent="0.25">
      <c r="AG2518" s="65"/>
    </row>
    <row r="2519" spans="33:33" x14ac:dyDescent="0.25">
      <c r="AG2519" s="65"/>
    </row>
    <row r="2520" spans="33:33" x14ac:dyDescent="0.25">
      <c r="AG2520" s="65"/>
    </row>
    <row r="2521" spans="33:33" x14ac:dyDescent="0.25">
      <c r="AG2521" s="65"/>
    </row>
    <row r="2522" spans="33:33" x14ac:dyDescent="0.25">
      <c r="AG2522" s="65"/>
    </row>
    <row r="2523" spans="33:33" x14ac:dyDescent="0.25">
      <c r="AG2523" s="65"/>
    </row>
    <row r="2524" spans="33:33" x14ac:dyDescent="0.25">
      <c r="AG2524" s="65"/>
    </row>
    <row r="2525" spans="33:33" x14ac:dyDescent="0.25">
      <c r="AG2525" s="65"/>
    </row>
    <row r="2526" spans="33:33" x14ac:dyDescent="0.25">
      <c r="AG2526" s="65"/>
    </row>
    <row r="2527" spans="33:33" x14ac:dyDescent="0.25">
      <c r="AG2527" s="65"/>
    </row>
    <row r="2528" spans="33:33" x14ac:dyDescent="0.25">
      <c r="AG2528" s="65"/>
    </row>
    <row r="2529" spans="33:33" x14ac:dyDescent="0.25">
      <c r="AG2529" s="65"/>
    </row>
    <row r="2530" spans="33:33" x14ac:dyDescent="0.25">
      <c r="AG2530" s="65"/>
    </row>
    <row r="2531" spans="33:33" x14ac:dyDescent="0.25">
      <c r="AG2531" s="65"/>
    </row>
    <row r="2532" spans="33:33" x14ac:dyDescent="0.25">
      <c r="AG2532" s="65"/>
    </row>
    <row r="2533" spans="33:33" x14ac:dyDescent="0.25">
      <c r="AG2533" s="65"/>
    </row>
    <row r="2534" spans="33:33" x14ac:dyDescent="0.25">
      <c r="AG2534" s="65"/>
    </row>
    <row r="2535" spans="33:33" x14ac:dyDescent="0.25">
      <c r="AG2535" s="65"/>
    </row>
    <row r="2536" spans="33:33" x14ac:dyDescent="0.25">
      <c r="AG2536" s="65"/>
    </row>
    <row r="2537" spans="33:33" x14ac:dyDescent="0.25">
      <c r="AG2537" s="65"/>
    </row>
    <row r="2538" spans="33:33" x14ac:dyDescent="0.25">
      <c r="AG2538" s="65"/>
    </row>
    <row r="2539" spans="33:33" x14ac:dyDescent="0.25">
      <c r="AG2539" s="65"/>
    </row>
    <row r="2540" spans="33:33" x14ac:dyDescent="0.25">
      <c r="AG2540" s="65"/>
    </row>
    <row r="2541" spans="33:33" x14ac:dyDescent="0.25">
      <c r="AG2541" s="65"/>
    </row>
    <row r="2542" spans="33:33" x14ac:dyDescent="0.25">
      <c r="AG2542" s="65"/>
    </row>
    <row r="2543" spans="33:33" x14ac:dyDescent="0.25">
      <c r="AG2543" s="65"/>
    </row>
    <row r="2544" spans="33:33" x14ac:dyDescent="0.25">
      <c r="AG2544" s="65"/>
    </row>
    <row r="2545" spans="33:33" x14ac:dyDescent="0.25">
      <c r="AG2545" s="65"/>
    </row>
    <row r="2546" spans="33:33" x14ac:dyDescent="0.25">
      <c r="AG2546" s="65"/>
    </row>
    <row r="2547" spans="33:33" x14ac:dyDescent="0.25">
      <c r="AG2547" s="65"/>
    </row>
    <row r="2548" spans="33:33" x14ac:dyDescent="0.25">
      <c r="AG2548" s="65"/>
    </row>
    <row r="2549" spans="33:33" x14ac:dyDescent="0.25">
      <c r="AG2549" s="65"/>
    </row>
    <row r="2550" spans="33:33" x14ac:dyDescent="0.25">
      <c r="AG2550" s="65"/>
    </row>
    <row r="2551" spans="33:33" x14ac:dyDescent="0.25">
      <c r="AG2551" s="65"/>
    </row>
    <row r="2552" spans="33:33" x14ac:dyDescent="0.25">
      <c r="AG2552" s="65"/>
    </row>
    <row r="2553" spans="33:33" x14ac:dyDescent="0.25">
      <c r="AG2553" s="65"/>
    </row>
    <row r="2554" spans="33:33" x14ac:dyDescent="0.25">
      <c r="AG2554" s="65"/>
    </row>
    <row r="2555" spans="33:33" x14ac:dyDescent="0.25">
      <c r="AG2555" s="65"/>
    </row>
    <row r="2556" spans="33:33" x14ac:dyDescent="0.25">
      <c r="AG2556" s="65"/>
    </row>
    <row r="2557" spans="33:33" x14ac:dyDescent="0.25">
      <c r="AG2557" s="65"/>
    </row>
    <row r="2558" spans="33:33" x14ac:dyDescent="0.25">
      <c r="AG2558" s="65"/>
    </row>
    <row r="2559" spans="33:33" x14ac:dyDescent="0.25">
      <c r="AG2559" s="65"/>
    </row>
    <row r="2560" spans="33:33" x14ac:dyDescent="0.25">
      <c r="AG2560" s="65"/>
    </row>
    <row r="2561" spans="33:33" x14ac:dyDescent="0.25">
      <c r="AG2561" s="65"/>
    </row>
    <row r="2562" spans="33:33" x14ac:dyDescent="0.25">
      <c r="AG2562" s="65"/>
    </row>
    <row r="2563" spans="33:33" x14ac:dyDescent="0.25">
      <c r="AG2563" s="65"/>
    </row>
    <row r="2564" spans="33:33" x14ac:dyDescent="0.25">
      <c r="AG2564" s="65"/>
    </row>
    <row r="2565" spans="33:33" x14ac:dyDescent="0.25">
      <c r="AG2565" s="65"/>
    </row>
    <row r="2566" spans="33:33" x14ac:dyDescent="0.25">
      <c r="AG2566" s="65"/>
    </row>
    <row r="2567" spans="33:33" x14ac:dyDescent="0.25">
      <c r="AG2567" s="65"/>
    </row>
    <row r="2568" spans="33:33" x14ac:dyDescent="0.25">
      <c r="AG2568" s="65"/>
    </row>
    <row r="2569" spans="33:33" x14ac:dyDescent="0.25">
      <c r="AG2569" s="65"/>
    </row>
    <row r="2570" spans="33:33" x14ac:dyDescent="0.25">
      <c r="AG2570" s="65"/>
    </row>
    <row r="2571" spans="33:33" x14ac:dyDescent="0.25">
      <c r="AG2571" s="65"/>
    </row>
    <row r="2572" spans="33:33" x14ac:dyDescent="0.25">
      <c r="AG2572" s="65"/>
    </row>
    <row r="2573" spans="33:33" x14ac:dyDescent="0.25">
      <c r="AG2573" s="65"/>
    </row>
    <row r="2574" spans="33:33" x14ac:dyDescent="0.25">
      <c r="AG2574" s="65"/>
    </row>
    <row r="2575" spans="33:33" x14ac:dyDescent="0.25">
      <c r="AG2575" s="65"/>
    </row>
    <row r="2576" spans="33:33" x14ac:dyDescent="0.25">
      <c r="AG2576" s="65"/>
    </row>
    <row r="2577" spans="33:33" x14ac:dyDescent="0.25">
      <c r="AG2577" s="65"/>
    </row>
    <row r="2578" spans="33:33" x14ac:dyDescent="0.25">
      <c r="AG2578" s="65"/>
    </row>
    <row r="2579" spans="33:33" x14ac:dyDescent="0.25">
      <c r="AG2579" s="65"/>
    </row>
    <row r="2580" spans="33:33" x14ac:dyDescent="0.25">
      <c r="AG2580" s="65"/>
    </row>
    <row r="2581" spans="33:33" x14ac:dyDescent="0.25">
      <c r="AG2581" s="65"/>
    </row>
    <row r="2582" spans="33:33" x14ac:dyDescent="0.25">
      <c r="AG2582" s="65"/>
    </row>
    <row r="2583" spans="33:33" x14ac:dyDescent="0.25">
      <c r="AG2583" s="65"/>
    </row>
    <row r="2584" spans="33:33" x14ac:dyDescent="0.25">
      <c r="AG2584" s="65"/>
    </row>
    <row r="2585" spans="33:33" x14ac:dyDescent="0.25">
      <c r="AG2585" s="65"/>
    </row>
    <row r="2586" spans="33:33" x14ac:dyDescent="0.25">
      <c r="AG2586" s="65"/>
    </row>
    <row r="2587" spans="33:33" x14ac:dyDescent="0.25">
      <c r="AG2587" s="65"/>
    </row>
    <row r="2588" spans="33:33" x14ac:dyDescent="0.25">
      <c r="AG2588" s="65"/>
    </row>
    <row r="2589" spans="33:33" x14ac:dyDescent="0.25">
      <c r="AG2589" s="65"/>
    </row>
    <row r="2590" spans="33:33" x14ac:dyDescent="0.25">
      <c r="AG2590" s="65"/>
    </row>
    <row r="2591" spans="33:33" x14ac:dyDescent="0.25">
      <c r="AG2591" s="65"/>
    </row>
    <row r="2592" spans="33:33" x14ac:dyDescent="0.25">
      <c r="AG2592" s="65"/>
    </row>
    <row r="2593" spans="33:33" x14ac:dyDescent="0.25">
      <c r="AG2593" s="65"/>
    </row>
    <row r="2594" spans="33:33" x14ac:dyDescent="0.25">
      <c r="AG2594" s="65"/>
    </row>
    <row r="2595" spans="33:33" x14ac:dyDescent="0.25">
      <c r="AG2595" s="65"/>
    </row>
    <row r="2596" spans="33:33" x14ac:dyDescent="0.25">
      <c r="AG2596" s="65"/>
    </row>
    <row r="2597" spans="33:33" x14ac:dyDescent="0.25">
      <c r="AG2597" s="65"/>
    </row>
    <row r="2598" spans="33:33" x14ac:dyDescent="0.25">
      <c r="AG2598" s="65"/>
    </row>
    <row r="2599" spans="33:33" x14ac:dyDescent="0.25">
      <c r="AG2599" s="65"/>
    </row>
    <row r="2600" spans="33:33" x14ac:dyDescent="0.25">
      <c r="AG2600" s="65"/>
    </row>
    <row r="2601" spans="33:33" x14ac:dyDescent="0.25">
      <c r="AG2601" s="65"/>
    </row>
    <row r="2602" spans="33:33" x14ac:dyDescent="0.25">
      <c r="AG2602" s="65"/>
    </row>
    <row r="2603" spans="33:33" x14ac:dyDescent="0.25">
      <c r="AG2603" s="65"/>
    </row>
    <row r="2604" spans="33:33" x14ac:dyDescent="0.25">
      <c r="AG2604" s="65"/>
    </row>
    <row r="2605" spans="33:33" x14ac:dyDescent="0.25">
      <c r="AG2605" s="65"/>
    </row>
    <row r="2606" spans="33:33" x14ac:dyDescent="0.25">
      <c r="AG2606" s="65"/>
    </row>
    <row r="2607" spans="33:33" x14ac:dyDescent="0.25">
      <c r="AG2607" s="65"/>
    </row>
    <row r="2608" spans="33:33" x14ac:dyDescent="0.25">
      <c r="AG2608" s="65"/>
    </row>
    <row r="2609" spans="33:33" x14ac:dyDescent="0.25">
      <c r="AG2609" s="65"/>
    </row>
    <row r="2610" spans="33:33" x14ac:dyDescent="0.25">
      <c r="AG2610" s="65"/>
    </row>
    <row r="2611" spans="33:33" x14ac:dyDescent="0.25">
      <c r="AG2611" s="65"/>
    </row>
    <row r="2612" spans="33:33" x14ac:dyDescent="0.25">
      <c r="AG2612" s="65"/>
    </row>
    <row r="2613" spans="33:33" x14ac:dyDescent="0.25">
      <c r="AG2613" s="65"/>
    </row>
    <row r="2614" spans="33:33" x14ac:dyDescent="0.25">
      <c r="AG2614" s="65"/>
    </row>
    <row r="2615" spans="33:33" x14ac:dyDescent="0.25">
      <c r="AG2615" s="65"/>
    </row>
    <row r="2616" spans="33:33" x14ac:dyDescent="0.25">
      <c r="AG2616" s="65"/>
    </row>
    <row r="2617" spans="33:33" x14ac:dyDescent="0.25">
      <c r="AG2617" s="65"/>
    </row>
    <row r="2618" spans="33:33" x14ac:dyDescent="0.25">
      <c r="AG2618" s="65"/>
    </row>
    <row r="2619" spans="33:33" x14ac:dyDescent="0.25">
      <c r="AG2619" s="65"/>
    </row>
    <row r="2620" spans="33:33" x14ac:dyDescent="0.25">
      <c r="AG2620" s="65"/>
    </row>
    <row r="2621" spans="33:33" x14ac:dyDescent="0.25">
      <c r="AG2621" s="65"/>
    </row>
    <row r="2622" spans="33:33" x14ac:dyDescent="0.25">
      <c r="AG2622" s="65"/>
    </row>
    <row r="2623" spans="33:33" x14ac:dyDescent="0.25">
      <c r="AG2623" s="65"/>
    </row>
    <row r="2624" spans="33:33" x14ac:dyDescent="0.25">
      <c r="AG2624" s="65"/>
    </row>
    <row r="2625" spans="33:33" x14ac:dyDescent="0.25">
      <c r="AG2625" s="65"/>
    </row>
    <row r="2626" spans="33:33" x14ac:dyDescent="0.25">
      <c r="AG2626" s="65"/>
    </row>
    <row r="2627" spans="33:33" x14ac:dyDescent="0.25">
      <c r="AG2627" s="65"/>
    </row>
    <row r="2628" spans="33:33" x14ac:dyDescent="0.25">
      <c r="AG2628" s="65"/>
    </row>
    <row r="2629" spans="33:33" x14ac:dyDescent="0.25">
      <c r="AG2629" s="65"/>
    </row>
    <row r="2630" spans="33:33" x14ac:dyDescent="0.25">
      <c r="AG2630" s="65"/>
    </row>
    <row r="2631" spans="33:33" x14ac:dyDescent="0.25">
      <c r="AG2631" s="65"/>
    </row>
    <row r="2632" spans="33:33" x14ac:dyDescent="0.25">
      <c r="AG2632" s="65"/>
    </row>
    <row r="2633" spans="33:33" x14ac:dyDescent="0.25">
      <c r="AG2633" s="65"/>
    </row>
    <row r="2634" spans="33:33" x14ac:dyDescent="0.25">
      <c r="AG2634" s="65"/>
    </row>
    <row r="2635" spans="33:33" x14ac:dyDescent="0.25">
      <c r="AG2635" s="65"/>
    </row>
    <row r="2636" spans="33:33" x14ac:dyDescent="0.25">
      <c r="AG2636" s="65"/>
    </row>
    <row r="2637" spans="33:33" x14ac:dyDescent="0.25">
      <c r="AG2637" s="65"/>
    </row>
    <row r="2638" spans="33:33" x14ac:dyDescent="0.25">
      <c r="AG2638" s="65"/>
    </row>
    <row r="2639" spans="33:33" x14ac:dyDescent="0.25">
      <c r="AG2639" s="65"/>
    </row>
    <row r="2640" spans="33:33" x14ac:dyDescent="0.25">
      <c r="AG2640" s="65"/>
    </row>
    <row r="2641" spans="33:33" x14ac:dyDescent="0.25">
      <c r="AG2641" s="65"/>
    </row>
    <row r="2642" spans="33:33" x14ac:dyDescent="0.25">
      <c r="AG2642" s="65"/>
    </row>
    <row r="2643" spans="33:33" x14ac:dyDescent="0.25">
      <c r="AG2643" s="65"/>
    </row>
    <row r="2644" spans="33:33" x14ac:dyDescent="0.25">
      <c r="AG2644" s="65"/>
    </row>
    <row r="2645" spans="33:33" x14ac:dyDescent="0.25">
      <c r="AG2645" s="65"/>
    </row>
    <row r="2646" spans="33:33" x14ac:dyDescent="0.25">
      <c r="AG2646" s="65"/>
    </row>
    <row r="2647" spans="33:33" x14ac:dyDescent="0.25">
      <c r="AG2647" s="65"/>
    </row>
    <row r="2648" spans="33:33" x14ac:dyDescent="0.25">
      <c r="AG2648" s="65"/>
    </row>
    <row r="2649" spans="33:33" x14ac:dyDescent="0.25">
      <c r="AG2649" s="65"/>
    </row>
    <row r="2650" spans="33:33" x14ac:dyDescent="0.25">
      <c r="AG2650" s="65"/>
    </row>
    <row r="2651" spans="33:33" x14ac:dyDescent="0.25">
      <c r="AG2651" s="65"/>
    </row>
    <row r="2652" spans="33:33" x14ac:dyDescent="0.25">
      <c r="AG2652" s="65"/>
    </row>
    <row r="2653" spans="33:33" x14ac:dyDescent="0.25">
      <c r="AG2653" s="65"/>
    </row>
    <row r="2654" spans="33:33" x14ac:dyDescent="0.25">
      <c r="AG2654" s="65"/>
    </row>
    <row r="2655" spans="33:33" x14ac:dyDescent="0.25">
      <c r="AG2655" s="65"/>
    </row>
    <row r="2656" spans="33:33" x14ac:dyDescent="0.25">
      <c r="AG2656" s="65"/>
    </row>
    <row r="2657" spans="33:33" x14ac:dyDescent="0.25">
      <c r="AG2657" s="65"/>
    </row>
    <row r="2658" spans="33:33" x14ac:dyDescent="0.25">
      <c r="AG2658" s="65"/>
    </row>
    <row r="2659" spans="33:33" x14ac:dyDescent="0.25">
      <c r="AG2659" s="65"/>
    </row>
    <row r="2660" spans="33:33" x14ac:dyDescent="0.25">
      <c r="AG2660" s="65"/>
    </row>
    <row r="2661" spans="33:33" x14ac:dyDescent="0.25">
      <c r="AG2661" s="65"/>
    </row>
    <row r="2662" spans="33:33" x14ac:dyDescent="0.25">
      <c r="AG2662" s="65"/>
    </row>
    <row r="2663" spans="33:33" x14ac:dyDescent="0.25">
      <c r="AG2663" s="65"/>
    </row>
    <row r="2664" spans="33:33" x14ac:dyDescent="0.25">
      <c r="AG2664" s="65"/>
    </row>
    <row r="2665" spans="33:33" x14ac:dyDescent="0.25">
      <c r="AG2665" s="65"/>
    </row>
    <row r="2666" spans="33:33" x14ac:dyDescent="0.25">
      <c r="AG2666" s="65"/>
    </row>
    <row r="2667" spans="33:33" x14ac:dyDescent="0.25">
      <c r="AG2667" s="65"/>
    </row>
    <row r="2668" spans="33:33" x14ac:dyDescent="0.25">
      <c r="AG2668" s="65"/>
    </row>
    <row r="2669" spans="33:33" x14ac:dyDescent="0.25">
      <c r="AG2669" s="65"/>
    </row>
    <row r="2670" spans="33:33" x14ac:dyDescent="0.25">
      <c r="AG2670" s="65"/>
    </row>
    <row r="2671" spans="33:33" x14ac:dyDescent="0.25">
      <c r="AG2671" s="65"/>
    </row>
    <row r="2672" spans="33:33" x14ac:dyDescent="0.25">
      <c r="AG2672" s="65"/>
    </row>
    <row r="2673" spans="33:33" x14ac:dyDescent="0.25">
      <c r="AG2673" s="65"/>
    </row>
    <row r="2674" spans="33:33" x14ac:dyDescent="0.25">
      <c r="AG2674" s="65"/>
    </row>
    <row r="2675" spans="33:33" x14ac:dyDescent="0.25">
      <c r="AG2675" s="65"/>
    </row>
    <row r="2676" spans="33:33" x14ac:dyDescent="0.25">
      <c r="AG2676" s="65"/>
    </row>
    <row r="2677" spans="33:33" x14ac:dyDescent="0.25">
      <c r="AG2677" s="65"/>
    </row>
    <row r="2678" spans="33:33" x14ac:dyDescent="0.25">
      <c r="AG2678" s="65"/>
    </row>
    <row r="2679" spans="33:33" x14ac:dyDescent="0.25">
      <c r="AG2679" s="65"/>
    </row>
    <row r="2680" spans="33:33" x14ac:dyDescent="0.25">
      <c r="AG2680" s="65"/>
    </row>
    <row r="2681" spans="33:33" x14ac:dyDescent="0.25">
      <c r="AG2681" s="65"/>
    </row>
    <row r="2682" spans="33:33" x14ac:dyDescent="0.25">
      <c r="AG2682" s="65"/>
    </row>
    <row r="2683" spans="33:33" x14ac:dyDescent="0.25">
      <c r="AG2683" s="65"/>
    </row>
    <row r="2684" spans="33:33" x14ac:dyDescent="0.25">
      <c r="AG2684" s="65"/>
    </row>
    <row r="2685" spans="33:33" x14ac:dyDescent="0.25">
      <c r="AG2685" s="65"/>
    </row>
    <row r="2686" spans="33:33" x14ac:dyDescent="0.25">
      <c r="AG2686" s="65"/>
    </row>
    <row r="2687" spans="33:33" x14ac:dyDescent="0.25">
      <c r="AG2687" s="65"/>
    </row>
    <row r="2688" spans="33:33" x14ac:dyDescent="0.25">
      <c r="AG2688" s="65"/>
    </row>
    <row r="2689" spans="33:33" x14ac:dyDescent="0.25">
      <c r="AG2689" s="65"/>
    </row>
    <row r="2690" spans="33:33" x14ac:dyDescent="0.25">
      <c r="AG2690" s="65"/>
    </row>
    <row r="2691" spans="33:33" x14ac:dyDescent="0.25">
      <c r="AG2691" s="65"/>
    </row>
    <row r="2692" spans="33:33" x14ac:dyDescent="0.25">
      <c r="AG2692" s="65"/>
    </row>
    <row r="2693" spans="33:33" x14ac:dyDescent="0.25">
      <c r="AG2693" s="65"/>
    </row>
    <row r="2694" spans="33:33" x14ac:dyDescent="0.25">
      <c r="AG2694" s="65"/>
    </row>
    <row r="2695" spans="33:33" x14ac:dyDescent="0.25">
      <c r="AG2695" s="65"/>
    </row>
    <row r="2696" spans="33:33" x14ac:dyDescent="0.25">
      <c r="AG2696" s="65"/>
    </row>
    <row r="2697" spans="33:33" x14ac:dyDescent="0.25">
      <c r="AG2697" s="65"/>
    </row>
    <row r="2698" spans="33:33" x14ac:dyDescent="0.25">
      <c r="AG2698" s="65"/>
    </row>
    <row r="2699" spans="33:33" x14ac:dyDescent="0.25">
      <c r="AG2699" s="65"/>
    </row>
    <row r="2700" spans="33:33" x14ac:dyDescent="0.25">
      <c r="AG2700" s="65"/>
    </row>
    <row r="2701" spans="33:33" x14ac:dyDescent="0.25">
      <c r="AG2701" s="65"/>
    </row>
    <row r="2702" spans="33:33" x14ac:dyDescent="0.25">
      <c r="AG2702" s="65"/>
    </row>
    <row r="2703" spans="33:33" x14ac:dyDescent="0.25">
      <c r="AG2703" s="65"/>
    </row>
    <row r="2704" spans="33:33" x14ac:dyDescent="0.25">
      <c r="AG2704" s="65"/>
    </row>
    <row r="2705" spans="33:33" x14ac:dyDescent="0.25">
      <c r="AG2705" s="65"/>
    </row>
    <row r="2706" spans="33:33" x14ac:dyDescent="0.25">
      <c r="AG2706" s="65"/>
    </row>
    <row r="2707" spans="33:33" x14ac:dyDescent="0.25">
      <c r="AG2707" s="65"/>
    </row>
    <row r="2708" spans="33:33" x14ac:dyDescent="0.25">
      <c r="AG2708" s="65"/>
    </row>
    <row r="2709" spans="33:33" x14ac:dyDescent="0.25">
      <c r="AG2709" s="65"/>
    </row>
    <row r="2710" spans="33:33" x14ac:dyDescent="0.25">
      <c r="AG2710" s="65"/>
    </row>
    <row r="2711" spans="33:33" x14ac:dyDescent="0.25">
      <c r="AG2711" s="65"/>
    </row>
    <row r="2712" spans="33:33" x14ac:dyDescent="0.25">
      <c r="AG2712" s="65"/>
    </row>
    <row r="2713" spans="33:33" x14ac:dyDescent="0.25">
      <c r="AG2713" s="65"/>
    </row>
    <row r="2714" spans="33:33" x14ac:dyDescent="0.25">
      <c r="AG2714" s="65"/>
    </row>
    <row r="2715" spans="33:33" x14ac:dyDescent="0.25">
      <c r="AG2715" s="65"/>
    </row>
    <row r="2716" spans="33:33" x14ac:dyDescent="0.25">
      <c r="AG2716" s="65"/>
    </row>
    <row r="2717" spans="33:33" x14ac:dyDescent="0.25">
      <c r="AG2717" s="65"/>
    </row>
    <row r="2718" spans="33:33" x14ac:dyDescent="0.25">
      <c r="AG2718" s="65"/>
    </row>
    <row r="2719" spans="33:33" x14ac:dyDescent="0.25">
      <c r="AG2719" s="65"/>
    </row>
    <row r="2720" spans="33:33" x14ac:dyDescent="0.25">
      <c r="AG2720" s="65"/>
    </row>
    <row r="2721" spans="33:33" x14ac:dyDescent="0.25">
      <c r="AG2721" s="65"/>
    </row>
    <row r="2722" spans="33:33" x14ac:dyDescent="0.25">
      <c r="AG2722" s="65"/>
    </row>
    <row r="2723" spans="33:33" x14ac:dyDescent="0.25">
      <c r="AG2723" s="65"/>
    </row>
    <row r="2724" spans="33:33" x14ac:dyDescent="0.25">
      <c r="AG2724" s="65"/>
    </row>
    <row r="2725" spans="33:33" x14ac:dyDescent="0.25">
      <c r="AG2725" s="65"/>
    </row>
    <row r="2726" spans="33:33" x14ac:dyDescent="0.25">
      <c r="AG2726" s="65"/>
    </row>
    <row r="2727" spans="33:33" x14ac:dyDescent="0.25">
      <c r="AG2727" s="65"/>
    </row>
    <row r="2728" spans="33:33" x14ac:dyDescent="0.25">
      <c r="AG2728" s="65"/>
    </row>
    <row r="2729" spans="33:33" x14ac:dyDescent="0.25">
      <c r="AG2729" s="65"/>
    </row>
    <row r="2730" spans="33:33" x14ac:dyDescent="0.25">
      <c r="AG2730" s="65"/>
    </row>
    <row r="2731" spans="33:33" x14ac:dyDescent="0.25">
      <c r="AG2731" s="65"/>
    </row>
    <row r="2732" spans="33:33" x14ac:dyDescent="0.25">
      <c r="AG2732" s="65"/>
    </row>
    <row r="2733" spans="33:33" x14ac:dyDescent="0.25">
      <c r="AG2733" s="65"/>
    </row>
    <row r="2734" spans="33:33" x14ac:dyDescent="0.25">
      <c r="AG2734" s="65"/>
    </row>
    <row r="2735" spans="33:33" x14ac:dyDescent="0.25">
      <c r="AG2735" s="65"/>
    </row>
    <row r="2736" spans="33:33" x14ac:dyDescent="0.25">
      <c r="AG2736" s="65"/>
    </row>
    <row r="2737" spans="33:33" x14ac:dyDescent="0.25">
      <c r="AG2737" s="65"/>
    </row>
    <row r="2738" spans="33:33" x14ac:dyDescent="0.25">
      <c r="AG2738" s="65"/>
    </row>
    <row r="2739" spans="33:33" x14ac:dyDescent="0.25">
      <c r="AG2739" s="65"/>
    </row>
    <row r="2740" spans="33:33" x14ac:dyDescent="0.25">
      <c r="AG2740" s="65"/>
    </row>
    <row r="2741" spans="33:33" x14ac:dyDescent="0.25">
      <c r="AG2741" s="65"/>
    </row>
    <row r="2742" spans="33:33" x14ac:dyDescent="0.25">
      <c r="AG2742" s="65"/>
    </row>
    <row r="2743" spans="33:33" x14ac:dyDescent="0.25">
      <c r="AG2743" s="65"/>
    </row>
    <row r="2744" spans="33:33" x14ac:dyDescent="0.25">
      <c r="AG2744" s="65"/>
    </row>
    <row r="2745" spans="33:33" x14ac:dyDescent="0.25">
      <c r="AG2745" s="65"/>
    </row>
    <row r="2746" spans="33:33" x14ac:dyDescent="0.25">
      <c r="AG2746" s="65"/>
    </row>
    <row r="2747" spans="33:33" x14ac:dyDescent="0.25">
      <c r="AG2747" s="65"/>
    </row>
    <row r="2748" spans="33:33" x14ac:dyDescent="0.25">
      <c r="AG2748" s="65"/>
    </row>
    <row r="2749" spans="33:33" x14ac:dyDescent="0.25">
      <c r="AG2749" s="65"/>
    </row>
    <row r="2750" spans="33:33" x14ac:dyDescent="0.25">
      <c r="AG2750" s="65"/>
    </row>
    <row r="2751" spans="33:33" x14ac:dyDescent="0.25">
      <c r="AG2751" s="65"/>
    </row>
    <row r="2752" spans="33:33" x14ac:dyDescent="0.25">
      <c r="AG2752" s="65"/>
    </row>
    <row r="2753" spans="33:33" x14ac:dyDescent="0.25">
      <c r="AG2753" s="65"/>
    </row>
    <row r="2754" spans="33:33" x14ac:dyDescent="0.25">
      <c r="AG2754" s="65"/>
    </row>
    <row r="2755" spans="33:33" x14ac:dyDescent="0.25">
      <c r="AG2755" s="65"/>
    </row>
    <row r="2756" spans="33:33" x14ac:dyDescent="0.25">
      <c r="AG2756" s="65"/>
    </row>
    <row r="2757" spans="33:33" x14ac:dyDescent="0.25">
      <c r="AG2757" s="65"/>
    </row>
    <row r="2758" spans="33:33" x14ac:dyDescent="0.25">
      <c r="AG2758" s="65"/>
    </row>
    <row r="2759" spans="33:33" x14ac:dyDescent="0.25">
      <c r="AG2759" s="65"/>
    </row>
    <row r="2760" spans="33:33" x14ac:dyDescent="0.25">
      <c r="AG2760" s="65"/>
    </row>
    <row r="2761" spans="33:33" x14ac:dyDescent="0.25">
      <c r="AG2761" s="65"/>
    </row>
    <row r="2762" spans="33:33" x14ac:dyDescent="0.25">
      <c r="AG2762" s="65"/>
    </row>
    <row r="2763" spans="33:33" x14ac:dyDescent="0.25">
      <c r="AG2763" s="65"/>
    </row>
    <row r="2764" spans="33:33" x14ac:dyDescent="0.25">
      <c r="AG2764" s="65"/>
    </row>
    <row r="2765" spans="33:33" x14ac:dyDescent="0.25">
      <c r="AG2765" s="65"/>
    </row>
    <row r="2766" spans="33:33" x14ac:dyDescent="0.25">
      <c r="AG2766" s="65"/>
    </row>
    <row r="2767" spans="33:33" x14ac:dyDescent="0.25">
      <c r="AG2767" s="65"/>
    </row>
    <row r="2768" spans="33:33" x14ac:dyDescent="0.25">
      <c r="AG2768" s="65"/>
    </row>
    <row r="2769" spans="33:33" x14ac:dyDescent="0.25">
      <c r="AG2769" s="65"/>
    </row>
    <row r="2770" spans="33:33" x14ac:dyDescent="0.25">
      <c r="AG2770" s="65"/>
    </row>
    <row r="2771" spans="33:33" x14ac:dyDescent="0.25">
      <c r="AG2771" s="65"/>
    </row>
    <row r="2772" spans="33:33" x14ac:dyDescent="0.25">
      <c r="AG2772" s="65"/>
    </row>
    <row r="2773" spans="33:33" x14ac:dyDescent="0.25">
      <c r="AG2773" s="65"/>
    </row>
    <row r="2774" spans="33:33" x14ac:dyDescent="0.25">
      <c r="AG2774" s="65"/>
    </row>
    <row r="2775" spans="33:33" x14ac:dyDescent="0.25">
      <c r="AG2775" s="65"/>
    </row>
    <row r="2776" spans="33:33" x14ac:dyDescent="0.25">
      <c r="AG2776" s="65"/>
    </row>
    <row r="2777" spans="33:33" x14ac:dyDescent="0.25">
      <c r="AG2777" s="65"/>
    </row>
    <row r="2778" spans="33:33" x14ac:dyDescent="0.25">
      <c r="AG2778" s="65"/>
    </row>
    <row r="2779" spans="33:33" x14ac:dyDescent="0.25">
      <c r="AG2779" s="65"/>
    </row>
    <row r="2780" spans="33:33" x14ac:dyDescent="0.25">
      <c r="AG2780" s="65"/>
    </row>
    <row r="2781" spans="33:33" x14ac:dyDescent="0.25">
      <c r="AG2781" s="65"/>
    </row>
    <row r="2782" spans="33:33" x14ac:dyDescent="0.25">
      <c r="AG2782" s="65"/>
    </row>
    <row r="2783" spans="33:33" x14ac:dyDescent="0.25">
      <c r="AG2783" s="65"/>
    </row>
    <row r="2784" spans="33:33" x14ac:dyDescent="0.25">
      <c r="AG2784" s="65"/>
    </row>
    <row r="2785" spans="33:33" x14ac:dyDescent="0.25">
      <c r="AG2785" s="65"/>
    </row>
    <row r="2786" spans="33:33" x14ac:dyDescent="0.25">
      <c r="AG2786" s="65"/>
    </row>
    <row r="2787" spans="33:33" x14ac:dyDescent="0.25">
      <c r="AG2787" s="65"/>
    </row>
    <row r="2788" spans="33:33" x14ac:dyDescent="0.25">
      <c r="AG2788" s="65"/>
    </row>
    <row r="2789" spans="33:33" x14ac:dyDescent="0.25">
      <c r="AG2789" s="65"/>
    </row>
    <row r="2790" spans="33:33" x14ac:dyDescent="0.25">
      <c r="AG2790" s="65"/>
    </row>
    <row r="2791" spans="33:33" x14ac:dyDescent="0.25">
      <c r="AG2791" s="65"/>
    </row>
    <row r="2792" spans="33:33" x14ac:dyDescent="0.25">
      <c r="AG2792" s="65"/>
    </row>
    <row r="2793" spans="33:33" x14ac:dyDescent="0.25">
      <c r="AG2793" s="65"/>
    </row>
    <row r="2794" spans="33:33" x14ac:dyDescent="0.25">
      <c r="AG2794" s="65"/>
    </row>
    <row r="2795" spans="33:33" x14ac:dyDescent="0.25">
      <c r="AG2795" s="65"/>
    </row>
    <row r="2796" spans="33:33" x14ac:dyDescent="0.25">
      <c r="AG2796" s="65"/>
    </row>
    <row r="2797" spans="33:33" x14ac:dyDescent="0.25">
      <c r="AG2797" s="65"/>
    </row>
    <row r="2798" spans="33:33" x14ac:dyDescent="0.25">
      <c r="AG2798" s="65"/>
    </row>
    <row r="2799" spans="33:33" x14ac:dyDescent="0.25">
      <c r="AG2799" s="65"/>
    </row>
    <row r="2800" spans="33:33" x14ac:dyDescent="0.25">
      <c r="AG2800" s="65"/>
    </row>
    <row r="2801" spans="33:33" x14ac:dyDescent="0.25">
      <c r="AG2801" s="65"/>
    </row>
    <row r="2802" spans="33:33" x14ac:dyDescent="0.25">
      <c r="AG2802" s="65"/>
    </row>
    <row r="2803" spans="33:33" x14ac:dyDescent="0.25">
      <c r="AG2803" s="65"/>
    </row>
    <row r="2804" spans="33:33" x14ac:dyDescent="0.25">
      <c r="AG2804" s="65"/>
    </row>
    <row r="2805" spans="33:33" x14ac:dyDescent="0.25">
      <c r="AG2805" s="65"/>
    </row>
    <row r="2806" spans="33:33" x14ac:dyDescent="0.25">
      <c r="AG2806" s="65"/>
    </row>
    <row r="2807" spans="33:33" x14ac:dyDescent="0.25">
      <c r="AG2807" s="65"/>
    </row>
    <row r="2808" spans="33:33" x14ac:dyDescent="0.25">
      <c r="AG2808" s="65"/>
    </row>
    <row r="2809" spans="33:33" x14ac:dyDescent="0.25">
      <c r="AG2809" s="65"/>
    </row>
    <row r="2810" spans="33:33" x14ac:dyDescent="0.25">
      <c r="AG2810" s="65"/>
    </row>
    <row r="2811" spans="33:33" x14ac:dyDescent="0.25">
      <c r="AG2811" s="65"/>
    </row>
    <row r="2812" spans="33:33" x14ac:dyDescent="0.25">
      <c r="AG2812" s="65"/>
    </row>
    <row r="2813" spans="33:33" x14ac:dyDescent="0.25">
      <c r="AG2813" s="65"/>
    </row>
    <row r="2814" spans="33:33" x14ac:dyDescent="0.25">
      <c r="AG2814" s="65"/>
    </row>
    <row r="2815" spans="33:33" x14ac:dyDescent="0.25">
      <c r="AG2815" s="65"/>
    </row>
    <row r="2816" spans="33:33" x14ac:dyDescent="0.25">
      <c r="AG2816" s="65"/>
    </row>
    <row r="2817" spans="33:33" x14ac:dyDescent="0.25">
      <c r="AG2817" s="65"/>
    </row>
    <row r="2818" spans="33:33" x14ac:dyDescent="0.25">
      <c r="AG2818" s="65"/>
    </row>
    <row r="2819" spans="33:33" x14ac:dyDescent="0.25">
      <c r="AG2819" s="65"/>
    </row>
    <row r="2820" spans="33:33" x14ac:dyDescent="0.25">
      <c r="AG2820" s="65"/>
    </row>
    <row r="2821" spans="33:33" x14ac:dyDescent="0.25">
      <c r="AG2821" s="65"/>
    </row>
    <row r="2822" spans="33:33" x14ac:dyDescent="0.25">
      <c r="AG2822" s="65"/>
    </row>
    <row r="2823" spans="33:33" x14ac:dyDescent="0.25">
      <c r="AG2823" s="65"/>
    </row>
    <row r="2824" spans="33:33" x14ac:dyDescent="0.25">
      <c r="AG2824" s="65"/>
    </row>
    <row r="2825" spans="33:33" x14ac:dyDescent="0.25">
      <c r="AG2825" s="65"/>
    </row>
    <row r="2826" spans="33:33" x14ac:dyDescent="0.25">
      <c r="AG2826" s="65"/>
    </row>
    <row r="2827" spans="33:33" x14ac:dyDescent="0.25">
      <c r="AG2827" s="65"/>
    </row>
    <row r="2828" spans="33:33" x14ac:dyDescent="0.25">
      <c r="AG2828" s="65"/>
    </row>
    <row r="2829" spans="33:33" x14ac:dyDescent="0.25">
      <c r="AG2829" s="65"/>
    </row>
    <row r="2830" spans="33:33" x14ac:dyDescent="0.25">
      <c r="AG2830" s="65"/>
    </row>
    <row r="2831" spans="33:33" x14ac:dyDescent="0.25">
      <c r="AG2831" s="65"/>
    </row>
    <row r="2832" spans="33:33" x14ac:dyDescent="0.25">
      <c r="AG2832" s="65"/>
    </row>
    <row r="2833" spans="33:33" x14ac:dyDescent="0.25">
      <c r="AG2833" s="65"/>
    </row>
    <row r="2834" spans="33:33" x14ac:dyDescent="0.25">
      <c r="AG2834" s="65"/>
    </row>
    <row r="2835" spans="33:33" x14ac:dyDescent="0.25">
      <c r="AG2835" s="65"/>
    </row>
    <row r="2836" spans="33:33" x14ac:dyDescent="0.25">
      <c r="AG2836" s="65"/>
    </row>
    <row r="2837" spans="33:33" x14ac:dyDescent="0.25">
      <c r="AG2837" s="65"/>
    </row>
    <row r="2838" spans="33:33" x14ac:dyDescent="0.25">
      <c r="AG2838" s="65"/>
    </row>
    <row r="2839" spans="33:33" x14ac:dyDescent="0.25">
      <c r="AG2839" s="65"/>
    </row>
    <row r="2840" spans="33:33" x14ac:dyDescent="0.25">
      <c r="AG2840" s="65"/>
    </row>
    <row r="2841" spans="33:33" x14ac:dyDescent="0.25">
      <c r="AG2841" s="65"/>
    </row>
    <row r="2842" spans="33:33" x14ac:dyDescent="0.25">
      <c r="AG2842" s="65"/>
    </row>
    <row r="2843" spans="33:33" x14ac:dyDescent="0.25">
      <c r="AG2843" s="65"/>
    </row>
    <row r="2844" spans="33:33" x14ac:dyDescent="0.25">
      <c r="AG2844" s="65"/>
    </row>
    <row r="2845" spans="33:33" x14ac:dyDescent="0.25">
      <c r="AG2845" s="65"/>
    </row>
    <row r="2846" spans="33:33" x14ac:dyDescent="0.25">
      <c r="AG2846" s="65"/>
    </row>
    <row r="2847" spans="33:33" x14ac:dyDescent="0.25">
      <c r="AG2847" s="65"/>
    </row>
    <row r="2848" spans="33:33" x14ac:dyDescent="0.25">
      <c r="AG2848" s="65"/>
    </row>
    <row r="2849" spans="33:33" x14ac:dyDescent="0.25">
      <c r="AG2849" s="65"/>
    </row>
    <row r="2850" spans="33:33" x14ac:dyDescent="0.25">
      <c r="AG2850" s="65"/>
    </row>
    <row r="2851" spans="33:33" x14ac:dyDescent="0.25">
      <c r="AG2851" s="65"/>
    </row>
    <row r="2852" spans="33:33" x14ac:dyDescent="0.25">
      <c r="AG2852" s="65"/>
    </row>
    <row r="2853" spans="33:33" x14ac:dyDescent="0.25">
      <c r="AG2853" s="65"/>
    </row>
    <row r="2854" spans="33:33" x14ac:dyDescent="0.25">
      <c r="AG2854" s="65"/>
    </row>
    <row r="2855" spans="33:33" x14ac:dyDescent="0.25">
      <c r="AG2855" s="65"/>
    </row>
    <row r="2856" spans="33:33" x14ac:dyDescent="0.25">
      <c r="AG2856" s="65"/>
    </row>
    <row r="2857" spans="33:33" x14ac:dyDescent="0.25">
      <c r="AG2857" s="65"/>
    </row>
    <row r="2858" spans="33:33" x14ac:dyDescent="0.25">
      <c r="AG2858" s="65"/>
    </row>
    <row r="2859" spans="33:33" x14ac:dyDescent="0.25">
      <c r="AG2859" s="65"/>
    </row>
    <row r="2860" spans="33:33" x14ac:dyDescent="0.25">
      <c r="AG2860" s="65"/>
    </row>
    <row r="2861" spans="33:33" x14ac:dyDescent="0.25">
      <c r="AG2861" s="65"/>
    </row>
    <row r="2862" spans="33:33" x14ac:dyDescent="0.25">
      <c r="AG2862" s="65"/>
    </row>
    <row r="2863" spans="33:33" x14ac:dyDescent="0.25">
      <c r="AG2863" s="65"/>
    </row>
    <row r="2864" spans="33:33" x14ac:dyDescent="0.25">
      <c r="AG2864" s="65"/>
    </row>
    <row r="2865" spans="33:33" x14ac:dyDescent="0.25">
      <c r="AG2865" s="65"/>
    </row>
    <row r="2866" spans="33:33" x14ac:dyDescent="0.25">
      <c r="AG2866" s="65"/>
    </row>
    <row r="2867" spans="33:33" x14ac:dyDescent="0.25">
      <c r="AG2867" s="65"/>
    </row>
    <row r="2868" spans="33:33" x14ac:dyDescent="0.25">
      <c r="AG2868" s="65"/>
    </row>
    <row r="2869" spans="33:33" x14ac:dyDescent="0.25">
      <c r="AG2869" s="65"/>
    </row>
    <row r="2870" spans="33:33" x14ac:dyDescent="0.25">
      <c r="AG2870" s="65"/>
    </row>
    <row r="2871" spans="33:33" x14ac:dyDescent="0.25">
      <c r="AG2871" s="65"/>
    </row>
    <row r="2872" spans="33:33" x14ac:dyDescent="0.25">
      <c r="AG2872" s="65"/>
    </row>
    <row r="2873" spans="33:33" x14ac:dyDescent="0.25">
      <c r="AG2873" s="65"/>
    </row>
    <row r="2874" spans="33:33" x14ac:dyDescent="0.25">
      <c r="AG2874" s="65"/>
    </row>
    <row r="2875" spans="33:33" x14ac:dyDescent="0.25">
      <c r="AG2875" s="65"/>
    </row>
    <row r="2876" spans="33:33" x14ac:dyDescent="0.25">
      <c r="AG2876" s="65"/>
    </row>
    <row r="2877" spans="33:33" x14ac:dyDescent="0.25">
      <c r="AG2877" s="65"/>
    </row>
    <row r="2878" spans="33:33" x14ac:dyDescent="0.25">
      <c r="AG2878" s="65"/>
    </row>
    <row r="2879" spans="33:33" x14ac:dyDescent="0.25">
      <c r="AG2879" s="65"/>
    </row>
    <row r="2880" spans="33:33" x14ac:dyDescent="0.25">
      <c r="AG2880" s="65"/>
    </row>
    <row r="2881" spans="33:33" x14ac:dyDescent="0.25">
      <c r="AG2881" s="65"/>
    </row>
    <row r="2882" spans="33:33" x14ac:dyDescent="0.25">
      <c r="AG2882" s="65"/>
    </row>
    <row r="2883" spans="33:33" x14ac:dyDescent="0.25">
      <c r="AG2883" s="65"/>
    </row>
    <row r="2884" spans="33:33" x14ac:dyDescent="0.25">
      <c r="AG2884" s="65"/>
    </row>
    <row r="2885" spans="33:33" x14ac:dyDescent="0.25">
      <c r="AG2885" s="65"/>
    </row>
    <row r="2886" spans="33:33" x14ac:dyDescent="0.25">
      <c r="AG2886" s="65"/>
    </row>
    <row r="2887" spans="33:33" x14ac:dyDescent="0.25">
      <c r="AG2887" s="65"/>
    </row>
    <row r="2888" spans="33:33" x14ac:dyDescent="0.25">
      <c r="AG2888" s="65"/>
    </row>
    <row r="2889" spans="33:33" x14ac:dyDescent="0.25">
      <c r="AG2889" s="65"/>
    </row>
    <row r="2890" spans="33:33" x14ac:dyDescent="0.25">
      <c r="AG2890" s="65"/>
    </row>
    <row r="2891" spans="33:33" x14ac:dyDescent="0.25">
      <c r="AG2891" s="65"/>
    </row>
    <row r="2892" spans="33:33" x14ac:dyDescent="0.25">
      <c r="AG2892" s="65"/>
    </row>
    <row r="2893" spans="33:33" x14ac:dyDescent="0.25">
      <c r="AG2893" s="65"/>
    </row>
    <row r="2894" spans="33:33" x14ac:dyDescent="0.25">
      <c r="AG2894" s="65"/>
    </row>
    <row r="2895" spans="33:33" x14ac:dyDescent="0.25">
      <c r="AG2895" s="65"/>
    </row>
    <row r="2896" spans="33:33" x14ac:dyDescent="0.25">
      <c r="AG2896" s="65"/>
    </row>
    <row r="2897" spans="33:33" x14ac:dyDescent="0.25">
      <c r="AG2897" s="65"/>
    </row>
    <row r="2898" spans="33:33" x14ac:dyDescent="0.25">
      <c r="AG2898" s="65"/>
    </row>
    <row r="2899" spans="33:33" x14ac:dyDescent="0.25">
      <c r="AG2899" s="65"/>
    </row>
    <row r="2900" spans="33:33" x14ac:dyDescent="0.25">
      <c r="AG2900" s="65"/>
    </row>
    <row r="2901" spans="33:33" x14ac:dyDescent="0.25">
      <c r="AG2901" s="65"/>
    </row>
    <row r="2902" spans="33:33" x14ac:dyDescent="0.25">
      <c r="AG2902" s="65"/>
    </row>
    <row r="2903" spans="33:33" x14ac:dyDescent="0.25">
      <c r="AG2903" s="65"/>
    </row>
    <row r="2904" spans="33:33" x14ac:dyDescent="0.25">
      <c r="AG2904" s="65"/>
    </row>
    <row r="2905" spans="33:33" x14ac:dyDescent="0.25">
      <c r="AG2905" s="65"/>
    </row>
    <row r="2906" spans="33:33" x14ac:dyDescent="0.25">
      <c r="AG2906" s="65"/>
    </row>
    <row r="2907" spans="33:33" x14ac:dyDescent="0.25">
      <c r="AG2907" s="65"/>
    </row>
    <row r="2908" spans="33:33" x14ac:dyDescent="0.25">
      <c r="AG2908" s="65"/>
    </row>
    <row r="2909" spans="33:33" x14ac:dyDescent="0.25">
      <c r="AG2909" s="65"/>
    </row>
    <row r="2910" spans="33:33" x14ac:dyDescent="0.25">
      <c r="AG2910" s="65"/>
    </row>
    <row r="2911" spans="33:33" x14ac:dyDescent="0.25">
      <c r="AG2911" s="65"/>
    </row>
    <row r="2912" spans="33:33" x14ac:dyDescent="0.25">
      <c r="AG2912" s="65"/>
    </row>
    <row r="2913" spans="33:33" x14ac:dyDescent="0.25">
      <c r="AG2913" s="65"/>
    </row>
    <row r="2914" spans="33:33" x14ac:dyDescent="0.25">
      <c r="AG2914" s="65"/>
    </row>
    <row r="2915" spans="33:33" x14ac:dyDescent="0.25">
      <c r="AG2915" s="65"/>
    </row>
    <row r="2916" spans="33:33" x14ac:dyDescent="0.25">
      <c r="AG2916" s="65"/>
    </row>
    <row r="2917" spans="33:33" x14ac:dyDescent="0.25">
      <c r="AG2917" s="65"/>
    </row>
    <row r="2918" spans="33:33" x14ac:dyDescent="0.25">
      <c r="AG2918" s="65"/>
    </row>
    <row r="2919" spans="33:33" x14ac:dyDescent="0.25">
      <c r="AG2919" s="65"/>
    </row>
    <row r="2920" spans="33:33" x14ac:dyDescent="0.25">
      <c r="AG2920" s="65"/>
    </row>
    <row r="2921" spans="33:33" x14ac:dyDescent="0.25">
      <c r="AG2921" s="65"/>
    </row>
    <row r="2922" spans="33:33" x14ac:dyDescent="0.25">
      <c r="AG2922" s="65"/>
    </row>
    <row r="2923" spans="33:33" x14ac:dyDescent="0.25">
      <c r="AG2923" s="65"/>
    </row>
    <row r="2924" spans="33:33" x14ac:dyDescent="0.25">
      <c r="AG2924" s="65"/>
    </row>
    <row r="2925" spans="33:33" x14ac:dyDescent="0.25">
      <c r="AG2925" s="65"/>
    </row>
    <row r="2926" spans="33:33" x14ac:dyDescent="0.25">
      <c r="AG2926" s="65"/>
    </row>
    <row r="2927" spans="33:33" x14ac:dyDescent="0.25">
      <c r="AG2927" s="65"/>
    </row>
    <row r="2928" spans="33:33" x14ac:dyDescent="0.25">
      <c r="AG2928" s="65"/>
    </row>
    <row r="2929" spans="33:33" x14ac:dyDescent="0.25">
      <c r="AG2929" s="65"/>
    </row>
    <row r="2930" spans="33:33" x14ac:dyDescent="0.25">
      <c r="AG2930" s="65"/>
    </row>
    <row r="2931" spans="33:33" x14ac:dyDescent="0.25">
      <c r="AG2931" s="65"/>
    </row>
    <row r="2932" spans="33:33" x14ac:dyDescent="0.25">
      <c r="AG2932" s="65"/>
    </row>
    <row r="2933" spans="33:33" x14ac:dyDescent="0.25">
      <c r="AG2933" s="65"/>
    </row>
    <row r="2934" spans="33:33" x14ac:dyDescent="0.25">
      <c r="AG2934" s="65"/>
    </row>
    <row r="2935" spans="33:33" x14ac:dyDescent="0.25">
      <c r="AG2935" s="65"/>
    </row>
    <row r="2936" spans="33:33" x14ac:dyDescent="0.25">
      <c r="AG2936" s="65"/>
    </row>
    <row r="2937" spans="33:33" x14ac:dyDescent="0.25">
      <c r="AG2937" s="65"/>
    </row>
    <row r="2938" spans="33:33" x14ac:dyDescent="0.25">
      <c r="AG2938" s="65"/>
    </row>
    <row r="2939" spans="33:33" x14ac:dyDescent="0.25">
      <c r="AG2939" s="65"/>
    </row>
    <row r="2940" spans="33:33" x14ac:dyDescent="0.25">
      <c r="AG2940" s="65"/>
    </row>
    <row r="2941" spans="33:33" x14ac:dyDescent="0.25">
      <c r="AG2941" s="65"/>
    </row>
    <row r="2942" spans="33:33" x14ac:dyDescent="0.25">
      <c r="AG2942" s="65"/>
    </row>
    <row r="2943" spans="33:33" x14ac:dyDescent="0.25">
      <c r="AG2943" s="65"/>
    </row>
    <row r="2944" spans="33:33" x14ac:dyDescent="0.25">
      <c r="AG2944" s="65"/>
    </row>
    <row r="2945" spans="33:33" x14ac:dyDescent="0.25">
      <c r="AG2945" s="65"/>
    </row>
    <row r="2946" spans="33:33" x14ac:dyDescent="0.25">
      <c r="AG2946" s="65"/>
    </row>
    <row r="2947" spans="33:33" x14ac:dyDescent="0.25">
      <c r="AG2947" s="65"/>
    </row>
    <row r="2948" spans="33:33" x14ac:dyDescent="0.25">
      <c r="AG2948" s="65"/>
    </row>
    <row r="2949" spans="33:33" x14ac:dyDescent="0.25">
      <c r="AG2949" s="65"/>
    </row>
    <row r="2950" spans="33:33" x14ac:dyDescent="0.25">
      <c r="AG2950" s="65"/>
    </row>
    <row r="2951" spans="33:33" x14ac:dyDescent="0.25">
      <c r="AG2951" s="65"/>
    </row>
    <row r="2952" spans="33:33" x14ac:dyDescent="0.25">
      <c r="AG2952" s="65"/>
    </row>
    <row r="2953" spans="33:33" x14ac:dyDescent="0.25">
      <c r="AG2953" s="65"/>
    </row>
    <row r="2954" spans="33:33" x14ac:dyDescent="0.25">
      <c r="AG2954" s="65"/>
    </row>
    <row r="2955" spans="33:33" x14ac:dyDescent="0.25">
      <c r="AG2955" s="65"/>
    </row>
    <row r="2956" spans="33:33" x14ac:dyDescent="0.25">
      <c r="AG2956" s="65"/>
    </row>
    <row r="2957" spans="33:33" x14ac:dyDescent="0.25">
      <c r="AG2957" s="65"/>
    </row>
    <row r="2958" spans="33:33" x14ac:dyDescent="0.25">
      <c r="AG2958" s="65"/>
    </row>
    <row r="2959" spans="33:33" x14ac:dyDescent="0.25">
      <c r="AG2959" s="65"/>
    </row>
    <row r="2960" spans="33:33" x14ac:dyDescent="0.25">
      <c r="AG2960" s="65"/>
    </row>
    <row r="2961" spans="33:33" x14ac:dyDescent="0.25">
      <c r="AG2961" s="65"/>
    </row>
    <row r="2962" spans="33:33" x14ac:dyDescent="0.25">
      <c r="AG2962" s="65"/>
    </row>
    <row r="2963" spans="33:33" x14ac:dyDescent="0.25">
      <c r="AG2963" s="65"/>
    </row>
    <row r="2964" spans="33:33" x14ac:dyDescent="0.25">
      <c r="AG2964" s="65"/>
    </row>
    <row r="2965" spans="33:33" x14ac:dyDescent="0.25">
      <c r="AG2965" s="65"/>
    </row>
    <row r="2966" spans="33:33" x14ac:dyDescent="0.25">
      <c r="AG2966" s="65"/>
    </row>
    <row r="2967" spans="33:33" x14ac:dyDescent="0.25">
      <c r="AG2967" s="65"/>
    </row>
    <row r="2968" spans="33:33" x14ac:dyDescent="0.25">
      <c r="AG2968" s="65"/>
    </row>
    <row r="2969" spans="33:33" x14ac:dyDescent="0.25">
      <c r="AG2969" s="65"/>
    </row>
    <row r="2970" spans="33:33" x14ac:dyDescent="0.25">
      <c r="AG2970" s="65"/>
    </row>
    <row r="2971" spans="33:33" x14ac:dyDescent="0.25">
      <c r="AG2971" s="65"/>
    </row>
    <row r="2972" spans="33:33" x14ac:dyDescent="0.25">
      <c r="AG2972" s="65"/>
    </row>
    <row r="2973" spans="33:33" x14ac:dyDescent="0.25">
      <c r="AG2973" s="65"/>
    </row>
    <row r="2974" spans="33:33" x14ac:dyDescent="0.25">
      <c r="AG2974" s="65"/>
    </row>
    <row r="2975" spans="33:33" x14ac:dyDescent="0.25">
      <c r="AG2975" s="65"/>
    </row>
    <row r="2976" spans="33:33" x14ac:dyDescent="0.25">
      <c r="AG2976" s="65"/>
    </row>
    <row r="2977" spans="33:33" x14ac:dyDescent="0.25">
      <c r="AG2977" s="65"/>
    </row>
    <row r="2978" spans="33:33" x14ac:dyDescent="0.25">
      <c r="AG2978" s="65"/>
    </row>
    <row r="2979" spans="33:33" x14ac:dyDescent="0.25">
      <c r="AG2979" s="65"/>
    </row>
    <row r="2980" spans="33:33" x14ac:dyDescent="0.25">
      <c r="AG2980" s="65"/>
    </row>
    <row r="2981" spans="33:33" x14ac:dyDescent="0.25">
      <c r="AG2981" s="65"/>
    </row>
    <row r="2982" spans="33:33" x14ac:dyDescent="0.25">
      <c r="AG2982" s="65"/>
    </row>
    <row r="2983" spans="33:33" x14ac:dyDescent="0.25">
      <c r="AG2983" s="65"/>
    </row>
    <row r="2984" spans="33:33" x14ac:dyDescent="0.25">
      <c r="AG2984" s="65"/>
    </row>
    <row r="2985" spans="33:33" x14ac:dyDescent="0.25">
      <c r="AG2985" s="65"/>
    </row>
    <row r="2986" spans="33:33" x14ac:dyDescent="0.25">
      <c r="AG2986" s="65"/>
    </row>
    <row r="2987" spans="33:33" x14ac:dyDescent="0.25">
      <c r="AG2987" s="65"/>
    </row>
    <row r="2988" spans="33:33" x14ac:dyDescent="0.25">
      <c r="AG2988" s="65"/>
    </row>
    <row r="2989" spans="33:33" x14ac:dyDescent="0.25">
      <c r="AG2989" s="65"/>
    </row>
    <row r="2990" spans="33:33" x14ac:dyDescent="0.25">
      <c r="AG2990" s="65"/>
    </row>
    <row r="2991" spans="33:33" x14ac:dyDescent="0.25">
      <c r="AG2991" s="65"/>
    </row>
    <row r="2992" spans="33:33" x14ac:dyDescent="0.25">
      <c r="AG2992" s="65"/>
    </row>
    <row r="2993" spans="33:33" x14ac:dyDescent="0.25">
      <c r="AG2993" s="65"/>
    </row>
    <row r="2994" spans="33:33" x14ac:dyDescent="0.25">
      <c r="AG2994" s="65"/>
    </row>
    <row r="2995" spans="33:33" x14ac:dyDescent="0.25">
      <c r="AG2995" s="65"/>
    </row>
    <row r="2996" spans="33:33" x14ac:dyDescent="0.25">
      <c r="AG2996" s="65"/>
    </row>
    <row r="2997" spans="33:33" x14ac:dyDescent="0.25">
      <c r="AG2997" s="65"/>
    </row>
    <row r="2998" spans="33:33" x14ac:dyDescent="0.25">
      <c r="AG2998" s="65"/>
    </row>
    <row r="2999" spans="33:33" x14ac:dyDescent="0.25">
      <c r="AG2999" s="65"/>
    </row>
    <row r="3000" spans="33:33" x14ac:dyDescent="0.25">
      <c r="AG3000" s="65"/>
    </row>
    <row r="3001" spans="33:33" x14ac:dyDescent="0.25">
      <c r="AG3001" s="65"/>
    </row>
    <row r="3002" spans="33:33" x14ac:dyDescent="0.25">
      <c r="AG3002" s="65"/>
    </row>
    <row r="3003" spans="33:33" x14ac:dyDescent="0.25">
      <c r="AG3003" s="65"/>
    </row>
    <row r="3004" spans="33:33" x14ac:dyDescent="0.25">
      <c r="AG3004" s="65"/>
    </row>
    <row r="3005" spans="33:33" x14ac:dyDescent="0.25">
      <c r="AG3005" s="65"/>
    </row>
    <row r="3006" spans="33:33" x14ac:dyDescent="0.25">
      <c r="AG3006" s="65"/>
    </row>
    <row r="3007" spans="33:33" x14ac:dyDescent="0.25">
      <c r="AG3007" s="65"/>
    </row>
    <row r="3008" spans="33:33" x14ac:dyDescent="0.25">
      <c r="AG3008" s="65"/>
    </row>
    <row r="3009" spans="33:33" x14ac:dyDescent="0.25">
      <c r="AG3009" s="65"/>
    </row>
    <row r="3010" spans="33:33" x14ac:dyDescent="0.25">
      <c r="AG3010" s="65"/>
    </row>
    <row r="3011" spans="33:33" x14ac:dyDescent="0.25">
      <c r="AG3011" s="65"/>
    </row>
    <row r="3012" spans="33:33" x14ac:dyDescent="0.25">
      <c r="AG3012" s="65"/>
    </row>
    <row r="3013" spans="33:33" x14ac:dyDescent="0.25">
      <c r="AG3013" s="65"/>
    </row>
    <row r="3014" spans="33:33" x14ac:dyDescent="0.25">
      <c r="AG3014" s="65"/>
    </row>
    <row r="3015" spans="33:33" x14ac:dyDescent="0.25">
      <c r="AG3015" s="65"/>
    </row>
    <row r="3016" spans="33:33" x14ac:dyDescent="0.25">
      <c r="AG3016" s="65"/>
    </row>
    <row r="3017" spans="33:33" x14ac:dyDescent="0.25">
      <c r="AG3017" s="65"/>
    </row>
    <row r="3018" spans="33:33" x14ac:dyDescent="0.25">
      <c r="AG3018" s="65"/>
    </row>
    <row r="3019" spans="33:33" x14ac:dyDescent="0.25">
      <c r="AG3019" s="65"/>
    </row>
    <row r="3020" spans="33:33" x14ac:dyDescent="0.25">
      <c r="AG3020" s="65"/>
    </row>
    <row r="3021" spans="33:33" x14ac:dyDescent="0.25">
      <c r="AG3021" s="65"/>
    </row>
    <row r="3022" spans="33:33" x14ac:dyDescent="0.25">
      <c r="AG3022" s="65"/>
    </row>
    <row r="3023" spans="33:33" x14ac:dyDescent="0.25">
      <c r="AG3023" s="65"/>
    </row>
    <row r="3024" spans="33:33" x14ac:dyDescent="0.25">
      <c r="AG3024" s="65"/>
    </row>
    <row r="3025" spans="33:33" x14ac:dyDescent="0.25">
      <c r="AG3025" s="65"/>
    </row>
    <row r="3026" spans="33:33" x14ac:dyDescent="0.25">
      <c r="AG3026" s="65"/>
    </row>
    <row r="3027" spans="33:33" x14ac:dyDescent="0.25">
      <c r="AG3027" s="65"/>
    </row>
    <row r="3028" spans="33:33" x14ac:dyDescent="0.25">
      <c r="AG3028" s="65"/>
    </row>
    <row r="3029" spans="33:33" x14ac:dyDescent="0.25">
      <c r="AG3029" s="65"/>
    </row>
    <row r="3030" spans="33:33" x14ac:dyDescent="0.25">
      <c r="AG3030" s="65"/>
    </row>
    <row r="3031" spans="33:33" x14ac:dyDescent="0.25">
      <c r="AG3031" s="65"/>
    </row>
    <row r="3032" spans="33:33" x14ac:dyDescent="0.25">
      <c r="AG3032" s="65"/>
    </row>
    <row r="3033" spans="33:33" x14ac:dyDescent="0.25">
      <c r="AG3033" s="65"/>
    </row>
    <row r="3034" spans="33:33" x14ac:dyDescent="0.25">
      <c r="AG3034" s="65"/>
    </row>
    <row r="3035" spans="33:33" x14ac:dyDescent="0.25">
      <c r="AG3035" s="65"/>
    </row>
    <row r="3036" spans="33:33" x14ac:dyDescent="0.25">
      <c r="AG3036" s="65"/>
    </row>
    <row r="3037" spans="33:33" x14ac:dyDescent="0.25">
      <c r="AG3037" s="65"/>
    </row>
    <row r="3038" spans="33:33" x14ac:dyDescent="0.25">
      <c r="AG3038" s="65"/>
    </row>
    <row r="3039" spans="33:33" x14ac:dyDescent="0.25">
      <c r="AG3039" s="65"/>
    </row>
    <row r="3040" spans="33:33" x14ac:dyDescent="0.25">
      <c r="AG3040" s="65"/>
    </row>
    <row r="3041" spans="33:33" x14ac:dyDescent="0.25">
      <c r="AG3041" s="65"/>
    </row>
    <row r="3042" spans="33:33" x14ac:dyDescent="0.25">
      <c r="AG3042" s="65"/>
    </row>
    <row r="3043" spans="33:33" x14ac:dyDescent="0.25">
      <c r="AG3043" s="65"/>
    </row>
    <row r="3044" spans="33:33" x14ac:dyDescent="0.25">
      <c r="AG3044" s="65"/>
    </row>
    <row r="3045" spans="33:33" x14ac:dyDescent="0.25">
      <c r="AG3045" s="65"/>
    </row>
    <row r="3046" spans="33:33" x14ac:dyDescent="0.25">
      <c r="AG3046" s="65"/>
    </row>
    <row r="3047" spans="33:33" x14ac:dyDescent="0.25">
      <c r="AG3047" s="65"/>
    </row>
    <row r="3048" spans="33:33" x14ac:dyDescent="0.25">
      <c r="AG3048" s="65"/>
    </row>
    <row r="3049" spans="33:33" x14ac:dyDescent="0.25">
      <c r="AG3049" s="65"/>
    </row>
    <row r="3050" spans="33:33" x14ac:dyDescent="0.25">
      <c r="AG3050" s="65"/>
    </row>
    <row r="3051" spans="33:33" x14ac:dyDescent="0.25">
      <c r="AG3051" s="65"/>
    </row>
    <row r="3052" spans="33:33" x14ac:dyDescent="0.25">
      <c r="AG3052" s="65"/>
    </row>
    <row r="3053" spans="33:33" x14ac:dyDescent="0.25">
      <c r="AG3053" s="65"/>
    </row>
    <row r="3054" spans="33:33" x14ac:dyDescent="0.25">
      <c r="AG3054" s="65"/>
    </row>
    <row r="3055" spans="33:33" x14ac:dyDescent="0.25">
      <c r="AG3055" s="65"/>
    </row>
    <row r="3056" spans="33:33" x14ac:dyDescent="0.25">
      <c r="AG3056" s="65"/>
    </row>
    <row r="3057" spans="33:33" x14ac:dyDescent="0.25">
      <c r="AG3057" s="65"/>
    </row>
    <row r="3058" spans="33:33" x14ac:dyDescent="0.25">
      <c r="AG3058" s="65"/>
    </row>
    <row r="3059" spans="33:33" x14ac:dyDescent="0.25">
      <c r="AG3059" s="65"/>
    </row>
    <row r="3060" spans="33:33" x14ac:dyDescent="0.25">
      <c r="AG3060" s="65"/>
    </row>
    <row r="3061" spans="33:33" x14ac:dyDescent="0.25">
      <c r="AG3061" s="65"/>
    </row>
    <row r="3062" spans="33:33" x14ac:dyDescent="0.25">
      <c r="AG3062" s="65"/>
    </row>
    <row r="3063" spans="33:33" x14ac:dyDescent="0.25">
      <c r="AG3063" s="65"/>
    </row>
    <row r="3064" spans="33:33" x14ac:dyDescent="0.25">
      <c r="AG3064" s="65"/>
    </row>
    <row r="3065" spans="33:33" x14ac:dyDescent="0.25">
      <c r="AG3065" s="65"/>
    </row>
    <row r="3066" spans="33:33" x14ac:dyDescent="0.25">
      <c r="AG3066" s="65"/>
    </row>
    <row r="3067" spans="33:33" x14ac:dyDescent="0.25">
      <c r="AG3067" s="65"/>
    </row>
    <row r="3068" spans="33:33" x14ac:dyDescent="0.25">
      <c r="AG3068" s="65"/>
    </row>
    <row r="3069" spans="33:33" x14ac:dyDescent="0.25">
      <c r="AG3069" s="65"/>
    </row>
    <row r="3070" spans="33:33" x14ac:dyDescent="0.25">
      <c r="AG3070" s="65"/>
    </row>
    <row r="3071" spans="33:33" x14ac:dyDescent="0.25">
      <c r="AG3071" s="65"/>
    </row>
    <row r="3072" spans="33:33" x14ac:dyDescent="0.25">
      <c r="AG3072" s="65"/>
    </row>
    <row r="3073" spans="33:33" x14ac:dyDescent="0.25">
      <c r="AG3073" s="65"/>
    </row>
    <row r="3074" spans="33:33" x14ac:dyDescent="0.25">
      <c r="AG3074" s="65"/>
    </row>
    <row r="3075" spans="33:33" x14ac:dyDescent="0.25">
      <c r="AG3075" s="65"/>
    </row>
    <row r="3076" spans="33:33" x14ac:dyDescent="0.25">
      <c r="AG3076" s="65"/>
    </row>
    <row r="3077" spans="33:33" x14ac:dyDescent="0.25">
      <c r="AG3077" s="65"/>
    </row>
    <row r="3078" spans="33:33" x14ac:dyDescent="0.25">
      <c r="AG3078" s="65"/>
    </row>
    <row r="3079" spans="33:33" x14ac:dyDescent="0.25">
      <c r="AG3079" s="65"/>
    </row>
    <row r="3080" spans="33:33" x14ac:dyDescent="0.25">
      <c r="AG3080" s="65"/>
    </row>
    <row r="3081" spans="33:33" x14ac:dyDescent="0.25">
      <c r="AG3081" s="65"/>
    </row>
    <row r="3082" spans="33:33" x14ac:dyDescent="0.25">
      <c r="AG3082" s="65"/>
    </row>
    <row r="3083" spans="33:33" x14ac:dyDescent="0.25">
      <c r="AG3083" s="65"/>
    </row>
    <row r="3084" spans="33:33" x14ac:dyDescent="0.25">
      <c r="AG3084" s="65"/>
    </row>
    <row r="3085" spans="33:33" x14ac:dyDescent="0.25">
      <c r="AG3085" s="65"/>
    </row>
    <row r="3086" spans="33:33" x14ac:dyDescent="0.25">
      <c r="AG3086" s="65"/>
    </row>
    <row r="3087" spans="33:33" x14ac:dyDescent="0.25">
      <c r="AG3087" s="65"/>
    </row>
    <row r="3088" spans="33:33" x14ac:dyDescent="0.25">
      <c r="AG3088" s="65"/>
    </row>
    <row r="3089" spans="33:33" x14ac:dyDescent="0.25">
      <c r="AG3089" s="65"/>
    </row>
    <row r="3090" spans="33:33" x14ac:dyDescent="0.25">
      <c r="AG3090" s="65"/>
    </row>
    <row r="3091" spans="33:33" x14ac:dyDescent="0.25">
      <c r="AG3091" s="65"/>
    </row>
    <row r="3092" spans="33:33" x14ac:dyDescent="0.25">
      <c r="AG3092" s="65"/>
    </row>
    <row r="3093" spans="33:33" x14ac:dyDescent="0.25">
      <c r="AG3093" s="65"/>
    </row>
    <row r="3094" spans="33:33" x14ac:dyDescent="0.25">
      <c r="AG3094" s="65"/>
    </row>
    <row r="3095" spans="33:33" x14ac:dyDescent="0.25">
      <c r="AG3095" s="65"/>
    </row>
    <row r="3096" spans="33:33" x14ac:dyDescent="0.25">
      <c r="AG3096" s="65"/>
    </row>
    <row r="3097" spans="33:33" x14ac:dyDescent="0.25">
      <c r="AG3097" s="65"/>
    </row>
    <row r="3098" spans="33:33" x14ac:dyDescent="0.25">
      <c r="AG3098" s="65"/>
    </row>
    <row r="3099" spans="33:33" x14ac:dyDescent="0.25">
      <c r="AG3099" s="65"/>
    </row>
    <row r="3100" spans="33:33" x14ac:dyDescent="0.25">
      <c r="AG3100" s="65"/>
    </row>
    <row r="3101" spans="33:33" x14ac:dyDescent="0.25">
      <c r="AG3101" s="65"/>
    </row>
    <row r="3102" spans="33:33" x14ac:dyDescent="0.25">
      <c r="AG3102" s="65"/>
    </row>
    <row r="3103" spans="33:33" x14ac:dyDescent="0.25">
      <c r="AG3103" s="65"/>
    </row>
    <row r="3104" spans="33:33" x14ac:dyDescent="0.25">
      <c r="AG3104" s="65"/>
    </row>
    <row r="3105" spans="33:33" x14ac:dyDescent="0.25">
      <c r="AG3105" s="65"/>
    </row>
    <row r="3106" spans="33:33" x14ac:dyDescent="0.25">
      <c r="AG3106" s="65"/>
    </row>
    <row r="3107" spans="33:33" x14ac:dyDescent="0.25">
      <c r="AG3107" s="65"/>
    </row>
    <row r="3108" spans="33:33" x14ac:dyDescent="0.25">
      <c r="AG3108" s="65"/>
    </row>
    <row r="3109" spans="33:33" x14ac:dyDescent="0.25">
      <c r="AG3109" s="65"/>
    </row>
    <row r="3110" spans="33:33" x14ac:dyDescent="0.25">
      <c r="AG3110" s="65"/>
    </row>
    <row r="3111" spans="33:33" x14ac:dyDescent="0.25">
      <c r="AG3111" s="65"/>
    </row>
    <row r="3112" spans="33:33" x14ac:dyDescent="0.25">
      <c r="AG3112" s="65"/>
    </row>
    <row r="3113" spans="33:33" x14ac:dyDescent="0.25">
      <c r="AG3113" s="65"/>
    </row>
    <row r="3114" spans="33:33" x14ac:dyDescent="0.25">
      <c r="AG3114" s="65"/>
    </row>
    <row r="3115" spans="33:33" x14ac:dyDescent="0.25">
      <c r="AG3115" s="65"/>
    </row>
    <row r="3116" spans="33:33" x14ac:dyDescent="0.25">
      <c r="AG3116" s="65"/>
    </row>
    <row r="3117" spans="33:33" x14ac:dyDescent="0.25">
      <c r="AG3117" s="65"/>
    </row>
    <row r="3118" spans="33:33" x14ac:dyDescent="0.25">
      <c r="AG3118" s="65"/>
    </row>
    <row r="3119" spans="33:33" x14ac:dyDescent="0.25">
      <c r="AG3119" s="65"/>
    </row>
    <row r="3120" spans="33:33" x14ac:dyDescent="0.25">
      <c r="AG3120" s="65"/>
    </row>
    <row r="3121" spans="33:33" x14ac:dyDescent="0.25">
      <c r="AG3121" s="65"/>
    </row>
    <row r="3122" spans="33:33" x14ac:dyDescent="0.25">
      <c r="AG3122" s="65"/>
    </row>
    <row r="3123" spans="33:33" x14ac:dyDescent="0.25">
      <c r="AG3123" s="65"/>
    </row>
    <row r="3124" spans="33:33" x14ac:dyDescent="0.25">
      <c r="AG3124" s="65"/>
    </row>
    <row r="3125" spans="33:33" x14ac:dyDescent="0.25">
      <c r="AG3125" s="65"/>
    </row>
    <row r="3126" spans="33:33" x14ac:dyDescent="0.25">
      <c r="AG3126" s="65"/>
    </row>
    <row r="3127" spans="33:33" x14ac:dyDescent="0.25">
      <c r="AG3127" s="65"/>
    </row>
    <row r="3128" spans="33:33" x14ac:dyDescent="0.25">
      <c r="AG3128" s="65"/>
    </row>
    <row r="3129" spans="33:33" x14ac:dyDescent="0.25">
      <c r="AG3129" s="65"/>
    </row>
    <row r="3130" spans="33:33" x14ac:dyDescent="0.25">
      <c r="AG3130" s="65"/>
    </row>
    <row r="3131" spans="33:33" x14ac:dyDescent="0.25">
      <c r="AG3131" s="65"/>
    </row>
    <row r="3132" spans="33:33" x14ac:dyDescent="0.25">
      <c r="AG3132" s="65"/>
    </row>
    <row r="3133" spans="33:33" x14ac:dyDescent="0.25">
      <c r="AG3133" s="65"/>
    </row>
    <row r="3134" spans="33:33" x14ac:dyDescent="0.25">
      <c r="AG3134" s="65"/>
    </row>
    <row r="3135" spans="33:33" x14ac:dyDescent="0.25">
      <c r="AG3135" s="65"/>
    </row>
    <row r="3136" spans="33:33" x14ac:dyDescent="0.25">
      <c r="AG3136" s="65"/>
    </row>
    <row r="3137" spans="33:33" x14ac:dyDescent="0.25">
      <c r="AG3137" s="65"/>
    </row>
    <row r="3138" spans="33:33" x14ac:dyDescent="0.25">
      <c r="AG3138" s="65"/>
    </row>
    <row r="3139" spans="33:33" x14ac:dyDescent="0.25">
      <c r="AG3139" s="65"/>
    </row>
    <row r="3140" spans="33:33" x14ac:dyDescent="0.25">
      <c r="AG3140" s="65"/>
    </row>
    <row r="3141" spans="33:33" x14ac:dyDescent="0.25">
      <c r="AG3141" s="65"/>
    </row>
    <row r="3142" spans="33:33" x14ac:dyDescent="0.25">
      <c r="AG3142" s="65"/>
    </row>
    <row r="3143" spans="33:33" x14ac:dyDescent="0.25">
      <c r="AG3143" s="65"/>
    </row>
    <row r="3144" spans="33:33" x14ac:dyDescent="0.25">
      <c r="AG3144" s="65"/>
    </row>
    <row r="3145" spans="33:33" x14ac:dyDescent="0.25">
      <c r="AG3145" s="65"/>
    </row>
    <row r="3146" spans="33:33" x14ac:dyDescent="0.25">
      <c r="AG3146" s="65"/>
    </row>
    <row r="3147" spans="33:33" x14ac:dyDescent="0.25">
      <c r="AG3147" s="65"/>
    </row>
    <row r="3148" spans="33:33" x14ac:dyDescent="0.25">
      <c r="AG3148" s="65"/>
    </row>
    <row r="3149" spans="33:33" x14ac:dyDescent="0.25">
      <c r="AG3149" s="65"/>
    </row>
    <row r="3150" spans="33:33" x14ac:dyDescent="0.25">
      <c r="AG3150" s="65"/>
    </row>
    <row r="3151" spans="33:33" x14ac:dyDescent="0.25">
      <c r="AG3151" s="65"/>
    </row>
    <row r="3152" spans="33:33" x14ac:dyDescent="0.25">
      <c r="AG3152" s="65"/>
    </row>
    <row r="3153" spans="33:33" x14ac:dyDescent="0.25">
      <c r="AG3153" s="65"/>
    </row>
    <row r="3154" spans="33:33" x14ac:dyDescent="0.25">
      <c r="AG3154" s="65"/>
    </row>
    <row r="3155" spans="33:33" x14ac:dyDescent="0.25">
      <c r="AG3155" s="65"/>
    </row>
    <row r="3156" spans="33:33" x14ac:dyDescent="0.25">
      <c r="AG3156" s="65"/>
    </row>
    <row r="3157" spans="33:33" x14ac:dyDescent="0.25">
      <c r="AG3157" s="65"/>
    </row>
    <row r="3158" spans="33:33" x14ac:dyDescent="0.25">
      <c r="AG3158" s="65"/>
    </row>
    <row r="3159" spans="33:33" x14ac:dyDescent="0.25">
      <c r="AG3159" s="65"/>
    </row>
    <row r="3160" spans="33:33" x14ac:dyDescent="0.25">
      <c r="AG3160" s="65"/>
    </row>
    <row r="3161" spans="33:33" x14ac:dyDescent="0.25">
      <c r="AG3161" s="65"/>
    </row>
    <row r="3162" spans="33:33" x14ac:dyDescent="0.25">
      <c r="AG3162" s="65"/>
    </row>
    <row r="3163" spans="33:33" x14ac:dyDescent="0.25">
      <c r="AG3163" s="65"/>
    </row>
    <row r="3164" spans="33:33" x14ac:dyDescent="0.25">
      <c r="AG3164" s="65"/>
    </row>
    <row r="3165" spans="33:33" x14ac:dyDescent="0.25">
      <c r="AG3165" s="65"/>
    </row>
    <row r="3166" spans="33:33" x14ac:dyDescent="0.25">
      <c r="AG3166" s="65"/>
    </row>
    <row r="3167" spans="33:33" x14ac:dyDescent="0.25">
      <c r="AG3167" s="65"/>
    </row>
    <row r="3168" spans="33:33" x14ac:dyDescent="0.25">
      <c r="AG3168" s="65"/>
    </row>
    <row r="3169" spans="33:33" x14ac:dyDescent="0.25">
      <c r="AG3169" s="65"/>
    </row>
    <row r="3170" spans="33:33" x14ac:dyDescent="0.25">
      <c r="AG3170" s="65"/>
    </row>
    <row r="3171" spans="33:33" x14ac:dyDescent="0.25">
      <c r="AG3171" s="65"/>
    </row>
    <row r="3172" spans="33:33" x14ac:dyDescent="0.25">
      <c r="AG3172" s="65"/>
    </row>
    <row r="3173" spans="33:33" x14ac:dyDescent="0.25">
      <c r="AG3173" s="65"/>
    </row>
    <row r="3174" spans="33:33" x14ac:dyDescent="0.25">
      <c r="AG3174" s="65"/>
    </row>
    <row r="3175" spans="33:33" x14ac:dyDescent="0.25">
      <c r="AG3175" s="65"/>
    </row>
    <row r="3176" spans="33:33" x14ac:dyDescent="0.25">
      <c r="AG3176" s="65"/>
    </row>
    <row r="3177" spans="33:33" x14ac:dyDescent="0.25">
      <c r="AG3177" s="65"/>
    </row>
    <row r="3178" spans="33:33" x14ac:dyDescent="0.25">
      <c r="AG3178" s="65"/>
    </row>
    <row r="3179" spans="33:33" x14ac:dyDescent="0.25">
      <c r="AG3179" s="65"/>
    </row>
    <row r="3180" spans="33:33" x14ac:dyDescent="0.25">
      <c r="AG3180" s="65"/>
    </row>
    <row r="3181" spans="33:33" x14ac:dyDescent="0.25">
      <c r="AG3181" s="65"/>
    </row>
    <row r="3182" spans="33:33" x14ac:dyDescent="0.25">
      <c r="AG3182" s="65"/>
    </row>
    <row r="3183" spans="33:33" x14ac:dyDescent="0.25">
      <c r="AG3183" s="65"/>
    </row>
    <row r="3184" spans="33:33" x14ac:dyDescent="0.25">
      <c r="AG3184" s="65"/>
    </row>
    <row r="3185" spans="33:33" x14ac:dyDescent="0.25">
      <c r="AG3185" s="65"/>
    </row>
    <row r="3186" spans="33:33" x14ac:dyDescent="0.25">
      <c r="AG3186" s="65"/>
    </row>
    <row r="3187" spans="33:33" x14ac:dyDescent="0.25">
      <c r="AG3187" s="65"/>
    </row>
    <row r="3188" spans="33:33" x14ac:dyDescent="0.25">
      <c r="AG3188" s="65"/>
    </row>
    <row r="3189" spans="33:33" x14ac:dyDescent="0.25">
      <c r="AG3189" s="65"/>
    </row>
    <row r="3190" spans="33:33" x14ac:dyDescent="0.25">
      <c r="AG3190" s="65"/>
    </row>
    <row r="3191" spans="33:33" x14ac:dyDescent="0.25">
      <c r="AG3191" s="65"/>
    </row>
    <row r="3192" spans="33:33" x14ac:dyDescent="0.25">
      <c r="AG3192" s="65"/>
    </row>
    <row r="3193" spans="33:33" x14ac:dyDescent="0.25">
      <c r="AG3193" s="65"/>
    </row>
    <row r="3194" spans="33:33" x14ac:dyDescent="0.25">
      <c r="AG3194" s="65"/>
    </row>
    <row r="3195" spans="33:33" x14ac:dyDescent="0.25">
      <c r="AG3195" s="65"/>
    </row>
    <row r="3196" spans="33:33" x14ac:dyDescent="0.25">
      <c r="AG3196" s="65"/>
    </row>
    <row r="3197" spans="33:33" x14ac:dyDescent="0.25">
      <c r="AG3197" s="65"/>
    </row>
    <row r="3198" spans="33:33" x14ac:dyDescent="0.25">
      <c r="AG3198" s="65"/>
    </row>
    <row r="3199" spans="33:33" x14ac:dyDescent="0.25">
      <c r="AG3199" s="65"/>
    </row>
    <row r="3200" spans="33:33" x14ac:dyDescent="0.25">
      <c r="AG3200" s="65"/>
    </row>
    <row r="3201" spans="33:33" x14ac:dyDescent="0.25">
      <c r="AG3201" s="65"/>
    </row>
    <row r="3202" spans="33:33" x14ac:dyDescent="0.25">
      <c r="AG3202" s="65"/>
    </row>
    <row r="3203" spans="33:33" x14ac:dyDescent="0.25">
      <c r="AG3203" s="65"/>
    </row>
    <row r="3204" spans="33:33" x14ac:dyDescent="0.25">
      <c r="AG3204" s="65"/>
    </row>
    <row r="3205" spans="33:33" x14ac:dyDescent="0.25">
      <c r="AG3205" s="65"/>
    </row>
    <row r="3206" spans="33:33" x14ac:dyDescent="0.25">
      <c r="AG3206" s="65"/>
    </row>
    <row r="3207" spans="33:33" x14ac:dyDescent="0.25">
      <c r="AG3207" s="65"/>
    </row>
    <row r="3208" spans="33:33" x14ac:dyDescent="0.25">
      <c r="AG3208" s="65"/>
    </row>
    <row r="3209" spans="33:33" x14ac:dyDescent="0.25">
      <c r="AG3209" s="65"/>
    </row>
    <row r="3210" spans="33:33" x14ac:dyDescent="0.25">
      <c r="AG3210" s="65"/>
    </row>
    <row r="3211" spans="33:33" x14ac:dyDescent="0.25">
      <c r="AG3211" s="65"/>
    </row>
    <row r="3212" spans="33:33" x14ac:dyDescent="0.25">
      <c r="AG3212" s="65"/>
    </row>
    <row r="3213" spans="33:33" x14ac:dyDescent="0.25">
      <c r="AG3213" s="65"/>
    </row>
    <row r="3214" spans="33:33" x14ac:dyDescent="0.25">
      <c r="AG3214" s="65"/>
    </row>
    <row r="3215" spans="33:33" x14ac:dyDescent="0.25">
      <c r="AG3215" s="65"/>
    </row>
    <row r="3216" spans="33:33" x14ac:dyDescent="0.25">
      <c r="AG3216" s="65"/>
    </row>
    <row r="3217" spans="33:33" x14ac:dyDescent="0.25">
      <c r="AG3217" s="65"/>
    </row>
    <row r="3218" spans="33:33" x14ac:dyDescent="0.25">
      <c r="AG3218" s="65"/>
    </row>
    <row r="3219" spans="33:33" x14ac:dyDescent="0.25">
      <c r="AG3219" s="65"/>
    </row>
    <row r="3220" spans="33:33" x14ac:dyDescent="0.25">
      <c r="AG3220" s="65"/>
    </row>
    <row r="3221" spans="33:33" x14ac:dyDescent="0.25">
      <c r="AG3221" s="65"/>
    </row>
    <row r="3222" spans="33:33" x14ac:dyDescent="0.25">
      <c r="AG3222" s="65"/>
    </row>
    <row r="3223" spans="33:33" x14ac:dyDescent="0.25">
      <c r="AG3223" s="65"/>
    </row>
    <row r="3224" spans="33:33" x14ac:dyDescent="0.25">
      <c r="AG3224" s="65"/>
    </row>
    <row r="3225" spans="33:33" x14ac:dyDescent="0.25">
      <c r="AG3225" s="65"/>
    </row>
    <row r="3226" spans="33:33" x14ac:dyDescent="0.25">
      <c r="AG3226" s="65"/>
    </row>
    <row r="3227" spans="33:33" x14ac:dyDescent="0.25">
      <c r="AG3227" s="65"/>
    </row>
    <row r="3228" spans="33:33" x14ac:dyDescent="0.25">
      <c r="AG3228" s="65"/>
    </row>
    <row r="3229" spans="33:33" x14ac:dyDescent="0.25">
      <c r="AG3229" s="65"/>
    </row>
    <row r="3230" spans="33:33" x14ac:dyDescent="0.25">
      <c r="AG3230" s="65"/>
    </row>
    <row r="3231" spans="33:33" x14ac:dyDescent="0.25">
      <c r="AG3231" s="65"/>
    </row>
    <row r="3232" spans="33:33" x14ac:dyDescent="0.25">
      <c r="AG3232" s="65"/>
    </row>
    <row r="3233" spans="33:33" x14ac:dyDescent="0.25">
      <c r="AG3233" s="65"/>
    </row>
    <row r="3234" spans="33:33" x14ac:dyDescent="0.25">
      <c r="AG3234" s="65"/>
    </row>
    <row r="3235" spans="33:33" x14ac:dyDescent="0.25">
      <c r="AG3235" s="65"/>
    </row>
    <row r="3236" spans="33:33" x14ac:dyDescent="0.25">
      <c r="AG3236" s="65"/>
    </row>
    <row r="3237" spans="33:33" x14ac:dyDescent="0.25">
      <c r="AG3237" s="65"/>
    </row>
    <row r="3238" spans="33:33" x14ac:dyDescent="0.25">
      <c r="AG3238" s="65"/>
    </row>
    <row r="3239" spans="33:33" x14ac:dyDescent="0.25">
      <c r="AG3239" s="65"/>
    </row>
    <row r="3240" spans="33:33" x14ac:dyDescent="0.25">
      <c r="AG3240" s="65"/>
    </row>
    <row r="3241" spans="33:33" x14ac:dyDescent="0.25">
      <c r="AG3241" s="65"/>
    </row>
    <row r="3242" spans="33:33" x14ac:dyDescent="0.25">
      <c r="AG3242" s="65"/>
    </row>
    <row r="3243" spans="33:33" x14ac:dyDescent="0.25">
      <c r="AG3243" s="65"/>
    </row>
    <row r="3244" spans="33:33" x14ac:dyDescent="0.25">
      <c r="AG3244" s="65"/>
    </row>
    <row r="3245" spans="33:33" x14ac:dyDescent="0.25">
      <c r="AG3245" s="65"/>
    </row>
    <row r="3246" spans="33:33" x14ac:dyDescent="0.25">
      <c r="AG3246" s="65"/>
    </row>
    <row r="3247" spans="33:33" x14ac:dyDescent="0.25">
      <c r="AG3247" s="65"/>
    </row>
    <row r="3248" spans="33:33" x14ac:dyDescent="0.25">
      <c r="AG3248" s="65"/>
    </row>
    <row r="3249" spans="33:33" x14ac:dyDescent="0.25">
      <c r="AG3249" s="65"/>
    </row>
    <row r="3250" spans="33:33" x14ac:dyDescent="0.25">
      <c r="AG3250" s="65"/>
    </row>
    <row r="3251" spans="33:33" x14ac:dyDescent="0.25">
      <c r="AG3251" s="65"/>
    </row>
    <row r="3252" spans="33:33" x14ac:dyDescent="0.25">
      <c r="AG3252" s="65"/>
    </row>
    <row r="3253" spans="33:33" x14ac:dyDescent="0.25">
      <c r="AG3253" s="65"/>
    </row>
    <row r="3254" spans="33:33" x14ac:dyDescent="0.25">
      <c r="AG3254" s="65"/>
    </row>
    <row r="3255" spans="33:33" x14ac:dyDescent="0.25">
      <c r="AG3255" s="65"/>
    </row>
    <row r="3256" spans="33:33" x14ac:dyDescent="0.25">
      <c r="AG3256" s="65"/>
    </row>
    <row r="3257" spans="33:33" x14ac:dyDescent="0.25">
      <c r="AG3257" s="65"/>
    </row>
    <row r="3258" spans="33:33" x14ac:dyDescent="0.25">
      <c r="AG3258" s="65"/>
    </row>
    <row r="3259" spans="33:33" x14ac:dyDescent="0.25">
      <c r="AG3259" s="65"/>
    </row>
    <row r="3260" spans="33:33" x14ac:dyDescent="0.25">
      <c r="AG3260" s="65"/>
    </row>
    <row r="3261" spans="33:33" x14ac:dyDescent="0.25">
      <c r="AG3261" s="65"/>
    </row>
    <row r="3262" spans="33:33" x14ac:dyDescent="0.25">
      <c r="AG3262" s="65"/>
    </row>
    <row r="3263" spans="33:33" x14ac:dyDescent="0.25">
      <c r="AG3263" s="65"/>
    </row>
    <row r="3264" spans="33:33" x14ac:dyDescent="0.25">
      <c r="AG3264" s="65"/>
    </row>
    <row r="3265" spans="33:33" x14ac:dyDescent="0.25">
      <c r="AG3265" s="65"/>
    </row>
    <row r="3266" spans="33:33" x14ac:dyDescent="0.25">
      <c r="AG3266" s="65"/>
    </row>
    <row r="3267" spans="33:33" x14ac:dyDescent="0.25">
      <c r="AG3267" s="65"/>
    </row>
    <row r="3268" spans="33:33" x14ac:dyDescent="0.25">
      <c r="AG3268" s="65"/>
    </row>
    <row r="3269" spans="33:33" x14ac:dyDescent="0.25">
      <c r="AG3269" s="65"/>
    </row>
    <row r="3270" spans="33:33" x14ac:dyDescent="0.25">
      <c r="AG3270" s="65"/>
    </row>
    <row r="3271" spans="33:33" x14ac:dyDescent="0.25">
      <c r="AG3271" s="65"/>
    </row>
    <row r="3272" spans="33:33" x14ac:dyDescent="0.25">
      <c r="AG3272" s="65"/>
    </row>
    <row r="3273" spans="33:33" x14ac:dyDescent="0.25">
      <c r="AG3273" s="65"/>
    </row>
    <row r="3274" spans="33:33" x14ac:dyDescent="0.25">
      <c r="AG3274" s="65"/>
    </row>
    <row r="3275" spans="33:33" x14ac:dyDescent="0.25">
      <c r="AG3275" s="65"/>
    </row>
    <row r="3276" spans="33:33" x14ac:dyDescent="0.25">
      <c r="AG3276" s="65"/>
    </row>
    <row r="3277" spans="33:33" x14ac:dyDescent="0.25">
      <c r="AG3277" s="65"/>
    </row>
    <row r="3278" spans="33:33" x14ac:dyDescent="0.25">
      <c r="AG3278" s="65"/>
    </row>
    <row r="3279" spans="33:33" x14ac:dyDescent="0.25">
      <c r="AG3279" s="65"/>
    </row>
    <row r="3280" spans="33:33" x14ac:dyDescent="0.25">
      <c r="AG3280" s="65"/>
    </row>
    <row r="3281" spans="33:33" x14ac:dyDescent="0.25">
      <c r="AG3281" s="65"/>
    </row>
    <row r="3282" spans="33:33" x14ac:dyDescent="0.25">
      <c r="AG3282" s="65"/>
    </row>
    <row r="3283" spans="33:33" x14ac:dyDescent="0.25">
      <c r="AG3283" s="65"/>
    </row>
    <row r="3284" spans="33:33" x14ac:dyDescent="0.25">
      <c r="AG3284" s="65"/>
    </row>
    <row r="3285" spans="33:33" x14ac:dyDescent="0.25">
      <c r="AG3285" s="65"/>
    </row>
    <row r="3286" spans="33:33" x14ac:dyDescent="0.25">
      <c r="AG3286" s="65"/>
    </row>
    <row r="3287" spans="33:33" x14ac:dyDescent="0.25">
      <c r="AG3287" s="65"/>
    </row>
    <row r="3288" spans="33:33" x14ac:dyDescent="0.25">
      <c r="AG3288" s="65"/>
    </row>
    <row r="3289" spans="33:33" x14ac:dyDescent="0.25">
      <c r="AG3289" s="65"/>
    </row>
    <row r="3290" spans="33:33" x14ac:dyDescent="0.25">
      <c r="AG3290" s="65"/>
    </row>
    <row r="3291" spans="33:33" x14ac:dyDescent="0.25">
      <c r="AG3291" s="65"/>
    </row>
    <row r="3292" spans="33:33" x14ac:dyDescent="0.25">
      <c r="AG3292" s="65"/>
    </row>
    <row r="3293" spans="33:33" x14ac:dyDescent="0.25">
      <c r="AG3293" s="65"/>
    </row>
    <row r="3294" spans="33:33" x14ac:dyDescent="0.25">
      <c r="AG3294" s="65"/>
    </row>
    <row r="3295" spans="33:33" x14ac:dyDescent="0.25">
      <c r="AG3295" s="65"/>
    </row>
    <row r="3296" spans="33:33" x14ac:dyDescent="0.25">
      <c r="AG3296" s="65"/>
    </row>
    <row r="3297" spans="33:33" x14ac:dyDescent="0.25">
      <c r="AG3297" s="65"/>
    </row>
    <row r="3298" spans="33:33" x14ac:dyDescent="0.25">
      <c r="AG3298" s="65"/>
    </row>
    <row r="3299" spans="33:33" x14ac:dyDescent="0.25">
      <c r="AG3299" s="65"/>
    </row>
    <row r="3300" spans="33:33" x14ac:dyDescent="0.25">
      <c r="AG3300" s="65"/>
    </row>
    <row r="3301" spans="33:33" x14ac:dyDescent="0.25">
      <c r="AG3301" s="65"/>
    </row>
    <row r="3302" spans="33:33" x14ac:dyDescent="0.25">
      <c r="AG3302" s="65"/>
    </row>
    <row r="3303" spans="33:33" x14ac:dyDescent="0.25">
      <c r="AG3303" s="65"/>
    </row>
    <row r="3304" spans="33:33" x14ac:dyDescent="0.25">
      <c r="AG3304" s="65"/>
    </row>
    <row r="3305" spans="33:33" x14ac:dyDescent="0.25">
      <c r="AG3305" s="65"/>
    </row>
    <row r="3306" spans="33:33" x14ac:dyDescent="0.25">
      <c r="AG3306" s="65"/>
    </row>
    <row r="3307" spans="33:33" x14ac:dyDescent="0.25">
      <c r="AG3307" s="65"/>
    </row>
    <row r="3308" spans="33:33" x14ac:dyDescent="0.25">
      <c r="AG3308" s="65"/>
    </row>
    <row r="3309" spans="33:33" x14ac:dyDescent="0.25">
      <c r="AG3309" s="65"/>
    </row>
    <row r="3310" spans="33:33" x14ac:dyDescent="0.25">
      <c r="AG3310" s="65"/>
    </row>
    <row r="3311" spans="33:33" x14ac:dyDescent="0.25">
      <c r="AG3311" s="65"/>
    </row>
    <row r="3312" spans="33:33" x14ac:dyDescent="0.25">
      <c r="AG3312" s="65"/>
    </row>
    <row r="3313" spans="33:33" x14ac:dyDescent="0.25">
      <c r="AG3313" s="65"/>
    </row>
    <row r="3314" spans="33:33" x14ac:dyDescent="0.25">
      <c r="AG3314" s="65"/>
    </row>
    <row r="3315" spans="33:33" x14ac:dyDescent="0.25">
      <c r="AG3315" s="65"/>
    </row>
    <row r="3316" spans="33:33" x14ac:dyDescent="0.25">
      <c r="AG3316" s="65"/>
    </row>
    <row r="3317" spans="33:33" x14ac:dyDescent="0.25">
      <c r="AG3317" s="65"/>
    </row>
    <row r="3318" spans="33:33" x14ac:dyDescent="0.25">
      <c r="AG3318" s="65"/>
    </row>
    <row r="3319" spans="33:33" x14ac:dyDescent="0.25">
      <c r="AG3319" s="65"/>
    </row>
    <row r="3320" spans="33:33" x14ac:dyDescent="0.25">
      <c r="AG3320" s="65"/>
    </row>
    <row r="3321" spans="33:33" x14ac:dyDescent="0.25">
      <c r="AG3321" s="65"/>
    </row>
  </sheetData>
  <sortState xmlns:xlrd2="http://schemas.microsoft.com/office/spreadsheetml/2017/richdata2" ref="A16:Q413">
    <sortCondition ref="D16:D413"/>
  </sortState>
  <mergeCells count="2">
    <mergeCell ref="Y2:Z2"/>
    <mergeCell ref="Y13:AF13"/>
  </mergeCells>
  <conditionalFormatting sqref="G8:G11 G14:G1048576">
    <cfRule type="expression" dxfId="24" priority="25">
      <formula>$G:$G=x</formula>
    </cfRule>
  </conditionalFormatting>
  <conditionalFormatting sqref="G14:G1048576">
    <cfRule type="expression" dxfId="23" priority="24">
      <formula>$G14="x"</formula>
    </cfRule>
  </conditionalFormatting>
  <conditionalFormatting sqref="L14:M1048576">
    <cfRule type="expression" dxfId="22" priority="22">
      <formula>$L14&lt;&gt;""</formula>
    </cfRule>
  </conditionalFormatting>
  <conditionalFormatting sqref="K14:K1048576">
    <cfRule type="expression" dxfId="21" priority="32">
      <formula>AND($G14=TRUE,$K14="")</formula>
    </cfRule>
    <cfRule type="expression" dxfId="20" priority="33">
      <formula>$K14&lt;&gt;""</formula>
    </cfRule>
  </conditionalFormatting>
  <conditionalFormatting sqref="J439:J1048576">
    <cfRule type="expression" dxfId="19" priority="34">
      <formula>$J439&lt;&gt;""</formula>
    </cfRule>
    <cfRule type="expression" dxfId="18" priority="35">
      <formula>AND($G439=TRUE,$J439="")</formula>
    </cfRule>
  </conditionalFormatting>
  <conditionalFormatting sqref="I14:I438">
    <cfRule type="expression" dxfId="17" priority="1">
      <formula>AND($G14=TRUE,$I14="")</formula>
    </cfRule>
    <cfRule type="expression" dxfId="16" priority="2">
      <formula>AND($G14=TRUE,$I$16&lt;&gt;"")</formula>
    </cfRule>
  </conditionalFormatting>
  <printOptions horizontalCentered="1" verticalCentered="1"/>
  <pageMargins left="0.7" right="0.7" top="0.75" bottom="0.75" header="0.3" footer="0.3"/>
  <pageSetup paperSize="9" scale="4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set_Filtres_UserForms">
                <anchor moveWithCells="1" sizeWithCells="1">
                  <from>
                    <xdr:col>3</xdr:col>
                    <xdr:colOff>104775</xdr:colOff>
                    <xdr:row>0</xdr:row>
                    <xdr:rowOff>190500</xdr:rowOff>
                  </from>
                  <to>
                    <xdr:col>3</xdr:col>
                    <xdr:colOff>3048000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Reset_Complet_Calculatrice_SAS">
                <anchor moveWithCells="1" sizeWithCells="1">
                  <from>
                    <xdr:col>4</xdr:col>
                    <xdr:colOff>0</xdr:colOff>
                    <xdr:row>0</xdr:row>
                    <xdr:rowOff>190500</xdr:rowOff>
                  </from>
                  <to>
                    <xdr:col>5</xdr:col>
                    <xdr:colOff>1266825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838548D5-D91E-41CD-BE78-DA438237A7AF}">
          <x14:formula1>
            <xm:f>Calendrier!$M$1:$V$1</xm:f>
          </x14:formula1>
          <xm:sqref>L14:L438</xm:sqref>
        </x14:dataValidation>
        <x14:dataValidation type="list" allowBlank="1" showInputMessage="1" showErrorMessage="1" xr:uid="{AEFDCA8C-9B69-4162-B4A0-C4DD4F3980FE}">
          <x14:formula1>
            <xm:f>'Table de correspondance'!$Q$2:$Q$3</xm:f>
          </x14:formula1>
          <xm:sqref>M14:M438</xm:sqref>
        </x14:dataValidation>
        <x14:dataValidation type="list" allowBlank="1" showInputMessage="1" showErrorMessage="1" xr:uid="{8993701F-B556-4262-86DB-C600277084E2}">
          <x14:formula1>
            <xm:f>'Table de correspondance'!$G$2:$G$1048576</xm:f>
          </x14:formula1>
          <xm:sqref>Z6:AC6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F0C8FD-0A19-4772-9973-FC3690F282DA}">
  <sheetPr codeName="Feuil2" filterMode="1">
    <tabColor rgb="FFFF8989"/>
  </sheetPr>
  <dimension ref="A1:W471"/>
  <sheetViews>
    <sheetView zoomScale="85" zoomScaleNormal="85" workbookViewId="0"/>
  </sheetViews>
  <sheetFormatPr baseColWidth="10" defaultColWidth="10.85546875" defaultRowHeight="15" x14ac:dyDescent="0.25"/>
  <cols>
    <col min="1" max="1" width="16.5703125" bestFit="1" customWidth="1"/>
    <col min="2" max="2" width="25.42578125" bestFit="1" customWidth="1"/>
    <col min="3" max="3" width="21.5703125" style="9" bestFit="1" customWidth="1"/>
    <col min="4" max="4" width="28.140625" style="9" bestFit="1" customWidth="1"/>
    <col min="5" max="5" width="36.140625" style="9" bestFit="1" customWidth="1"/>
    <col min="6" max="6" width="18.5703125" style="9" bestFit="1" customWidth="1"/>
    <col min="7" max="7" width="45.42578125" style="9" bestFit="1" customWidth="1"/>
    <col min="8" max="8" width="31.5703125" style="9" bestFit="1" customWidth="1"/>
    <col min="9" max="9" width="44.140625" style="9" bestFit="1" customWidth="1"/>
    <col min="10" max="10" width="40.5703125" style="9" bestFit="1" customWidth="1"/>
    <col min="11" max="11" width="25" style="9" bestFit="1" customWidth="1"/>
    <col min="12" max="12" width="44" style="9" bestFit="1" customWidth="1"/>
    <col min="13" max="14" width="14.85546875" style="120" bestFit="1" customWidth="1"/>
    <col min="15" max="22" width="10.85546875" style="120"/>
    <col min="23" max="23" width="71.5703125" bestFit="1" customWidth="1"/>
  </cols>
  <sheetData>
    <row r="1" spans="1:23" ht="15.75" thickBot="1" x14ac:dyDescent="0.3">
      <c r="A1" s="1" t="s">
        <v>113</v>
      </c>
      <c r="B1" s="1" t="s">
        <v>114</v>
      </c>
      <c r="C1" s="1" t="s">
        <v>115</v>
      </c>
      <c r="D1" s="1" t="s">
        <v>0</v>
      </c>
      <c r="E1" s="1" t="s">
        <v>1</v>
      </c>
      <c r="F1" s="1" t="s">
        <v>2</v>
      </c>
      <c r="G1" s="1" t="s">
        <v>3</v>
      </c>
      <c r="H1" s="1" t="s">
        <v>132</v>
      </c>
      <c r="I1" s="1" t="s">
        <v>116</v>
      </c>
      <c r="J1" s="1" t="s">
        <v>117</v>
      </c>
      <c r="K1" s="1" t="s">
        <v>111</v>
      </c>
      <c r="L1" s="158" t="s">
        <v>112</v>
      </c>
      <c r="M1" s="161" t="s">
        <v>348</v>
      </c>
      <c r="N1" s="162" t="s">
        <v>349</v>
      </c>
      <c r="O1" s="162" t="s">
        <v>315</v>
      </c>
      <c r="P1" s="162" t="s">
        <v>316</v>
      </c>
      <c r="Q1" s="162" t="s">
        <v>317</v>
      </c>
      <c r="R1" s="162" t="s">
        <v>318</v>
      </c>
      <c r="S1" s="162" t="s">
        <v>319</v>
      </c>
      <c r="T1" s="162" t="s">
        <v>320</v>
      </c>
      <c r="U1" s="162" t="s">
        <v>321</v>
      </c>
      <c r="V1" s="162" t="s">
        <v>322</v>
      </c>
      <c r="W1" s="159" t="s">
        <v>141</v>
      </c>
    </row>
    <row r="2" spans="1:23" hidden="1" x14ac:dyDescent="0.25">
      <c r="A2" s="3">
        <v>1</v>
      </c>
      <c r="B2" s="4" t="s">
        <v>106</v>
      </c>
      <c r="C2" s="5">
        <v>46184</v>
      </c>
      <c r="D2" s="6" t="s">
        <v>4</v>
      </c>
      <c r="E2" s="6" t="s">
        <v>5</v>
      </c>
      <c r="F2" s="6" t="b">
        <v>1</v>
      </c>
      <c r="G2" s="6" t="s">
        <v>45</v>
      </c>
      <c r="H2" s="3" t="s">
        <v>314</v>
      </c>
      <c r="I2" s="6" t="s">
        <v>79</v>
      </c>
      <c r="J2" s="6" t="s">
        <v>87</v>
      </c>
      <c r="K2" s="7">
        <f>'[1]CDM 2026'!$I11</f>
        <v>40000</v>
      </c>
      <c r="L2" s="8">
        <f>'[1]CDM 2026'!$H11</f>
        <v>2.85</v>
      </c>
      <c r="M2"/>
      <c r="N2"/>
      <c r="O2" s="160">
        <v>0.14000000000000001</v>
      </c>
      <c r="P2" s="160">
        <v>0.11</v>
      </c>
      <c r="Q2" s="160">
        <v>0.08</v>
      </c>
      <c r="R2" t="s">
        <v>94</v>
      </c>
      <c r="S2" t="s">
        <v>94</v>
      </c>
      <c r="T2" s="160">
        <v>0.08</v>
      </c>
      <c r="U2" s="160">
        <v>0.11</v>
      </c>
      <c r="V2" s="160">
        <v>0.14000000000000001</v>
      </c>
      <c r="W2" t="str">
        <f>_xlfn.CONCAT(G2,C2,I2,H2)</f>
        <v>Mexique - Afrique du Sud4618421h1945 / Cérémonie ouverture</v>
      </c>
    </row>
    <row r="3" spans="1:23" hidden="1" x14ac:dyDescent="0.25">
      <c r="A3" s="3">
        <v>1</v>
      </c>
      <c r="B3" s="4" t="s">
        <v>106</v>
      </c>
      <c r="C3" s="5">
        <v>46184</v>
      </c>
      <c r="D3" s="6" t="s">
        <v>4</v>
      </c>
      <c r="E3" s="6" t="s">
        <v>5</v>
      </c>
      <c r="F3" s="6" t="b">
        <v>1</v>
      </c>
      <c r="G3" s="6" t="s">
        <v>45</v>
      </c>
      <c r="H3" s="3" t="s">
        <v>314</v>
      </c>
      <c r="I3" s="6" t="s">
        <v>79</v>
      </c>
      <c r="J3" s="6" t="s">
        <v>87</v>
      </c>
      <c r="K3" s="7">
        <f>'[1]CDM 2026'!$I12</f>
        <v>45000</v>
      </c>
      <c r="L3" s="8">
        <f>'[1]CDM 2026'!$H12</f>
        <v>3.2</v>
      </c>
      <c r="M3"/>
      <c r="N3"/>
      <c r="O3" s="160">
        <v>0.14000000000000001</v>
      </c>
      <c r="P3" s="160">
        <v>0.11</v>
      </c>
      <c r="Q3" s="160">
        <v>0.08</v>
      </c>
      <c r="R3" t="s">
        <v>94</v>
      </c>
      <c r="S3" t="s">
        <v>94</v>
      </c>
      <c r="T3" s="160">
        <v>0.08</v>
      </c>
      <c r="U3" s="160">
        <v>0.11</v>
      </c>
      <c r="V3" s="160">
        <v>0.14000000000000001</v>
      </c>
      <c r="W3" t="str">
        <f t="shared" ref="W3:W58" si="0">_xlfn.CONCAT(G3,C3,I3,H3)</f>
        <v>Mexique - Afrique du Sud4618421h1945 / Cérémonie ouverture</v>
      </c>
    </row>
    <row r="4" spans="1:23" hidden="1" x14ac:dyDescent="0.25">
      <c r="A4" s="3">
        <v>1</v>
      </c>
      <c r="B4" s="4" t="s">
        <v>106</v>
      </c>
      <c r="C4" s="5">
        <v>46184</v>
      </c>
      <c r="D4" s="6" t="s">
        <v>4</v>
      </c>
      <c r="E4" s="6" t="s">
        <v>5</v>
      </c>
      <c r="F4" s="6" t="b">
        <v>1</v>
      </c>
      <c r="G4" s="6" t="s">
        <v>45</v>
      </c>
      <c r="H4" s="3" t="s">
        <v>241</v>
      </c>
      <c r="I4" s="6" t="s">
        <v>79</v>
      </c>
      <c r="J4" s="6" t="s">
        <v>87</v>
      </c>
      <c r="K4" s="7">
        <f>'[1]CDM 2026'!$I13</f>
        <v>60000</v>
      </c>
      <c r="L4" s="8">
        <f>'[1]CDM 2026'!$H13</f>
        <v>4.25</v>
      </c>
      <c r="M4"/>
      <c r="N4"/>
      <c r="O4" s="160">
        <v>0.15</v>
      </c>
      <c r="P4" s="160">
        <v>0.12</v>
      </c>
      <c r="Q4" s="160">
        <v>0.08</v>
      </c>
      <c r="R4" s="160">
        <v>0.04</v>
      </c>
      <c r="S4" s="160">
        <v>0.06</v>
      </c>
      <c r="T4" s="160">
        <v>0.1</v>
      </c>
      <c r="U4" s="160">
        <v>0.14000000000000001</v>
      </c>
      <c r="V4" s="160">
        <v>0.16</v>
      </c>
      <c r="W4" t="str">
        <f t="shared" si="0"/>
        <v>Mexique - Afrique du Sud4618421hAvant Match</v>
      </c>
    </row>
    <row r="5" spans="1:23" hidden="1" x14ac:dyDescent="0.25">
      <c r="A5" s="3">
        <v>1</v>
      </c>
      <c r="B5" s="4" t="s">
        <v>106</v>
      </c>
      <c r="C5" s="5">
        <v>46184</v>
      </c>
      <c r="D5" s="6" t="s">
        <v>4</v>
      </c>
      <c r="E5" s="6" t="s">
        <v>5</v>
      </c>
      <c r="F5" s="6" t="b">
        <v>1</v>
      </c>
      <c r="G5" s="6" t="s">
        <v>45</v>
      </c>
      <c r="H5" s="3" t="s">
        <v>243</v>
      </c>
      <c r="I5" s="6" t="s">
        <v>79</v>
      </c>
      <c r="J5" s="6" t="s">
        <v>87</v>
      </c>
      <c r="K5" s="7">
        <f>'[1]CDM 2026'!$I15</f>
        <v>155000</v>
      </c>
      <c r="L5" s="8">
        <f>'[1]CDM 2026'!$H15*0.95</f>
        <v>10.545</v>
      </c>
      <c r="M5" s="160">
        <v>0.2</v>
      </c>
      <c r="N5" s="160">
        <v>0.2</v>
      </c>
      <c r="O5"/>
      <c r="P5"/>
      <c r="Q5"/>
      <c r="R5"/>
      <c r="S5"/>
      <c r="T5"/>
      <c r="U5"/>
      <c r="V5"/>
      <c r="W5" t="str">
        <f t="shared" si="0"/>
        <v>Mexique - Afrique du Sud4618421hPower break 1</v>
      </c>
    </row>
    <row r="6" spans="1:23" hidden="1" x14ac:dyDescent="0.25">
      <c r="A6" s="3">
        <v>1</v>
      </c>
      <c r="B6" s="4" t="s">
        <v>106</v>
      </c>
      <c r="C6" s="5">
        <v>46184</v>
      </c>
      <c r="D6" s="6" t="s">
        <v>4</v>
      </c>
      <c r="E6" s="6" t="s">
        <v>5</v>
      </c>
      <c r="F6" s="6" t="b">
        <v>1</v>
      </c>
      <c r="G6" s="6" t="s">
        <v>45</v>
      </c>
      <c r="H6" s="3" t="s">
        <v>138</v>
      </c>
      <c r="I6" s="6" t="s">
        <v>79</v>
      </c>
      <c r="J6" s="6" t="s">
        <v>87</v>
      </c>
      <c r="K6" s="7">
        <f>'[1]CDM 2026'!$I16</f>
        <v>130000</v>
      </c>
      <c r="L6" s="8">
        <f>'[1]CDM 2026'!$H16</f>
        <v>9.25</v>
      </c>
      <c r="M6"/>
      <c r="N6"/>
      <c r="O6" s="160">
        <v>0.16</v>
      </c>
      <c r="P6" s="160">
        <v>0.14000000000000001</v>
      </c>
      <c r="Q6" s="160">
        <v>0.1</v>
      </c>
      <c r="R6" s="160">
        <v>0.06</v>
      </c>
      <c r="S6" s="160">
        <v>0.02</v>
      </c>
      <c r="T6" s="160">
        <v>0.04</v>
      </c>
      <c r="U6" s="160">
        <v>0.06</v>
      </c>
      <c r="V6" s="160">
        <v>0.1</v>
      </c>
      <c r="W6" t="str">
        <f t="shared" si="0"/>
        <v>Mexique - Afrique du Sud4618421hMi-temps 1</v>
      </c>
    </row>
    <row r="7" spans="1:23" hidden="1" x14ac:dyDescent="0.25">
      <c r="A7" s="3">
        <v>1</v>
      </c>
      <c r="B7" s="4" t="s">
        <v>106</v>
      </c>
      <c r="C7" s="5">
        <v>46184</v>
      </c>
      <c r="D7" s="6" t="s">
        <v>4</v>
      </c>
      <c r="E7" s="6" t="s">
        <v>5</v>
      </c>
      <c r="F7" s="6" t="b">
        <v>1</v>
      </c>
      <c r="G7" s="6" t="s">
        <v>45</v>
      </c>
      <c r="H7" s="3" t="s">
        <v>139</v>
      </c>
      <c r="I7" s="6" t="s">
        <v>79</v>
      </c>
      <c r="J7" s="6" t="s">
        <v>87</v>
      </c>
      <c r="K7" s="7">
        <f>'[1]CDM 2026'!$I17</f>
        <v>120000</v>
      </c>
      <c r="L7" s="8">
        <f>'[1]CDM 2026'!$H17</f>
        <v>8.5500000000000007</v>
      </c>
      <c r="M7"/>
      <c r="N7"/>
      <c r="O7" s="160">
        <v>0.1</v>
      </c>
      <c r="P7" s="160">
        <v>0.06</v>
      </c>
      <c r="Q7" s="160">
        <v>0.04</v>
      </c>
      <c r="R7" s="160">
        <v>0.02</v>
      </c>
      <c r="S7" s="160">
        <v>0.02</v>
      </c>
      <c r="T7" s="160">
        <v>0.04</v>
      </c>
      <c r="U7" s="160">
        <v>0.06</v>
      </c>
      <c r="V7" s="160">
        <v>0.1</v>
      </c>
      <c r="W7" t="str">
        <f t="shared" si="0"/>
        <v>Mexique - Afrique du Sud4618421hMi-temps 2</v>
      </c>
    </row>
    <row r="8" spans="1:23" hidden="1" x14ac:dyDescent="0.25">
      <c r="A8" s="3">
        <v>1</v>
      </c>
      <c r="B8" s="4" t="s">
        <v>106</v>
      </c>
      <c r="C8" s="5">
        <v>46184</v>
      </c>
      <c r="D8" s="6" t="s">
        <v>4</v>
      </c>
      <c r="E8" s="6" t="s">
        <v>5</v>
      </c>
      <c r="F8" s="6" t="b">
        <v>1</v>
      </c>
      <c r="G8" s="6" t="s">
        <v>45</v>
      </c>
      <c r="H8" s="3" t="s">
        <v>140</v>
      </c>
      <c r="I8" s="6" t="s">
        <v>79</v>
      </c>
      <c r="J8" s="6" t="s">
        <v>87</v>
      </c>
      <c r="K8" s="7">
        <f>'[1]CDM 2026'!$I18</f>
        <v>130000</v>
      </c>
      <c r="L8" s="8">
        <f>'[1]CDM 2026'!$H18</f>
        <v>9.3000000000000007</v>
      </c>
      <c r="M8"/>
      <c r="N8"/>
      <c r="O8" s="160">
        <v>0.1</v>
      </c>
      <c r="P8" s="160">
        <v>0.06</v>
      </c>
      <c r="Q8" s="160">
        <v>0.04</v>
      </c>
      <c r="R8" s="160">
        <v>0.02</v>
      </c>
      <c r="S8" s="160">
        <v>0.06</v>
      </c>
      <c r="T8" s="160">
        <v>0.1</v>
      </c>
      <c r="U8" s="160">
        <v>0.14000000000000001</v>
      </c>
      <c r="V8" s="160">
        <v>0.16</v>
      </c>
      <c r="W8" t="str">
        <f t="shared" si="0"/>
        <v>Mexique - Afrique du Sud4618421hMi-temps 3</v>
      </c>
    </row>
    <row r="9" spans="1:23" hidden="1" x14ac:dyDescent="0.25">
      <c r="A9" s="3">
        <v>1</v>
      </c>
      <c r="B9" s="4" t="s">
        <v>106</v>
      </c>
      <c r="C9" s="5">
        <v>46184</v>
      </c>
      <c r="D9" s="6" t="s">
        <v>4</v>
      </c>
      <c r="E9" s="6" t="s">
        <v>5</v>
      </c>
      <c r="F9" s="6" t="b">
        <v>1</v>
      </c>
      <c r="G9" s="6" t="s">
        <v>45</v>
      </c>
      <c r="H9" s="3" t="s">
        <v>244</v>
      </c>
      <c r="I9" s="6" t="s">
        <v>79</v>
      </c>
      <c r="J9" s="6" t="s">
        <v>87</v>
      </c>
      <c r="K9" s="7">
        <f>'[1]CDM 2026'!$I19</f>
        <v>155000</v>
      </c>
      <c r="L9" s="8">
        <f>'[1]CDM 2026'!$H19</f>
        <v>11.1</v>
      </c>
      <c r="M9" s="160">
        <v>0.2</v>
      </c>
      <c r="N9" s="160">
        <v>0.2</v>
      </c>
      <c r="O9"/>
      <c r="P9"/>
      <c r="Q9"/>
      <c r="R9"/>
      <c r="S9"/>
      <c r="T9"/>
      <c r="U9"/>
      <c r="V9"/>
      <c r="W9" t="str">
        <f t="shared" si="0"/>
        <v>Mexique - Afrique du Sud4618421hPower break 2</v>
      </c>
    </row>
    <row r="10" spans="1:23" hidden="1" x14ac:dyDescent="0.25">
      <c r="A10" s="3">
        <v>1</v>
      </c>
      <c r="B10" s="4" t="s">
        <v>106</v>
      </c>
      <c r="C10" s="5">
        <v>46184</v>
      </c>
      <c r="D10" s="6" t="s">
        <v>4</v>
      </c>
      <c r="E10" s="6" t="s">
        <v>5</v>
      </c>
      <c r="F10" s="6" t="b">
        <v>1</v>
      </c>
      <c r="G10" s="6" t="s">
        <v>45</v>
      </c>
      <c r="H10" s="3" t="s">
        <v>119</v>
      </c>
      <c r="I10" s="6" t="s">
        <v>79</v>
      </c>
      <c r="J10" s="6" t="s">
        <v>87</v>
      </c>
      <c r="K10" s="7">
        <f>'[1]CDM 2026'!$I20</f>
        <v>60000</v>
      </c>
      <c r="L10" s="8">
        <f>'[1]CDM 2026'!$H20</f>
        <v>5</v>
      </c>
      <c r="M10"/>
      <c r="N10"/>
      <c r="O10" s="160">
        <v>0.16</v>
      </c>
      <c r="P10" s="160">
        <v>0.14000000000000001</v>
      </c>
      <c r="Q10" s="160">
        <v>0.1</v>
      </c>
      <c r="R10" s="160">
        <v>0.06</v>
      </c>
      <c r="S10" s="160">
        <v>0.04</v>
      </c>
      <c r="T10" s="160">
        <v>0.08</v>
      </c>
      <c r="U10" s="160">
        <v>0.12</v>
      </c>
      <c r="V10" s="160">
        <v>0.15</v>
      </c>
      <c r="W10" t="str">
        <f t="shared" si="0"/>
        <v>Mexique - Afrique du Sud4618421hFin match</v>
      </c>
    </row>
    <row r="11" spans="1:23" hidden="1" x14ac:dyDescent="0.25">
      <c r="A11" s="3">
        <v>1</v>
      </c>
      <c r="B11" s="4" t="s">
        <v>106</v>
      </c>
      <c r="C11" s="5">
        <v>46185</v>
      </c>
      <c r="D11" s="6" t="s">
        <v>6</v>
      </c>
      <c r="E11" s="6" t="s">
        <v>7</v>
      </c>
      <c r="F11" s="6" t="b">
        <v>1</v>
      </c>
      <c r="G11" s="6" t="s">
        <v>46</v>
      </c>
      <c r="H11" s="3" t="s">
        <v>241</v>
      </c>
      <c r="I11" s="6" t="s">
        <v>79</v>
      </c>
      <c r="J11" s="6" t="s">
        <v>88</v>
      </c>
      <c r="K11" s="7">
        <f>'[1]CDM 2026'!$I29</f>
        <v>35000</v>
      </c>
      <c r="L11" s="8">
        <f>'[1]CDM 2026'!$H29</f>
        <v>2.5</v>
      </c>
      <c r="M11"/>
      <c r="N11"/>
      <c r="O11" s="160">
        <v>0.15</v>
      </c>
      <c r="P11" s="160">
        <v>0.12</v>
      </c>
      <c r="Q11" s="160">
        <v>0.08</v>
      </c>
      <c r="R11" s="160">
        <v>0.04</v>
      </c>
      <c r="S11" s="160">
        <v>0.06</v>
      </c>
      <c r="T11" s="160">
        <v>0.1</v>
      </c>
      <c r="U11" s="160">
        <v>0.14000000000000001</v>
      </c>
      <c r="V11" s="160">
        <v>0.16</v>
      </c>
      <c r="W11" t="str">
        <f t="shared" si="0"/>
        <v>Canada - ITA/NIR/WAL/BHI4618521hAvant Match</v>
      </c>
    </row>
    <row r="12" spans="1:23" hidden="1" x14ac:dyDescent="0.25">
      <c r="A12" s="3">
        <v>1</v>
      </c>
      <c r="B12" s="4" t="s">
        <v>106</v>
      </c>
      <c r="C12" s="5">
        <v>46185</v>
      </c>
      <c r="D12" s="6" t="s">
        <v>6</v>
      </c>
      <c r="E12" s="6" t="s">
        <v>7</v>
      </c>
      <c r="F12" s="6" t="b">
        <v>1</v>
      </c>
      <c r="G12" s="6" t="s">
        <v>46</v>
      </c>
      <c r="H12" s="3" t="s">
        <v>243</v>
      </c>
      <c r="I12" s="6" t="s">
        <v>79</v>
      </c>
      <c r="J12" s="6" t="s">
        <v>88</v>
      </c>
      <c r="K12" s="7">
        <f>'[1]CDM 2026'!$I31</f>
        <v>135000</v>
      </c>
      <c r="L12" s="8">
        <f>'[1]CDM 2026'!$H31*0.95</f>
        <v>9.1675000000000004</v>
      </c>
      <c r="M12" s="160">
        <v>0.2</v>
      </c>
      <c r="N12" s="160">
        <v>0.2</v>
      </c>
      <c r="O12"/>
      <c r="P12"/>
      <c r="Q12"/>
      <c r="R12"/>
      <c r="S12"/>
      <c r="T12"/>
      <c r="U12"/>
      <c r="V12"/>
      <c r="W12" t="str">
        <f t="shared" si="0"/>
        <v>Canada - ITA/NIR/WAL/BHI4618521hPower break 1</v>
      </c>
    </row>
    <row r="13" spans="1:23" hidden="1" x14ac:dyDescent="0.25">
      <c r="A13" s="3">
        <v>1</v>
      </c>
      <c r="B13" s="4" t="s">
        <v>106</v>
      </c>
      <c r="C13" s="5">
        <v>46185</v>
      </c>
      <c r="D13" s="6" t="s">
        <v>6</v>
      </c>
      <c r="E13" s="6" t="s">
        <v>7</v>
      </c>
      <c r="F13" s="6" t="b">
        <v>1</v>
      </c>
      <c r="G13" s="6" t="s">
        <v>46</v>
      </c>
      <c r="H13" s="3" t="s">
        <v>138</v>
      </c>
      <c r="I13" s="6" t="s">
        <v>79</v>
      </c>
      <c r="J13" s="6" t="s">
        <v>88</v>
      </c>
      <c r="K13" s="7">
        <f>'[1]CDM 2026'!$I32</f>
        <v>115000</v>
      </c>
      <c r="L13" s="8">
        <f>'[1]CDM 2026'!$H32</f>
        <v>8.1999999999999993</v>
      </c>
      <c r="M13"/>
      <c r="N13"/>
      <c r="O13" s="160">
        <v>0.16</v>
      </c>
      <c r="P13" s="160">
        <v>0.14000000000000001</v>
      </c>
      <c r="Q13" s="160">
        <v>0.1</v>
      </c>
      <c r="R13" s="160">
        <v>0.06</v>
      </c>
      <c r="S13" s="160">
        <v>0.02</v>
      </c>
      <c r="T13" s="160">
        <v>0.04</v>
      </c>
      <c r="U13" s="160">
        <v>0.06</v>
      </c>
      <c r="V13" s="160">
        <v>0.1</v>
      </c>
      <c r="W13" t="str">
        <f t="shared" si="0"/>
        <v>Canada - ITA/NIR/WAL/BHI4618521hMi-temps 1</v>
      </c>
    </row>
    <row r="14" spans="1:23" hidden="1" x14ac:dyDescent="0.25">
      <c r="A14" s="3">
        <v>1</v>
      </c>
      <c r="B14" s="4" t="s">
        <v>106</v>
      </c>
      <c r="C14" s="5">
        <v>46185</v>
      </c>
      <c r="D14" s="6" t="s">
        <v>6</v>
      </c>
      <c r="E14" s="6" t="s">
        <v>7</v>
      </c>
      <c r="F14" s="6" t="b">
        <v>1</v>
      </c>
      <c r="G14" s="6" t="s">
        <v>46</v>
      </c>
      <c r="H14" s="3" t="s">
        <v>139</v>
      </c>
      <c r="I14" s="6" t="s">
        <v>79</v>
      </c>
      <c r="J14" s="6" t="s">
        <v>88</v>
      </c>
      <c r="K14" s="7">
        <f>'[1]CDM 2026'!$I33</f>
        <v>105000</v>
      </c>
      <c r="L14" s="8">
        <f>'[1]CDM 2026'!$H33</f>
        <v>7.5</v>
      </c>
      <c r="M14"/>
      <c r="N14"/>
      <c r="O14" s="160">
        <v>0.1</v>
      </c>
      <c r="P14" s="160">
        <v>0.06</v>
      </c>
      <c r="Q14" s="160">
        <v>0.04</v>
      </c>
      <c r="R14" s="160">
        <v>0.02</v>
      </c>
      <c r="S14" s="160">
        <v>0.02</v>
      </c>
      <c r="T14" s="160">
        <v>0.04</v>
      </c>
      <c r="U14" s="160">
        <v>0.06</v>
      </c>
      <c r="V14" s="160">
        <v>0.1</v>
      </c>
      <c r="W14" t="str">
        <f t="shared" si="0"/>
        <v>Canada - ITA/NIR/WAL/BHI4618521hMi-temps 2</v>
      </c>
    </row>
    <row r="15" spans="1:23" hidden="1" x14ac:dyDescent="0.25">
      <c r="A15" s="3">
        <v>1</v>
      </c>
      <c r="B15" s="4" t="s">
        <v>106</v>
      </c>
      <c r="C15" s="5">
        <v>46185</v>
      </c>
      <c r="D15" s="6" t="s">
        <v>6</v>
      </c>
      <c r="E15" s="6" t="s">
        <v>7</v>
      </c>
      <c r="F15" s="6" t="b">
        <v>1</v>
      </c>
      <c r="G15" s="6" t="s">
        <v>46</v>
      </c>
      <c r="H15" s="3" t="s">
        <v>140</v>
      </c>
      <c r="I15" s="6" t="s">
        <v>79</v>
      </c>
      <c r="J15" s="6" t="s">
        <v>88</v>
      </c>
      <c r="K15" s="7">
        <f>'[1]CDM 2026'!$I34</f>
        <v>115000</v>
      </c>
      <c r="L15" s="8">
        <f>'[1]CDM 2026'!$H34</f>
        <v>8.1999999999999993</v>
      </c>
      <c r="M15"/>
      <c r="N15"/>
      <c r="O15" s="160">
        <v>0.1</v>
      </c>
      <c r="P15" s="160">
        <v>0.06</v>
      </c>
      <c r="Q15" s="160">
        <v>0.04</v>
      </c>
      <c r="R15" s="160">
        <v>0.02</v>
      </c>
      <c r="S15" s="160">
        <v>0.06</v>
      </c>
      <c r="T15" s="160">
        <v>0.1</v>
      </c>
      <c r="U15" s="160">
        <v>0.14000000000000001</v>
      </c>
      <c r="V15" s="160">
        <v>0.16</v>
      </c>
      <c r="W15" t="str">
        <f t="shared" si="0"/>
        <v>Canada - ITA/NIR/WAL/BHI4618521hMi-temps 3</v>
      </c>
    </row>
    <row r="16" spans="1:23" hidden="1" x14ac:dyDescent="0.25">
      <c r="A16" s="3">
        <v>1</v>
      </c>
      <c r="B16" s="4" t="s">
        <v>106</v>
      </c>
      <c r="C16" s="5">
        <v>46185</v>
      </c>
      <c r="D16" s="6" t="s">
        <v>6</v>
      </c>
      <c r="E16" s="6" t="s">
        <v>7</v>
      </c>
      <c r="F16" s="6" t="b">
        <v>1</v>
      </c>
      <c r="G16" s="6" t="s">
        <v>46</v>
      </c>
      <c r="H16" s="3" t="s">
        <v>244</v>
      </c>
      <c r="I16" s="6" t="s">
        <v>79</v>
      </c>
      <c r="J16" s="6" t="s">
        <v>88</v>
      </c>
      <c r="K16" s="7">
        <f>'[1]CDM 2026'!$I35</f>
        <v>135000</v>
      </c>
      <c r="L16" s="8">
        <f>'[1]CDM 2026'!$H35*0.95</f>
        <v>9.1675000000000004</v>
      </c>
      <c r="M16" s="160">
        <v>0.2</v>
      </c>
      <c r="N16" s="160">
        <v>0.2</v>
      </c>
      <c r="O16"/>
      <c r="P16"/>
      <c r="Q16"/>
      <c r="R16"/>
      <c r="S16"/>
      <c r="T16"/>
      <c r="U16"/>
      <c r="V16"/>
      <c r="W16" t="str">
        <f t="shared" si="0"/>
        <v>Canada - ITA/NIR/WAL/BHI4618521hPower break 2</v>
      </c>
    </row>
    <row r="17" spans="1:23" hidden="1" x14ac:dyDescent="0.25">
      <c r="A17" s="3">
        <v>1</v>
      </c>
      <c r="B17" s="4" t="s">
        <v>106</v>
      </c>
      <c r="C17" s="5">
        <v>46185</v>
      </c>
      <c r="D17" s="6" t="s">
        <v>6</v>
      </c>
      <c r="E17" s="6" t="s">
        <v>7</v>
      </c>
      <c r="F17" s="6" t="b">
        <v>1</v>
      </c>
      <c r="G17" s="6" t="s">
        <v>46</v>
      </c>
      <c r="H17" s="3" t="s">
        <v>119</v>
      </c>
      <c r="I17" s="6" t="s">
        <v>79</v>
      </c>
      <c r="J17" s="6" t="s">
        <v>88</v>
      </c>
      <c r="K17" s="7">
        <f>'[1]CDM 2026'!$I36</f>
        <v>50000</v>
      </c>
      <c r="L17" s="8">
        <f>'[1]CDM 2026'!$H36</f>
        <v>4.1500000000000004</v>
      </c>
      <c r="M17"/>
      <c r="N17"/>
      <c r="O17" s="160">
        <v>0.16</v>
      </c>
      <c r="P17" s="160">
        <v>0.14000000000000001</v>
      </c>
      <c r="Q17" s="160">
        <v>0.1</v>
      </c>
      <c r="R17" s="160">
        <v>0.06</v>
      </c>
      <c r="S17" s="160">
        <v>0.04</v>
      </c>
      <c r="T17" s="160">
        <v>0.08</v>
      </c>
      <c r="U17" s="160">
        <v>0.12</v>
      </c>
      <c r="V17" s="160">
        <v>0.15</v>
      </c>
      <c r="W17" t="str">
        <f t="shared" si="0"/>
        <v>Canada - ITA/NIR/WAL/BHI4618521hFin match</v>
      </c>
    </row>
    <row r="18" spans="1:23" hidden="1" x14ac:dyDescent="0.25">
      <c r="A18" s="3">
        <v>1</v>
      </c>
      <c r="B18" s="4" t="s">
        <v>106</v>
      </c>
      <c r="C18" s="5">
        <v>46186</v>
      </c>
      <c r="D18" s="6" t="s">
        <v>8</v>
      </c>
      <c r="E18" s="6" t="s">
        <v>9</v>
      </c>
      <c r="F18" s="6" t="b">
        <v>1</v>
      </c>
      <c r="G18" s="6" t="s">
        <v>47</v>
      </c>
      <c r="H18" s="3" t="s">
        <v>241</v>
      </c>
      <c r="I18" s="6" t="s">
        <v>80</v>
      </c>
      <c r="J18" s="6" t="s">
        <v>83</v>
      </c>
      <c r="K18" s="7">
        <f>'[1]CDM 2026'!$I61</f>
        <v>20000</v>
      </c>
      <c r="L18" s="8">
        <f>'[1]CDM 2026'!$H61</f>
        <v>2.2000000000000002</v>
      </c>
      <c r="M18"/>
      <c r="N18"/>
      <c r="O18" s="160">
        <v>0.15</v>
      </c>
      <c r="P18" s="160">
        <v>0.12</v>
      </c>
      <c r="Q18" s="160">
        <v>0.08</v>
      </c>
      <c r="R18" s="160">
        <v>0.04</v>
      </c>
      <c r="S18" s="160">
        <v>0.06</v>
      </c>
      <c r="T18" s="160">
        <v>0.1</v>
      </c>
      <c r="U18" s="160">
        <v>0.14000000000000001</v>
      </c>
      <c r="V18" s="160">
        <v>0.16</v>
      </c>
      <c r="W18" t="str">
        <f t="shared" si="0"/>
        <v>Brésil - Maroc4618624hAvant Match</v>
      </c>
    </row>
    <row r="19" spans="1:23" hidden="1" x14ac:dyDescent="0.25">
      <c r="A19" s="3">
        <v>1</v>
      </c>
      <c r="B19" s="4" t="s">
        <v>106</v>
      </c>
      <c r="C19" s="5">
        <v>46186</v>
      </c>
      <c r="D19" s="6" t="s">
        <v>8</v>
      </c>
      <c r="E19" s="6" t="s">
        <v>9</v>
      </c>
      <c r="F19" s="6" t="b">
        <v>1</v>
      </c>
      <c r="G19" s="6" t="s">
        <v>47</v>
      </c>
      <c r="H19" s="3" t="s">
        <v>243</v>
      </c>
      <c r="I19" s="6" t="s">
        <v>80</v>
      </c>
      <c r="J19" s="6" t="s">
        <v>83</v>
      </c>
      <c r="K19" s="7">
        <f>'[1]CDM 2026'!$I63</f>
        <v>42000</v>
      </c>
      <c r="L19" s="8">
        <f>'[1]CDM 2026'!$H63*0.95</f>
        <v>4.4649999999999999</v>
      </c>
      <c r="M19" s="160">
        <v>0.2</v>
      </c>
      <c r="N19" s="160">
        <v>0.2</v>
      </c>
      <c r="O19"/>
      <c r="P19"/>
      <c r="Q19"/>
      <c r="R19"/>
      <c r="S19"/>
      <c r="T19"/>
      <c r="U19"/>
      <c r="V19"/>
      <c r="W19" t="str">
        <f t="shared" si="0"/>
        <v>Brésil - Maroc4618624hPower break 1</v>
      </c>
    </row>
    <row r="20" spans="1:23" hidden="1" x14ac:dyDescent="0.25">
      <c r="A20" s="3">
        <v>1</v>
      </c>
      <c r="B20" s="4" t="s">
        <v>106</v>
      </c>
      <c r="C20" s="5">
        <v>46186</v>
      </c>
      <c r="D20" s="6" t="s">
        <v>8</v>
      </c>
      <c r="E20" s="6" t="s">
        <v>9</v>
      </c>
      <c r="F20" s="6" t="b">
        <v>1</v>
      </c>
      <c r="G20" s="6" t="s">
        <v>47</v>
      </c>
      <c r="H20" s="3" t="s">
        <v>138</v>
      </c>
      <c r="I20" s="6" t="s">
        <v>80</v>
      </c>
      <c r="J20" s="6" t="s">
        <v>83</v>
      </c>
      <c r="K20" s="7">
        <f>'[1]CDM 2026'!$I64</f>
        <v>35000</v>
      </c>
      <c r="L20" s="8">
        <f>'[1]CDM 2026'!$H64</f>
        <v>3.85</v>
      </c>
      <c r="M20"/>
      <c r="N20"/>
      <c r="O20" s="160">
        <v>0.16</v>
      </c>
      <c r="P20" s="160">
        <v>0.14000000000000001</v>
      </c>
      <c r="Q20" s="160">
        <v>0.1</v>
      </c>
      <c r="R20" s="160">
        <v>0.06</v>
      </c>
      <c r="S20" s="160">
        <v>0.02</v>
      </c>
      <c r="T20" s="160">
        <v>0.04</v>
      </c>
      <c r="U20" s="160">
        <v>0.06</v>
      </c>
      <c r="V20" s="160">
        <v>0.1</v>
      </c>
      <c r="W20" t="str">
        <f t="shared" si="0"/>
        <v>Brésil - Maroc4618624hMi-temps 1</v>
      </c>
    </row>
    <row r="21" spans="1:23" hidden="1" x14ac:dyDescent="0.25">
      <c r="A21" s="3">
        <v>1</v>
      </c>
      <c r="B21" s="4" t="s">
        <v>106</v>
      </c>
      <c r="C21" s="5">
        <v>46186</v>
      </c>
      <c r="D21" s="6" t="s">
        <v>8</v>
      </c>
      <c r="E21" s="6" t="s">
        <v>9</v>
      </c>
      <c r="F21" s="6" t="b">
        <v>1</v>
      </c>
      <c r="G21" s="6" t="s">
        <v>47</v>
      </c>
      <c r="H21" s="3" t="s">
        <v>139</v>
      </c>
      <c r="I21" s="6" t="s">
        <v>80</v>
      </c>
      <c r="J21" s="6" t="s">
        <v>83</v>
      </c>
      <c r="K21" s="7">
        <f>'[1]CDM 2026'!$I65</f>
        <v>30000</v>
      </c>
      <c r="L21" s="8">
        <f>'[1]CDM 2026'!$H65</f>
        <v>3.35</v>
      </c>
      <c r="M21"/>
      <c r="N21"/>
      <c r="O21" s="160">
        <v>0.1</v>
      </c>
      <c r="P21" s="160">
        <v>0.06</v>
      </c>
      <c r="Q21" s="160">
        <v>0.04</v>
      </c>
      <c r="R21" s="160">
        <v>0.02</v>
      </c>
      <c r="S21" s="160">
        <v>0.02</v>
      </c>
      <c r="T21" s="160">
        <v>0.04</v>
      </c>
      <c r="U21" s="160">
        <v>0.06</v>
      </c>
      <c r="V21" s="160">
        <v>0.1</v>
      </c>
      <c r="W21" t="str">
        <f t="shared" si="0"/>
        <v>Brésil - Maroc4618624hMi-temps 2</v>
      </c>
    </row>
    <row r="22" spans="1:23" hidden="1" x14ac:dyDescent="0.25">
      <c r="A22" s="3">
        <v>1</v>
      </c>
      <c r="B22" s="4" t="s">
        <v>106</v>
      </c>
      <c r="C22" s="5">
        <v>46186</v>
      </c>
      <c r="D22" s="6" t="s">
        <v>8</v>
      </c>
      <c r="E22" s="6" t="s">
        <v>9</v>
      </c>
      <c r="F22" s="6" t="b">
        <v>1</v>
      </c>
      <c r="G22" s="6" t="s">
        <v>47</v>
      </c>
      <c r="H22" s="3" t="s">
        <v>140</v>
      </c>
      <c r="I22" s="6" t="s">
        <v>80</v>
      </c>
      <c r="J22" s="6" t="s">
        <v>83</v>
      </c>
      <c r="K22" s="7">
        <f>'[1]CDM 2026'!$I66</f>
        <v>35000</v>
      </c>
      <c r="L22" s="8">
        <f>'[1]CDM 2026'!$H66</f>
        <v>3.85</v>
      </c>
      <c r="M22"/>
      <c r="N22"/>
      <c r="O22" s="160">
        <v>0.1</v>
      </c>
      <c r="P22" s="160">
        <v>0.06</v>
      </c>
      <c r="Q22" s="160">
        <v>0.04</v>
      </c>
      <c r="R22" s="160">
        <v>0.02</v>
      </c>
      <c r="S22" s="160">
        <v>0.06</v>
      </c>
      <c r="T22" s="160">
        <v>0.1</v>
      </c>
      <c r="U22" s="160">
        <v>0.14000000000000001</v>
      </c>
      <c r="V22" s="160">
        <v>0.16</v>
      </c>
      <c r="W22" t="str">
        <f t="shared" si="0"/>
        <v>Brésil - Maroc4618624hMi-temps 3</v>
      </c>
    </row>
    <row r="23" spans="1:23" hidden="1" x14ac:dyDescent="0.25">
      <c r="A23" s="3">
        <v>1</v>
      </c>
      <c r="B23" s="4" t="s">
        <v>106</v>
      </c>
      <c r="C23" s="5">
        <v>46186</v>
      </c>
      <c r="D23" s="6" t="s">
        <v>8</v>
      </c>
      <c r="E23" s="6" t="s">
        <v>9</v>
      </c>
      <c r="F23" s="6" t="b">
        <v>1</v>
      </c>
      <c r="G23" s="6" t="s">
        <v>47</v>
      </c>
      <c r="H23" s="3" t="s">
        <v>244</v>
      </c>
      <c r="I23" s="6" t="s">
        <v>80</v>
      </c>
      <c r="J23" s="6" t="s">
        <v>83</v>
      </c>
      <c r="K23" s="7">
        <f>'[1]CDM 2026'!$I67</f>
        <v>38000</v>
      </c>
      <c r="L23" s="8">
        <f>'[1]CDM 2026'!$H67*0.95</f>
        <v>3.9899999999999998</v>
      </c>
      <c r="M23" s="160">
        <v>0.2</v>
      </c>
      <c r="N23" s="160">
        <v>0.2</v>
      </c>
      <c r="O23"/>
      <c r="P23"/>
      <c r="Q23"/>
      <c r="R23"/>
      <c r="S23"/>
      <c r="T23"/>
      <c r="U23"/>
      <c r="V23"/>
      <c r="W23" t="str">
        <f t="shared" si="0"/>
        <v>Brésil - Maroc4618624hPower break 2</v>
      </c>
    </row>
    <row r="24" spans="1:23" hidden="1" x14ac:dyDescent="0.25">
      <c r="A24" s="3">
        <v>1</v>
      </c>
      <c r="B24" s="4" t="s">
        <v>106</v>
      </c>
      <c r="C24" s="5">
        <v>46186</v>
      </c>
      <c r="D24" s="6" t="s">
        <v>8</v>
      </c>
      <c r="E24" s="6" t="s">
        <v>9</v>
      </c>
      <c r="F24" s="6" t="b">
        <v>1</v>
      </c>
      <c r="G24" s="6" t="s">
        <v>47</v>
      </c>
      <c r="H24" s="3" t="s">
        <v>119</v>
      </c>
      <c r="I24" s="6" t="s">
        <v>80</v>
      </c>
      <c r="J24" s="6" t="s">
        <v>83</v>
      </c>
      <c r="K24" s="7">
        <f>'[1]CDM 2026'!$I68</f>
        <v>10000</v>
      </c>
      <c r="L24" s="8">
        <f>'[1]CDM 2026'!$H68</f>
        <v>1.1000000000000001</v>
      </c>
      <c r="M24"/>
      <c r="N24"/>
      <c r="O24" s="160">
        <v>0.16</v>
      </c>
      <c r="P24" s="160">
        <v>0.14000000000000001</v>
      </c>
      <c r="Q24" s="160">
        <v>0.1</v>
      </c>
      <c r="R24" s="160">
        <v>0.06</v>
      </c>
      <c r="S24" s="160">
        <v>0.04</v>
      </c>
      <c r="T24" s="160">
        <v>0.08</v>
      </c>
      <c r="U24" s="160">
        <v>0.12</v>
      </c>
      <c r="V24" s="160">
        <v>0.15</v>
      </c>
      <c r="W24" t="str">
        <f t="shared" si="0"/>
        <v>Brésil - Maroc4618624hFin match</v>
      </c>
    </row>
    <row r="25" spans="1:23" hidden="1" x14ac:dyDescent="0.25">
      <c r="A25" s="3">
        <v>1</v>
      </c>
      <c r="B25" s="4" t="s">
        <v>106</v>
      </c>
      <c r="C25" s="5">
        <v>46186</v>
      </c>
      <c r="D25" s="6" t="s">
        <v>10</v>
      </c>
      <c r="E25" s="6" t="s">
        <v>11</v>
      </c>
      <c r="F25" s="6" t="b">
        <v>1</v>
      </c>
      <c r="G25" s="6" t="s">
        <v>48</v>
      </c>
      <c r="H25" s="3" t="s">
        <v>241</v>
      </c>
      <c r="I25" s="6" t="s">
        <v>79</v>
      </c>
      <c r="J25" s="6" t="s">
        <v>89</v>
      </c>
      <c r="K25" s="7">
        <f>'[1]CDM 2026'!$I45</f>
        <v>28000</v>
      </c>
      <c r="L25" s="8">
        <f>'[1]CDM 2026'!$H45</f>
        <v>2</v>
      </c>
      <c r="M25"/>
      <c r="N25"/>
      <c r="O25" s="160">
        <v>0.15</v>
      </c>
      <c r="P25" s="160">
        <v>0.12</v>
      </c>
      <c r="Q25" s="160">
        <v>0.08</v>
      </c>
      <c r="R25" s="160">
        <v>0.04</v>
      </c>
      <c r="S25" s="160">
        <v>0.06</v>
      </c>
      <c r="T25" s="160">
        <v>0.1</v>
      </c>
      <c r="U25" s="160">
        <v>0.14000000000000001</v>
      </c>
      <c r="V25" s="160">
        <v>0.16</v>
      </c>
      <c r="W25" t="str">
        <f t="shared" si="0"/>
        <v>Qatar - Suisse4618621hAvant Match</v>
      </c>
    </row>
    <row r="26" spans="1:23" hidden="1" x14ac:dyDescent="0.25">
      <c r="A26" s="3">
        <v>1</v>
      </c>
      <c r="B26" s="4" t="s">
        <v>106</v>
      </c>
      <c r="C26" s="5">
        <v>46186</v>
      </c>
      <c r="D26" s="6" t="s">
        <v>10</v>
      </c>
      <c r="E26" s="6" t="s">
        <v>11</v>
      </c>
      <c r="F26" s="6" t="b">
        <v>1</v>
      </c>
      <c r="G26" s="6" t="s">
        <v>48</v>
      </c>
      <c r="H26" s="3" t="s">
        <v>243</v>
      </c>
      <c r="I26" s="6" t="s">
        <v>79</v>
      </c>
      <c r="J26" s="6" t="s">
        <v>89</v>
      </c>
      <c r="K26" s="7">
        <f>'[1]CDM 2026'!$I47</f>
        <v>75000</v>
      </c>
      <c r="L26" s="8">
        <f>'[1]CDM 2026'!$H47*0.95</f>
        <v>5.0824999999999996</v>
      </c>
      <c r="M26" s="160">
        <v>0.2</v>
      </c>
      <c r="N26" s="160">
        <v>0.2</v>
      </c>
      <c r="O26"/>
      <c r="P26"/>
      <c r="Q26"/>
      <c r="R26"/>
      <c r="S26"/>
      <c r="T26"/>
      <c r="U26"/>
      <c r="V26"/>
      <c r="W26" t="str">
        <f t="shared" si="0"/>
        <v>Qatar - Suisse4618621hPower break 1</v>
      </c>
    </row>
    <row r="27" spans="1:23" hidden="1" x14ac:dyDescent="0.25">
      <c r="A27" s="3">
        <v>1</v>
      </c>
      <c r="B27" s="4" t="s">
        <v>106</v>
      </c>
      <c r="C27" s="5">
        <v>46186</v>
      </c>
      <c r="D27" s="6" t="s">
        <v>10</v>
      </c>
      <c r="E27" s="6" t="s">
        <v>11</v>
      </c>
      <c r="F27" s="6" t="b">
        <v>1</v>
      </c>
      <c r="G27" s="6" t="s">
        <v>48</v>
      </c>
      <c r="H27" s="3" t="s">
        <v>138</v>
      </c>
      <c r="I27" s="6" t="s">
        <v>79</v>
      </c>
      <c r="J27" s="6" t="s">
        <v>89</v>
      </c>
      <c r="K27" s="7">
        <f>'[1]CDM 2026'!$I48</f>
        <v>65000</v>
      </c>
      <c r="L27" s="8">
        <f>'[1]CDM 2026'!$H48</f>
        <v>4.6500000000000004</v>
      </c>
      <c r="M27"/>
      <c r="N27"/>
      <c r="O27" s="160">
        <v>0.16</v>
      </c>
      <c r="P27" s="160">
        <v>0.14000000000000001</v>
      </c>
      <c r="Q27" s="160">
        <v>0.1</v>
      </c>
      <c r="R27" s="160">
        <v>0.06</v>
      </c>
      <c r="S27" s="160">
        <v>0.02</v>
      </c>
      <c r="T27" s="160">
        <v>0.04</v>
      </c>
      <c r="U27" s="160">
        <v>0.06</v>
      </c>
      <c r="V27" s="160">
        <v>0.1</v>
      </c>
      <c r="W27" t="str">
        <f t="shared" si="0"/>
        <v>Qatar - Suisse4618621hMi-temps 1</v>
      </c>
    </row>
    <row r="28" spans="1:23" hidden="1" x14ac:dyDescent="0.25">
      <c r="A28" s="3">
        <v>1</v>
      </c>
      <c r="B28" s="4" t="s">
        <v>106</v>
      </c>
      <c r="C28" s="5">
        <v>46186</v>
      </c>
      <c r="D28" s="6" t="s">
        <v>10</v>
      </c>
      <c r="E28" s="6" t="s">
        <v>11</v>
      </c>
      <c r="F28" s="6" t="b">
        <v>1</v>
      </c>
      <c r="G28" s="6" t="s">
        <v>48</v>
      </c>
      <c r="H28" s="3" t="s">
        <v>139</v>
      </c>
      <c r="I28" s="6" t="s">
        <v>79</v>
      </c>
      <c r="J28" s="6" t="s">
        <v>89</v>
      </c>
      <c r="K28" s="7">
        <f>'[1]CDM 2026'!$I49</f>
        <v>60000</v>
      </c>
      <c r="L28" s="8">
        <f>'[1]CDM 2026'!$H49</f>
        <v>4.25</v>
      </c>
      <c r="M28"/>
      <c r="N28"/>
      <c r="O28" s="160">
        <v>0.1</v>
      </c>
      <c r="P28" s="160">
        <v>0.06</v>
      </c>
      <c r="Q28" s="160">
        <v>0.04</v>
      </c>
      <c r="R28" s="160">
        <v>0.02</v>
      </c>
      <c r="S28" s="160">
        <v>0.02</v>
      </c>
      <c r="T28" s="160">
        <v>0.04</v>
      </c>
      <c r="U28" s="160">
        <v>0.06</v>
      </c>
      <c r="V28" s="160">
        <v>0.1</v>
      </c>
      <c r="W28" t="str">
        <f t="shared" si="0"/>
        <v>Qatar - Suisse4618621hMi-temps 2</v>
      </c>
    </row>
    <row r="29" spans="1:23" hidden="1" x14ac:dyDescent="0.25">
      <c r="A29" s="3">
        <v>1</v>
      </c>
      <c r="B29" s="4" t="s">
        <v>106</v>
      </c>
      <c r="C29" s="5">
        <v>46186</v>
      </c>
      <c r="D29" s="6" t="s">
        <v>10</v>
      </c>
      <c r="E29" s="6" t="s">
        <v>11</v>
      </c>
      <c r="F29" s="6" t="b">
        <v>1</v>
      </c>
      <c r="G29" s="6" t="s">
        <v>48</v>
      </c>
      <c r="H29" s="3" t="s">
        <v>140</v>
      </c>
      <c r="I29" s="6" t="s">
        <v>79</v>
      </c>
      <c r="J29" s="6" t="s">
        <v>89</v>
      </c>
      <c r="K29" s="7">
        <f>'[1]CDM 2026'!$I50</f>
        <v>65000</v>
      </c>
      <c r="L29" s="8">
        <f>'[1]CDM 2026'!$H50</f>
        <v>4.6500000000000004</v>
      </c>
      <c r="M29"/>
      <c r="N29"/>
      <c r="O29" s="160">
        <v>0.1</v>
      </c>
      <c r="P29" s="160">
        <v>0.06</v>
      </c>
      <c r="Q29" s="160">
        <v>0.04</v>
      </c>
      <c r="R29" s="160">
        <v>0.02</v>
      </c>
      <c r="S29" s="160">
        <v>0.06</v>
      </c>
      <c r="T29" s="160">
        <v>0.1</v>
      </c>
      <c r="U29" s="160">
        <v>0.14000000000000001</v>
      </c>
      <c r="V29" s="160">
        <v>0.16</v>
      </c>
      <c r="W29" t="str">
        <f t="shared" si="0"/>
        <v>Qatar - Suisse4618621hMi-temps 3</v>
      </c>
    </row>
    <row r="30" spans="1:23" hidden="1" x14ac:dyDescent="0.25">
      <c r="A30" s="3">
        <v>1</v>
      </c>
      <c r="B30" s="4" t="s">
        <v>106</v>
      </c>
      <c r="C30" s="5">
        <v>46186</v>
      </c>
      <c r="D30" s="6" t="s">
        <v>10</v>
      </c>
      <c r="E30" s="6" t="s">
        <v>11</v>
      </c>
      <c r="F30" s="6" t="b">
        <v>1</v>
      </c>
      <c r="G30" s="6" t="s">
        <v>48</v>
      </c>
      <c r="H30" s="3" t="s">
        <v>244</v>
      </c>
      <c r="I30" s="6" t="s">
        <v>79</v>
      </c>
      <c r="J30" s="6" t="s">
        <v>89</v>
      </c>
      <c r="K30" s="7">
        <f>'[1]CDM 2026'!$I51</f>
        <v>75000</v>
      </c>
      <c r="L30" s="8">
        <f>'[1]CDM 2026'!$H51*0.95</f>
        <v>5.0824999999999996</v>
      </c>
      <c r="M30" s="160">
        <v>0.2</v>
      </c>
      <c r="N30" s="160">
        <v>0.2</v>
      </c>
      <c r="O30"/>
      <c r="P30"/>
      <c r="Q30"/>
      <c r="R30"/>
      <c r="S30"/>
      <c r="T30"/>
      <c r="U30"/>
      <c r="V30"/>
      <c r="W30" t="str">
        <f t="shared" si="0"/>
        <v>Qatar - Suisse4618621hPower break 2</v>
      </c>
    </row>
    <row r="31" spans="1:23" hidden="1" x14ac:dyDescent="0.25">
      <c r="A31" s="3">
        <v>1</v>
      </c>
      <c r="B31" s="4" t="s">
        <v>106</v>
      </c>
      <c r="C31" s="5">
        <v>46186</v>
      </c>
      <c r="D31" s="6" t="s">
        <v>10</v>
      </c>
      <c r="E31" s="6" t="s">
        <v>11</v>
      </c>
      <c r="F31" s="6" t="b">
        <v>1</v>
      </c>
      <c r="G31" s="6" t="s">
        <v>48</v>
      </c>
      <c r="H31" s="3" t="s">
        <v>119</v>
      </c>
      <c r="I31" s="6" t="s">
        <v>79</v>
      </c>
      <c r="J31" s="6" t="s">
        <v>89</v>
      </c>
      <c r="K31" s="7">
        <f>'[1]CDM 2026'!$I52</f>
        <v>30000</v>
      </c>
      <c r="L31" s="8">
        <f>'[1]CDM 2026'!$H52</f>
        <v>2.5</v>
      </c>
      <c r="M31"/>
      <c r="N31"/>
      <c r="O31" s="160">
        <v>0.16</v>
      </c>
      <c r="P31" s="160">
        <v>0.14000000000000001</v>
      </c>
      <c r="Q31" s="160">
        <v>0.1</v>
      </c>
      <c r="R31" s="160">
        <v>0.06</v>
      </c>
      <c r="S31" s="160">
        <v>0.04</v>
      </c>
      <c r="T31" s="160">
        <v>0.08</v>
      </c>
      <c r="U31" s="160">
        <v>0.12</v>
      </c>
      <c r="V31" s="160">
        <v>0.15</v>
      </c>
      <c r="W31" t="str">
        <f t="shared" si="0"/>
        <v>Qatar - Suisse4618621hFin match</v>
      </c>
    </row>
    <row r="32" spans="1:23" hidden="1" x14ac:dyDescent="0.25">
      <c r="A32" s="3">
        <v>1</v>
      </c>
      <c r="B32" s="4" t="s">
        <v>106</v>
      </c>
      <c r="C32" s="5">
        <v>46187</v>
      </c>
      <c r="D32" s="6" t="s">
        <v>12</v>
      </c>
      <c r="E32" s="6" t="s">
        <v>13</v>
      </c>
      <c r="F32" s="6" t="b">
        <v>1</v>
      </c>
      <c r="G32" s="6" t="s">
        <v>49</v>
      </c>
      <c r="H32" s="3" t="s">
        <v>241</v>
      </c>
      <c r="I32" s="6" t="s">
        <v>81</v>
      </c>
      <c r="J32" s="6" t="s">
        <v>89</v>
      </c>
      <c r="K32" s="7">
        <f>'[1]CDM 2026'!$I77</f>
        <v>22000</v>
      </c>
      <c r="L32" s="8">
        <f>'[1]CDM 2026'!$H77</f>
        <v>1.9</v>
      </c>
      <c r="M32"/>
      <c r="N32"/>
      <c r="O32" s="160">
        <v>0.15</v>
      </c>
      <c r="P32" s="160">
        <v>0.12</v>
      </c>
      <c r="Q32" s="160">
        <v>0.08</v>
      </c>
      <c r="R32" s="160">
        <v>0.04</v>
      </c>
      <c r="S32" s="160">
        <v>0.06</v>
      </c>
      <c r="T32" s="160">
        <v>0.1</v>
      </c>
      <c r="U32" s="160">
        <v>0.14000000000000001</v>
      </c>
      <c r="V32" s="160">
        <v>0.16</v>
      </c>
      <c r="W32" t="str">
        <f t="shared" si="0"/>
        <v>Allemagne - Curaçao4618719hAvant Match</v>
      </c>
    </row>
    <row r="33" spans="1:23" hidden="1" x14ac:dyDescent="0.25">
      <c r="A33" s="3">
        <v>1</v>
      </c>
      <c r="B33" s="4" t="s">
        <v>106</v>
      </c>
      <c r="C33" s="5">
        <v>46187</v>
      </c>
      <c r="D33" s="6" t="s">
        <v>12</v>
      </c>
      <c r="E33" s="6" t="s">
        <v>13</v>
      </c>
      <c r="F33" s="6" t="b">
        <v>1</v>
      </c>
      <c r="G33" s="6" t="s">
        <v>49</v>
      </c>
      <c r="H33" s="3" t="s">
        <v>243</v>
      </c>
      <c r="I33" s="6" t="s">
        <v>81</v>
      </c>
      <c r="J33" s="6" t="s">
        <v>89</v>
      </c>
      <c r="K33" s="7">
        <f>'[1]CDM 2026'!$I79</f>
        <v>70000</v>
      </c>
      <c r="L33" s="8">
        <f>'[1]CDM 2026'!$H79*0.95</f>
        <v>5.794999999999999</v>
      </c>
      <c r="M33" s="160">
        <v>0.2</v>
      </c>
      <c r="N33" s="160">
        <v>0.2</v>
      </c>
      <c r="O33"/>
      <c r="P33"/>
      <c r="Q33"/>
      <c r="R33"/>
      <c r="S33"/>
      <c r="T33"/>
      <c r="U33"/>
      <c r="V33"/>
      <c r="W33" t="str">
        <f t="shared" si="0"/>
        <v>Allemagne - Curaçao4618719hPower break 1</v>
      </c>
    </row>
    <row r="34" spans="1:23" hidden="1" x14ac:dyDescent="0.25">
      <c r="A34" s="3">
        <v>1</v>
      </c>
      <c r="B34" s="4" t="s">
        <v>106</v>
      </c>
      <c r="C34" s="5">
        <v>46187</v>
      </c>
      <c r="D34" s="6" t="s">
        <v>12</v>
      </c>
      <c r="E34" s="6" t="s">
        <v>13</v>
      </c>
      <c r="F34" s="6" t="b">
        <v>1</v>
      </c>
      <c r="G34" s="6" t="s">
        <v>49</v>
      </c>
      <c r="H34" s="3" t="s">
        <v>138</v>
      </c>
      <c r="I34" s="6" t="s">
        <v>81</v>
      </c>
      <c r="J34" s="6" t="s">
        <v>89</v>
      </c>
      <c r="K34" s="7">
        <f>'[1]CDM 2026'!$I80</f>
        <v>60000</v>
      </c>
      <c r="L34" s="8">
        <f>'[1]CDM 2026'!$H80</f>
        <v>5.2</v>
      </c>
      <c r="M34"/>
      <c r="N34"/>
      <c r="O34" s="160">
        <v>0.16</v>
      </c>
      <c r="P34" s="160">
        <v>0.14000000000000001</v>
      </c>
      <c r="Q34" s="160">
        <v>0.1</v>
      </c>
      <c r="R34" s="160">
        <v>0.06</v>
      </c>
      <c r="S34" s="160">
        <v>0.02</v>
      </c>
      <c r="T34" s="160">
        <v>0.04</v>
      </c>
      <c r="U34" s="160">
        <v>0.06</v>
      </c>
      <c r="V34" s="160">
        <v>0.1</v>
      </c>
      <c r="W34" t="str">
        <f t="shared" si="0"/>
        <v>Allemagne - Curaçao4618719hMi-temps 1</v>
      </c>
    </row>
    <row r="35" spans="1:23" hidden="1" x14ac:dyDescent="0.25">
      <c r="A35" s="3">
        <v>1</v>
      </c>
      <c r="B35" s="4" t="s">
        <v>106</v>
      </c>
      <c r="C35" s="5">
        <v>46187</v>
      </c>
      <c r="D35" s="6" t="s">
        <v>12</v>
      </c>
      <c r="E35" s="6" t="s">
        <v>13</v>
      </c>
      <c r="F35" s="6" t="b">
        <v>1</v>
      </c>
      <c r="G35" s="6" t="s">
        <v>49</v>
      </c>
      <c r="H35" s="3" t="s">
        <v>139</v>
      </c>
      <c r="I35" s="6" t="s">
        <v>81</v>
      </c>
      <c r="J35" s="6" t="s">
        <v>89</v>
      </c>
      <c r="K35" s="7">
        <f>'[1]CDM 2026'!$I81</f>
        <v>55000</v>
      </c>
      <c r="L35" s="8">
        <f>'[1]CDM 2026'!$H81</f>
        <v>4.75</v>
      </c>
      <c r="M35"/>
      <c r="N35"/>
      <c r="O35" s="160">
        <v>0.1</v>
      </c>
      <c r="P35" s="160">
        <v>0.06</v>
      </c>
      <c r="Q35" s="160">
        <v>0.04</v>
      </c>
      <c r="R35" s="160">
        <v>0.02</v>
      </c>
      <c r="S35" s="160">
        <v>0.02</v>
      </c>
      <c r="T35" s="160">
        <v>0.04</v>
      </c>
      <c r="U35" s="160">
        <v>0.06</v>
      </c>
      <c r="V35" s="160">
        <v>0.1</v>
      </c>
      <c r="W35" t="str">
        <f t="shared" si="0"/>
        <v>Allemagne - Curaçao4618719hMi-temps 2</v>
      </c>
    </row>
    <row r="36" spans="1:23" hidden="1" x14ac:dyDescent="0.25">
      <c r="A36" s="3">
        <v>1</v>
      </c>
      <c r="B36" s="4" t="s">
        <v>106</v>
      </c>
      <c r="C36" s="5">
        <v>46187</v>
      </c>
      <c r="D36" s="6" t="s">
        <v>12</v>
      </c>
      <c r="E36" s="6" t="s">
        <v>13</v>
      </c>
      <c r="F36" s="6" t="b">
        <v>1</v>
      </c>
      <c r="G36" s="6" t="s">
        <v>49</v>
      </c>
      <c r="H36" s="3" t="s">
        <v>140</v>
      </c>
      <c r="I36" s="6" t="s">
        <v>81</v>
      </c>
      <c r="J36" s="6" t="s">
        <v>89</v>
      </c>
      <c r="K36" s="7">
        <f>'[1]CDM 2026'!$I82</f>
        <v>60000</v>
      </c>
      <c r="L36" s="8">
        <f>'[1]CDM 2026'!$H82</f>
        <v>5.2</v>
      </c>
      <c r="M36"/>
      <c r="N36"/>
      <c r="O36" s="160">
        <v>0.1</v>
      </c>
      <c r="P36" s="160">
        <v>0.06</v>
      </c>
      <c r="Q36" s="160">
        <v>0.04</v>
      </c>
      <c r="R36" s="160">
        <v>0.02</v>
      </c>
      <c r="S36" s="160">
        <v>0.06</v>
      </c>
      <c r="T36" s="160">
        <v>0.1</v>
      </c>
      <c r="U36" s="160">
        <v>0.14000000000000001</v>
      </c>
      <c r="V36" s="160">
        <v>0.16</v>
      </c>
      <c r="W36" t="str">
        <f t="shared" si="0"/>
        <v>Allemagne - Curaçao4618719hMi-temps 3</v>
      </c>
    </row>
    <row r="37" spans="1:23" hidden="1" x14ac:dyDescent="0.25">
      <c r="A37" s="3">
        <v>1</v>
      </c>
      <c r="B37" s="4" t="s">
        <v>106</v>
      </c>
      <c r="C37" s="5">
        <v>46187</v>
      </c>
      <c r="D37" s="6" t="s">
        <v>12</v>
      </c>
      <c r="E37" s="6" t="s">
        <v>13</v>
      </c>
      <c r="F37" s="6" t="b">
        <v>1</v>
      </c>
      <c r="G37" s="6" t="s">
        <v>49</v>
      </c>
      <c r="H37" s="3" t="s">
        <v>244</v>
      </c>
      <c r="I37" s="6" t="s">
        <v>81</v>
      </c>
      <c r="J37" s="6" t="s">
        <v>89</v>
      </c>
      <c r="K37" s="7">
        <f>'[1]CDM 2026'!$I83</f>
        <v>70000</v>
      </c>
      <c r="L37" s="8">
        <f>'[1]CDM 2026'!$H83*0.95</f>
        <v>5.794999999999999</v>
      </c>
      <c r="M37" s="160">
        <v>0.2</v>
      </c>
      <c r="N37" s="160">
        <v>0.2</v>
      </c>
      <c r="O37"/>
      <c r="P37"/>
      <c r="Q37"/>
      <c r="R37"/>
      <c r="S37"/>
      <c r="T37"/>
      <c r="U37"/>
      <c r="V37"/>
      <c r="W37" t="str">
        <f t="shared" si="0"/>
        <v>Allemagne - Curaçao4618719hPower break 2</v>
      </c>
    </row>
    <row r="38" spans="1:23" hidden="1" x14ac:dyDescent="0.25">
      <c r="A38" s="3">
        <v>1</v>
      </c>
      <c r="B38" s="4" t="s">
        <v>106</v>
      </c>
      <c r="C38" s="5">
        <v>46187</v>
      </c>
      <c r="D38" s="6" t="s">
        <v>12</v>
      </c>
      <c r="E38" s="6" t="s">
        <v>13</v>
      </c>
      <c r="F38" s="6" t="b">
        <v>1</v>
      </c>
      <c r="G38" s="6" t="s">
        <v>49</v>
      </c>
      <c r="H38" s="3" t="s">
        <v>119</v>
      </c>
      <c r="I38" s="6" t="s">
        <v>81</v>
      </c>
      <c r="J38" s="6" t="s">
        <v>89</v>
      </c>
      <c r="K38" s="7">
        <f>'[1]CDM 2026'!$I84</f>
        <v>50000</v>
      </c>
      <c r="L38" s="8">
        <f>'[1]CDM 2026'!$H84</f>
        <v>4.3499999999999996</v>
      </c>
      <c r="M38"/>
      <c r="N38"/>
      <c r="O38" s="160">
        <v>0.16</v>
      </c>
      <c r="P38" s="160">
        <v>0.14000000000000001</v>
      </c>
      <c r="Q38" s="160">
        <v>0.1</v>
      </c>
      <c r="R38" s="160">
        <v>0.06</v>
      </c>
      <c r="S38" s="160">
        <v>0.04</v>
      </c>
      <c r="T38" s="160">
        <v>0.08</v>
      </c>
      <c r="U38" s="160">
        <v>0.12</v>
      </c>
      <c r="V38" s="160">
        <v>0.15</v>
      </c>
      <c r="W38" t="str">
        <f t="shared" si="0"/>
        <v>Allemagne - Curaçao4618719hFin match</v>
      </c>
    </row>
    <row r="39" spans="1:23" hidden="1" x14ac:dyDescent="0.25">
      <c r="A39" s="3">
        <v>1</v>
      </c>
      <c r="B39" s="4" t="s">
        <v>106</v>
      </c>
      <c r="C39" s="5">
        <v>46187</v>
      </c>
      <c r="D39" s="6" t="s">
        <v>14</v>
      </c>
      <c r="E39" s="6" t="s">
        <v>15</v>
      </c>
      <c r="F39" s="6" t="b">
        <v>1</v>
      </c>
      <c r="G39" s="6" t="s">
        <v>50</v>
      </c>
      <c r="H39" s="3" t="s">
        <v>241</v>
      </c>
      <c r="I39" s="6" t="s">
        <v>82</v>
      </c>
      <c r="J39" s="6" t="s">
        <v>88</v>
      </c>
      <c r="K39" s="7">
        <f>'[1]CDM 2026'!$I93</f>
        <v>45000</v>
      </c>
      <c r="L39" s="8">
        <f>'[1]CDM 2026'!$H93</f>
        <v>3.2</v>
      </c>
      <c r="M39"/>
      <c r="N39"/>
      <c r="O39" s="160">
        <v>0.15</v>
      </c>
      <c r="P39" s="160">
        <v>0.12</v>
      </c>
      <c r="Q39" s="160">
        <v>0.08</v>
      </c>
      <c r="R39" s="160">
        <v>0.04</v>
      </c>
      <c r="S39" s="160">
        <v>0.06</v>
      </c>
      <c r="T39" s="160">
        <v>0.1</v>
      </c>
      <c r="U39" s="160">
        <v>0.14000000000000001</v>
      </c>
      <c r="V39" s="160">
        <v>0.16</v>
      </c>
      <c r="W39" t="str">
        <f t="shared" si="0"/>
        <v>Pays-Bas - Japon4618722hAvant Match</v>
      </c>
    </row>
    <row r="40" spans="1:23" hidden="1" x14ac:dyDescent="0.25">
      <c r="A40" s="3">
        <v>1</v>
      </c>
      <c r="B40" s="4" t="s">
        <v>106</v>
      </c>
      <c r="C40" s="5">
        <v>46187</v>
      </c>
      <c r="D40" s="6" t="s">
        <v>14</v>
      </c>
      <c r="E40" s="6" t="s">
        <v>15</v>
      </c>
      <c r="F40" s="6" t="b">
        <v>1</v>
      </c>
      <c r="G40" s="6" t="s">
        <v>50</v>
      </c>
      <c r="H40" s="3" t="s">
        <v>243</v>
      </c>
      <c r="I40" s="6" t="s">
        <v>82</v>
      </c>
      <c r="J40" s="6" t="s">
        <v>88</v>
      </c>
      <c r="K40" s="7">
        <f>'[1]CDM 2026'!$I95</f>
        <v>75000</v>
      </c>
      <c r="L40" s="8">
        <f>'[1]CDM 2026'!$H95*0.95</f>
        <v>5.6999999999999993</v>
      </c>
      <c r="M40" s="160">
        <v>0.2</v>
      </c>
      <c r="N40" s="160">
        <v>0.2</v>
      </c>
      <c r="O40"/>
      <c r="P40"/>
      <c r="Q40"/>
      <c r="R40"/>
      <c r="S40"/>
      <c r="T40"/>
      <c r="U40"/>
      <c r="V40"/>
      <c r="W40" t="str">
        <f t="shared" si="0"/>
        <v>Pays-Bas - Japon4618722hPower break 1</v>
      </c>
    </row>
    <row r="41" spans="1:23" hidden="1" x14ac:dyDescent="0.25">
      <c r="A41" s="3">
        <v>1</v>
      </c>
      <c r="B41" s="4" t="s">
        <v>106</v>
      </c>
      <c r="C41" s="5">
        <v>46187</v>
      </c>
      <c r="D41" s="6" t="s">
        <v>14</v>
      </c>
      <c r="E41" s="6" t="s">
        <v>15</v>
      </c>
      <c r="F41" s="6" t="b">
        <v>1</v>
      </c>
      <c r="G41" s="6" t="s">
        <v>50</v>
      </c>
      <c r="H41" s="3" t="s">
        <v>138</v>
      </c>
      <c r="I41" s="6" t="s">
        <v>82</v>
      </c>
      <c r="J41" s="6" t="s">
        <v>88</v>
      </c>
      <c r="K41" s="7">
        <f>'[1]CDM 2026'!$I96</f>
        <v>65000</v>
      </c>
      <c r="L41" s="8">
        <f>'[1]CDM 2026'!$H96</f>
        <v>5.2</v>
      </c>
      <c r="M41"/>
      <c r="N41"/>
      <c r="O41" s="160">
        <v>0.16</v>
      </c>
      <c r="P41" s="160">
        <v>0.14000000000000001</v>
      </c>
      <c r="Q41" s="160">
        <v>0.1</v>
      </c>
      <c r="R41" s="160">
        <v>0.06</v>
      </c>
      <c r="S41" s="160">
        <v>0.02</v>
      </c>
      <c r="T41" s="160">
        <v>0.04</v>
      </c>
      <c r="U41" s="160">
        <v>0.06</v>
      </c>
      <c r="V41" s="160">
        <v>0.1</v>
      </c>
      <c r="W41" t="str">
        <f t="shared" si="0"/>
        <v>Pays-Bas - Japon4618722hMi-temps 1</v>
      </c>
    </row>
    <row r="42" spans="1:23" hidden="1" x14ac:dyDescent="0.25">
      <c r="A42" s="3">
        <v>1</v>
      </c>
      <c r="B42" s="4" t="s">
        <v>106</v>
      </c>
      <c r="C42" s="5">
        <v>46187</v>
      </c>
      <c r="D42" s="6" t="s">
        <v>14</v>
      </c>
      <c r="E42" s="6" t="s">
        <v>15</v>
      </c>
      <c r="F42" s="6" t="b">
        <v>1</v>
      </c>
      <c r="G42" s="6" t="s">
        <v>50</v>
      </c>
      <c r="H42" s="3" t="s">
        <v>139</v>
      </c>
      <c r="I42" s="6" t="s">
        <v>82</v>
      </c>
      <c r="J42" s="6" t="s">
        <v>88</v>
      </c>
      <c r="K42" s="7">
        <f>'[1]CDM 2026'!$I97</f>
        <v>60000</v>
      </c>
      <c r="L42" s="8">
        <f>'[1]CDM 2026'!$H97</f>
        <v>4.8</v>
      </c>
      <c r="M42"/>
      <c r="N42"/>
      <c r="O42" s="160">
        <v>0.1</v>
      </c>
      <c r="P42" s="160">
        <v>0.06</v>
      </c>
      <c r="Q42" s="160">
        <v>0.04</v>
      </c>
      <c r="R42" s="160">
        <v>0.02</v>
      </c>
      <c r="S42" s="160">
        <v>0.02</v>
      </c>
      <c r="T42" s="160">
        <v>0.04</v>
      </c>
      <c r="U42" s="160">
        <v>0.06</v>
      </c>
      <c r="V42" s="160">
        <v>0.1</v>
      </c>
      <c r="W42" t="str">
        <f t="shared" si="0"/>
        <v>Pays-Bas - Japon4618722hMi-temps 2</v>
      </c>
    </row>
    <row r="43" spans="1:23" hidden="1" x14ac:dyDescent="0.25">
      <c r="A43" s="3">
        <v>1</v>
      </c>
      <c r="B43" s="4" t="s">
        <v>106</v>
      </c>
      <c r="C43" s="5">
        <v>46187</v>
      </c>
      <c r="D43" s="6" t="s">
        <v>14</v>
      </c>
      <c r="E43" s="6" t="s">
        <v>15</v>
      </c>
      <c r="F43" s="6" t="b">
        <v>1</v>
      </c>
      <c r="G43" s="6" t="s">
        <v>50</v>
      </c>
      <c r="H43" s="3" t="s">
        <v>140</v>
      </c>
      <c r="I43" s="6" t="s">
        <v>82</v>
      </c>
      <c r="J43" s="6" t="s">
        <v>88</v>
      </c>
      <c r="K43" s="7">
        <f>'[1]CDM 2026'!$I98</f>
        <v>65000</v>
      </c>
      <c r="L43" s="8">
        <f>'[1]CDM 2026'!$H98</f>
        <v>5.2</v>
      </c>
      <c r="M43"/>
      <c r="N43"/>
      <c r="O43" s="160">
        <v>0.1</v>
      </c>
      <c r="P43" s="160">
        <v>0.06</v>
      </c>
      <c r="Q43" s="160">
        <v>0.04</v>
      </c>
      <c r="R43" s="160">
        <v>0.02</v>
      </c>
      <c r="S43" s="160">
        <v>0.06</v>
      </c>
      <c r="T43" s="160">
        <v>0.1</v>
      </c>
      <c r="U43" s="160">
        <v>0.14000000000000001</v>
      </c>
      <c r="V43" s="160">
        <v>0.16</v>
      </c>
      <c r="W43" t="str">
        <f t="shared" si="0"/>
        <v>Pays-Bas - Japon4618722hMi-temps 3</v>
      </c>
    </row>
    <row r="44" spans="1:23" hidden="1" x14ac:dyDescent="0.25">
      <c r="A44" s="3">
        <v>1</v>
      </c>
      <c r="B44" s="4" t="s">
        <v>106</v>
      </c>
      <c r="C44" s="5">
        <v>46187</v>
      </c>
      <c r="D44" s="6" t="s">
        <v>14</v>
      </c>
      <c r="E44" s="6" t="s">
        <v>15</v>
      </c>
      <c r="F44" s="6" t="b">
        <v>1</v>
      </c>
      <c r="G44" s="6" t="s">
        <v>50</v>
      </c>
      <c r="H44" s="3" t="s">
        <v>244</v>
      </c>
      <c r="I44" s="6" t="s">
        <v>82</v>
      </c>
      <c r="J44" s="6" t="s">
        <v>88</v>
      </c>
      <c r="K44" s="7">
        <f>'[1]CDM 2026'!$I99</f>
        <v>70000</v>
      </c>
      <c r="L44" s="8">
        <f>'[1]CDM 2026'!$H99*0.95</f>
        <v>5.3199999999999994</v>
      </c>
      <c r="M44" s="160">
        <v>0.2</v>
      </c>
      <c r="N44" s="160">
        <v>0.2</v>
      </c>
      <c r="O44"/>
      <c r="P44"/>
      <c r="Q44"/>
      <c r="R44"/>
      <c r="S44"/>
      <c r="T44"/>
      <c r="U44"/>
      <c r="V44"/>
      <c r="W44" t="str">
        <f t="shared" si="0"/>
        <v>Pays-Bas - Japon4618722hPower break 2</v>
      </c>
    </row>
    <row r="45" spans="1:23" hidden="1" x14ac:dyDescent="0.25">
      <c r="A45" s="3">
        <v>1</v>
      </c>
      <c r="B45" s="4" t="s">
        <v>106</v>
      </c>
      <c r="C45" s="5">
        <v>46187</v>
      </c>
      <c r="D45" s="6" t="s">
        <v>14</v>
      </c>
      <c r="E45" s="6" t="s">
        <v>15</v>
      </c>
      <c r="F45" s="6" t="b">
        <v>1</v>
      </c>
      <c r="G45" s="6" t="s">
        <v>50</v>
      </c>
      <c r="H45" s="3" t="s">
        <v>119</v>
      </c>
      <c r="I45" s="6" t="s">
        <v>82</v>
      </c>
      <c r="J45" s="6" t="s">
        <v>88</v>
      </c>
      <c r="K45" s="7">
        <f>'[1]CDM 2026'!$I100</f>
        <v>15000</v>
      </c>
      <c r="L45" s="8">
        <f>'[1]CDM 2026'!$H100</f>
        <v>1.65</v>
      </c>
      <c r="M45"/>
      <c r="N45"/>
      <c r="O45" s="160">
        <v>0.16</v>
      </c>
      <c r="P45" s="160">
        <v>0.14000000000000001</v>
      </c>
      <c r="Q45" s="160">
        <v>0.1</v>
      </c>
      <c r="R45" s="160">
        <v>0.06</v>
      </c>
      <c r="S45" s="160">
        <v>0.04</v>
      </c>
      <c r="T45" s="160">
        <v>0.08</v>
      </c>
      <c r="U45" s="160">
        <v>0.12</v>
      </c>
      <c r="V45" s="160">
        <v>0.15</v>
      </c>
      <c r="W45" t="str">
        <f t="shared" si="0"/>
        <v>Pays-Bas - Japon4618722hFin match</v>
      </c>
    </row>
    <row r="46" spans="1:23" hidden="1" x14ac:dyDescent="0.25">
      <c r="A46" s="3">
        <v>1</v>
      </c>
      <c r="B46" s="4" t="s">
        <v>106</v>
      </c>
      <c r="C46" s="5">
        <v>46188</v>
      </c>
      <c r="D46" s="6" t="s">
        <v>16</v>
      </c>
      <c r="E46" s="6" t="s">
        <v>17</v>
      </c>
      <c r="F46" s="6" t="b">
        <v>1</v>
      </c>
      <c r="G46" s="6" t="s">
        <v>51</v>
      </c>
      <c r="H46" s="3" t="s">
        <v>241</v>
      </c>
      <c r="I46" s="6" t="s">
        <v>83</v>
      </c>
      <c r="J46" s="6" t="s">
        <v>89</v>
      </c>
      <c r="K46" s="7">
        <f>'[1]CDM 2026'!$I109</f>
        <v>11000</v>
      </c>
      <c r="L46" s="8">
        <f>'[1]CDM 2026'!$H109</f>
        <v>1.2</v>
      </c>
      <c r="M46"/>
      <c r="N46"/>
      <c r="O46" s="160">
        <v>0.15</v>
      </c>
      <c r="P46" s="160">
        <v>0.12</v>
      </c>
      <c r="Q46" s="160">
        <v>0.08</v>
      </c>
      <c r="R46" s="160">
        <v>0.04</v>
      </c>
      <c r="S46" s="160">
        <v>0.06</v>
      </c>
      <c r="T46" s="160">
        <v>0.1</v>
      </c>
      <c r="U46" s="160">
        <v>0.14000000000000001</v>
      </c>
      <c r="V46" s="160">
        <v>0.16</v>
      </c>
      <c r="W46" t="str">
        <f t="shared" si="0"/>
        <v>Espagne - Cap Vert4618818hAvant Match</v>
      </c>
    </row>
    <row r="47" spans="1:23" hidden="1" x14ac:dyDescent="0.25">
      <c r="A47" s="3">
        <v>1</v>
      </c>
      <c r="B47" s="4" t="s">
        <v>106</v>
      </c>
      <c r="C47" s="5">
        <v>46188</v>
      </c>
      <c r="D47" s="6" t="s">
        <v>16</v>
      </c>
      <c r="E47" s="6" t="s">
        <v>17</v>
      </c>
      <c r="F47" s="6" t="b">
        <v>1</v>
      </c>
      <c r="G47" s="6" t="s">
        <v>51</v>
      </c>
      <c r="H47" s="3" t="s">
        <v>243</v>
      </c>
      <c r="I47" s="6" t="s">
        <v>83</v>
      </c>
      <c r="J47" s="6" t="s">
        <v>89</v>
      </c>
      <c r="K47" s="7">
        <f>'[1]CDM 2026'!$I111</f>
        <v>52000</v>
      </c>
      <c r="L47" s="8">
        <f>'[1]CDM 2026'!$H111*0.95</f>
        <v>4.3224999999999998</v>
      </c>
      <c r="M47" s="160">
        <v>0.2</v>
      </c>
      <c r="N47" s="160">
        <v>0.2</v>
      </c>
      <c r="O47"/>
      <c r="P47"/>
      <c r="Q47"/>
      <c r="R47"/>
      <c r="S47"/>
      <c r="T47"/>
      <c r="U47"/>
      <c r="V47"/>
      <c r="W47" t="str">
        <f t="shared" si="0"/>
        <v>Espagne - Cap Vert4618818hPower break 1</v>
      </c>
    </row>
    <row r="48" spans="1:23" hidden="1" x14ac:dyDescent="0.25">
      <c r="A48" s="3">
        <v>1</v>
      </c>
      <c r="B48" s="4" t="s">
        <v>106</v>
      </c>
      <c r="C48" s="5">
        <v>46188</v>
      </c>
      <c r="D48" s="6" t="s">
        <v>16</v>
      </c>
      <c r="E48" s="6" t="s">
        <v>17</v>
      </c>
      <c r="F48" s="6" t="b">
        <v>1</v>
      </c>
      <c r="G48" s="6" t="s">
        <v>51</v>
      </c>
      <c r="H48" s="3" t="s">
        <v>138</v>
      </c>
      <c r="I48" s="6" t="s">
        <v>83</v>
      </c>
      <c r="J48" s="6" t="s">
        <v>89</v>
      </c>
      <c r="K48" s="7">
        <f>'[1]CDM 2026'!$I112</f>
        <v>45000</v>
      </c>
      <c r="L48" s="8">
        <f>'[1]CDM 2026'!$H112</f>
        <v>3.95</v>
      </c>
      <c r="M48"/>
      <c r="N48"/>
      <c r="O48" s="160">
        <v>0.16</v>
      </c>
      <c r="P48" s="160">
        <v>0.14000000000000001</v>
      </c>
      <c r="Q48" s="160">
        <v>0.1</v>
      </c>
      <c r="R48" s="160">
        <v>0.06</v>
      </c>
      <c r="S48" s="160">
        <v>0.02</v>
      </c>
      <c r="T48" s="160">
        <v>0.04</v>
      </c>
      <c r="U48" s="160">
        <v>0.06</v>
      </c>
      <c r="V48" s="160">
        <v>0.1</v>
      </c>
      <c r="W48" t="str">
        <f t="shared" si="0"/>
        <v>Espagne - Cap Vert4618818hMi-temps 1</v>
      </c>
    </row>
    <row r="49" spans="1:23" hidden="1" x14ac:dyDescent="0.25">
      <c r="A49" s="3">
        <v>1</v>
      </c>
      <c r="B49" s="4" t="s">
        <v>106</v>
      </c>
      <c r="C49" s="5">
        <v>46188</v>
      </c>
      <c r="D49" s="6" t="s">
        <v>16</v>
      </c>
      <c r="E49" s="6" t="s">
        <v>17</v>
      </c>
      <c r="F49" s="6" t="b">
        <v>1</v>
      </c>
      <c r="G49" s="6" t="s">
        <v>51</v>
      </c>
      <c r="H49" s="3" t="s">
        <v>139</v>
      </c>
      <c r="I49" s="6" t="s">
        <v>83</v>
      </c>
      <c r="J49" s="6" t="s">
        <v>89</v>
      </c>
      <c r="K49" s="7">
        <f>'[1]CDM 2026'!$I113</f>
        <v>40000</v>
      </c>
      <c r="L49" s="8">
        <f>'[1]CDM 2026'!$H113</f>
        <v>3.5</v>
      </c>
      <c r="M49"/>
      <c r="N49"/>
      <c r="O49" s="160">
        <v>0.1</v>
      </c>
      <c r="P49" s="160">
        <v>0.06</v>
      </c>
      <c r="Q49" s="160">
        <v>0.04</v>
      </c>
      <c r="R49" s="160">
        <v>0.02</v>
      </c>
      <c r="S49" s="160">
        <v>0.02</v>
      </c>
      <c r="T49" s="160">
        <v>0.04</v>
      </c>
      <c r="U49" s="160">
        <v>0.06</v>
      </c>
      <c r="V49" s="160">
        <v>0.1</v>
      </c>
      <c r="W49" t="str">
        <f t="shared" si="0"/>
        <v>Espagne - Cap Vert4618818hMi-temps 2</v>
      </c>
    </row>
    <row r="50" spans="1:23" hidden="1" x14ac:dyDescent="0.25">
      <c r="A50" s="3">
        <v>1</v>
      </c>
      <c r="B50" s="4" t="s">
        <v>106</v>
      </c>
      <c r="C50" s="5">
        <v>46188</v>
      </c>
      <c r="D50" s="6" t="s">
        <v>16</v>
      </c>
      <c r="E50" s="6" t="s">
        <v>17</v>
      </c>
      <c r="F50" s="6" t="b">
        <v>1</v>
      </c>
      <c r="G50" s="6" t="s">
        <v>51</v>
      </c>
      <c r="H50" s="3" t="s">
        <v>140</v>
      </c>
      <c r="I50" s="6" t="s">
        <v>83</v>
      </c>
      <c r="J50" s="6" t="s">
        <v>89</v>
      </c>
      <c r="K50" s="7">
        <f>'[1]CDM 2026'!$I114</f>
        <v>45000</v>
      </c>
      <c r="L50" s="8">
        <f>'[1]CDM 2026'!$H114</f>
        <v>3.95</v>
      </c>
      <c r="M50"/>
      <c r="N50"/>
      <c r="O50" s="160">
        <v>0.1</v>
      </c>
      <c r="P50" s="160">
        <v>0.06</v>
      </c>
      <c r="Q50" s="160">
        <v>0.04</v>
      </c>
      <c r="R50" s="160">
        <v>0.02</v>
      </c>
      <c r="S50" s="160">
        <v>0.06</v>
      </c>
      <c r="T50" s="160">
        <v>0.1</v>
      </c>
      <c r="U50" s="160">
        <v>0.14000000000000001</v>
      </c>
      <c r="V50" s="160">
        <v>0.16</v>
      </c>
      <c r="W50" t="str">
        <f t="shared" si="0"/>
        <v>Espagne - Cap Vert4618818hMi-temps 3</v>
      </c>
    </row>
    <row r="51" spans="1:23" hidden="1" x14ac:dyDescent="0.25">
      <c r="A51" s="3">
        <v>1</v>
      </c>
      <c r="B51" s="4" t="s">
        <v>106</v>
      </c>
      <c r="C51" s="5">
        <v>46188</v>
      </c>
      <c r="D51" s="6" t="s">
        <v>16</v>
      </c>
      <c r="E51" s="6" t="s">
        <v>17</v>
      </c>
      <c r="F51" s="6" t="b">
        <v>1</v>
      </c>
      <c r="G51" s="6" t="s">
        <v>51</v>
      </c>
      <c r="H51" s="3" t="s">
        <v>244</v>
      </c>
      <c r="I51" s="6" t="s">
        <v>83</v>
      </c>
      <c r="J51" s="6" t="s">
        <v>89</v>
      </c>
      <c r="K51" s="7">
        <f>'[1]CDM 2026'!$I115</f>
        <v>52000</v>
      </c>
      <c r="L51" s="8">
        <f>'[1]CDM 2026'!$H115*0.95</f>
        <v>4.3224999999999998</v>
      </c>
      <c r="M51" s="160">
        <v>0.2</v>
      </c>
      <c r="N51" s="160">
        <v>0.2</v>
      </c>
      <c r="O51"/>
      <c r="P51"/>
      <c r="Q51"/>
      <c r="R51"/>
      <c r="S51"/>
      <c r="T51"/>
      <c r="U51"/>
      <c r="V51"/>
      <c r="W51" t="str">
        <f t="shared" si="0"/>
        <v>Espagne - Cap Vert4618818hPower break 2</v>
      </c>
    </row>
    <row r="52" spans="1:23" hidden="1" x14ac:dyDescent="0.25">
      <c r="A52" s="3">
        <v>1</v>
      </c>
      <c r="B52" s="4" t="s">
        <v>106</v>
      </c>
      <c r="C52" s="5">
        <v>46188</v>
      </c>
      <c r="D52" s="6" t="s">
        <v>16</v>
      </c>
      <c r="E52" s="6" t="s">
        <v>17</v>
      </c>
      <c r="F52" s="6" t="b">
        <v>1</v>
      </c>
      <c r="G52" s="6" t="s">
        <v>51</v>
      </c>
      <c r="H52" s="3" t="s">
        <v>119</v>
      </c>
      <c r="I52" s="6" t="s">
        <v>83</v>
      </c>
      <c r="J52" s="6" t="s">
        <v>89</v>
      </c>
      <c r="K52" s="7">
        <f>'[1]CDM 2026'!$I116</f>
        <v>40000</v>
      </c>
      <c r="L52" s="8">
        <f>'[1]CDM 2026'!$H116</f>
        <v>3.5</v>
      </c>
      <c r="M52"/>
      <c r="N52"/>
      <c r="O52" s="160">
        <v>0.16</v>
      </c>
      <c r="P52" s="160">
        <v>0.14000000000000001</v>
      </c>
      <c r="Q52" s="160">
        <v>0.1</v>
      </c>
      <c r="R52" s="160">
        <v>0.06</v>
      </c>
      <c r="S52" s="160">
        <v>0.04</v>
      </c>
      <c r="T52" s="160">
        <v>0.08</v>
      </c>
      <c r="U52" s="160">
        <v>0.12</v>
      </c>
      <c r="V52" s="160">
        <v>0.15</v>
      </c>
      <c r="W52" t="str">
        <f t="shared" si="0"/>
        <v>Espagne - Cap Vert4618818hFin match</v>
      </c>
    </row>
    <row r="53" spans="1:23" hidden="1" x14ac:dyDescent="0.25">
      <c r="A53" s="3">
        <v>1</v>
      </c>
      <c r="B53" s="4" t="s">
        <v>106</v>
      </c>
      <c r="C53" s="5">
        <v>46188</v>
      </c>
      <c r="D53" s="6" t="s">
        <v>18</v>
      </c>
      <c r="E53" s="6" t="s">
        <v>19</v>
      </c>
      <c r="F53" s="6" t="b">
        <v>1</v>
      </c>
      <c r="G53" s="6" t="s">
        <v>52</v>
      </c>
      <c r="H53" s="3" t="s">
        <v>241</v>
      </c>
      <c r="I53" s="6" t="s">
        <v>80</v>
      </c>
      <c r="J53" s="6" t="s">
        <v>83</v>
      </c>
      <c r="K53" s="7">
        <f>'[1]CDM 2026'!$I141</f>
        <v>11000</v>
      </c>
      <c r="L53" s="8">
        <f>'[1]CDM 2026'!$H141</f>
        <v>1.2</v>
      </c>
      <c r="M53"/>
      <c r="N53"/>
      <c r="O53" s="160">
        <v>0.15</v>
      </c>
      <c r="P53" s="160">
        <v>0.12</v>
      </c>
      <c r="Q53" s="160">
        <v>0.08</v>
      </c>
      <c r="R53" s="160">
        <v>0.04</v>
      </c>
      <c r="S53" s="160">
        <v>0.06</v>
      </c>
      <c r="T53" s="160">
        <v>0.1</v>
      </c>
      <c r="U53" s="160">
        <v>0.14000000000000001</v>
      </c>
      <c r="V53" s="160">
        <v>0.16</v>
      </c>
      <c r="W53" t="str">
        <f t="shared" si="0"/>
        <v>Arabie Saoudite - Uruguay4618824hAvant Match</v>
      </c>
    </row>
    <row r="54" spans="1:23" hidden="1" x14ac:dyDescent="0.25">
      <c r="A54" s="3">
        <v>1</v>
      </c>
      <c r="B54" s="4" t="s">
        <v>106</v>
      </c>
      <c r="C54" s="5">
        <v>46188</v>
      </c>
      <c r="D54" s="6" t="s">
        <v>18</v>
      </c>
      <c r="E54" s="6" t="s">
        <v>19</v>
      </c>
      <c r="F54" s="6" t="b">
        <v>1</v>
      </c>
      <c r="G54" s="6" t="s">
        <v>52</v>
      </c>
      <c r="H54" s="3" t="s">
        <v>243</v>
      </c>
      <c r="I54" s="6" t="s">
        <v>80</v>
      </c>
      <c r="J54" s="6" t="s">
        <v>83</v>
      </c>
      <c r="K54" s="7">
        <f>'[1]CDM 2026'!$I143</f>
        <v>15000</v>
      </c>
      <c r="L54" s="8">
        <f>'[1]CDM 2026'!$H143*0.95</f>
        <v>1.615</v>
      </c>
      <c r="M54" s="160">
        <v>0.2</v>
      </c>
      <c r="N54" s="160">
        <v>0.2</v>
      </c>
      <c r="O54"/>
      <c r="P54"/>
      <c r="Q54"/>
      <c r="R54"/>
      <c r="S54"/>
      <c r="T54"/>
      <c r="U54"/>
      <c r="V54"/>
      <c r="W54" t="str">
        <f t="shared" si="0"/>
        <v>Arabie Saoudite - Uruguay4618824hPower break 1</v>
      </c>
    </row>
    <row r="55" spans="1:23" hidden="1" x14ac:dyDescent="0.25">
      <c r="A55" s="3">
        <v>1</v>
      </c>
      <c r="B55" s="4" t="s">
        <v>106</v>
      </c>
      <c r="C55" s="5">
        <v>46188</v>
      </c>
      <c r="D55" s="6" t="s">
        <v>18</v>
      </c>
      <c r="E55" s="6" t="s">
        <v>19</v>
      </c>
      <c r="F55" s="6" t="b">
        <v>1</v>
      </c>
      <c r="G55" s="6" t="s">
        <v>52</v>
      </c>
      <c r="H55" s="3" t="s">
        <v>138</v>
      </c>
      <c r="I55" s="6" t="s">
        <v>80</v>
      </c>
      <c r="J55" s="6" t="s">
        <v>83</v>
      </c>
      <c r="K55" s="7">
        <f>'[1]CDM 2026'!$I144</f>
        <v>13000</v>
      </c>
      <c r="L55" s="8">
        <f>'[1]CDM 2026'!$H144</f>
        <v>1.4</v>
      </c>
      <c r="M55"/>
      <c r="N55"/>
      <c r="O55" s="160">
        <v>0.16</v>
      </c>
      <c r="P55" s="160">
        <v>0.14000000000000001</v>
      </c>
      <c r="Q55" s="160">
        <v>0.1</v>
      </c>
      <c r="R55" s="160">
        <v>0.06</v>
      </c>
      <c r="S55" s="160">
        <v>0.02</v>
      </c>
      <c r="T55" s="160">
        <v>0.04</v>
      </c>
      <c r="U55" s="160">
        <v>0.06</v>
      </c>
      <c r="V55" s="160">
        <v>0.1</v>
      </c>
      <c r="W55" t="str">
        <f t="shared" si="0"/>
        <v>Arabie Saoudite - Uruguay4618824hMi-temps 1</v>
      </c>
    </row>
    <row r="56" spans="1:23" hidden="1" x14ac:dyDescent="0.25">
      <c r="A56" s="3">
        <v>1</v>
      </c>
      <c r="B56" s="4" t="s">
        <v>106</v>
      </c>
      <c r="C56" s="5">
        <v>46188</v>
      </c>
      <c r="D56" s="6" t="s">
        <v>18</v>
      </c>
      <c r="E56" s="6" t="s">
        <v>19</v>
      </c>
      <c r="F56" s="6" t="b">
        <v>1</v>
      </c>
      <c r="G56" s="6" t="s">
        <v>52</v>
      </c>
      <c r="H56" s="3" t="s">
        <v>139</v>
      </c>
      <c r="I56" s="6" t="s">
        <v>80</v>
      </c>
      <c r="J56" s="6" t="s">
        <v>83</v>
      </c>
      <c r="K56" s="7">
        <f>'[1]CDM 2026'!$I145</f>
        <v>10000</v>
      </c>
      <c r="L56" s="8">
        <f>'[1]CDM 2026'!$H145</f>
        <v>1.1000000000000001</v>
      </c>
      <c r="M56"/>
      <c r="N56"/>
      <c r="O56" s="160">
        <v>0.1</v>
      </c>
      <c r="P56" s="160">
        <v>0.06</v>
      </c>
      <c r="Q56" s="160">
        <v>0.04</v>
      </c>
      <c r="R56" s="160">
        <v>0.02</v>
      </c>
      <c r="S56" s="160">
        <v>0.02</v>
      </c>
      <c r="T56" s="160">
        <v>0.04</v>
      </c>
      <c r="U56" s="160">
        <v>0.06</v>
      </c>
      <c r="V56" s="160">
        <v>0.1</v>
      </c>
      <c r="W56" t="str">
        <f t="shared" si="0"/>
        <v>Arabie Saoudite - Uruguay4618824hMi-temps 2</v>
      </c>
    </row>
    <row r="57" spans="1:23" hidden="1" x14ac:dyDescent="0.25">
      <c r="A57" s="3">
        <v>1</v>
      </c>
      <c r="B57" s="4" t="s">
        <v>106</v>
      </c>
      <c r="C57" s="5">
        <v>46188</v>
      </c>
      <c r="D57" s="6" t="s">
        <v>18</v>
      </c>
      <c r="E57" s="6" t="s">
        <v>19</v>
      </c>
      <c r="F57" s="6" t="b">
        <v>1</v>
      </c>
      <c r="G57" s="6" t="s">
        <v>52</v>
      </c>
      <c r="H57" s="3" t="s">
        <v>140</v>
      </c>
      <c r="I57" s="6" t="s">
        <v>80</v>
      </c>
      <c r="J57" s="6" t="s">
        <v>83</v>
      </c>
      <c r="K57" s="7">
        <f>'[1]CDM 2026'!$I146</f>
        <v>13000</v>
      </c>
      <c r="L57" s="8">
        <f>'[1]CDM 2026'!$H146</f>
        <v>1.4</v>
      </c>
      <c r="M57"/>
      <c r="N57"/>
      <c r="O57" s="160">
        <v>0.1</v>
      </c>
      <c r="P57" s="160">
        <v>0.06</v>
      </c>
      <c r="Q57" s="160">
        <v>0.04</v>
      </c>
      <c r="R57" s="160">
        <v>0.02</v>
      </c>
      <c r="S57" s="160">
        <v>0.06</v>
      </c>
      <c r="T57" s="160">
        <v>0.1</v>
      </c>
      <c r="U57" s="160">
        <v>0.14000000000000001</v>
      </c>
      <c r="V57" s="160">
        <v>0.16</v>
      </c>
      <c r="W57" t="str">
        <f t="shared" si="0"/>
        <v>Arabie Saoudite - Uruguay4618824hMi-temps 3</v>
      </c>
    </row>
    <row r="58" spans="1:23" hidden="1" x14ac:dyDescent="0.25">
      <c r="A58" s="3">
        <v>1</v>
      </c>
      <c r="B58" s="4" t="s">
        <v>106</v>
      </c>
      <c r="C58" s="5">
        <v>46188</v>
      </c>
      <c r="D58" s="6" t="s">
        <v>18</v>
      </c>
      <c r="E58" s="6" t="s">
        <v>19</v>
      </c>
      <c r="F58" s="6" t="b">
        <v>1</v>
      </c>
      <c r="G58" s="6" t="s">
        <v>52</v>
      </c>
      <c r="H58" s="3" t="s">
        <v>244</v>
      </c>
      <c r="I58" s="6" t="s">
        <v>80</v>
      </c>
      <c r="J58" s="6" t="s">
        <v>83</v>
      </c>
      <c r="K58" s="7">
        <f>'[1]CDM 2026'!$I147</f>
        <v>14000</v>
      </c>
      <c r="L58" s="8">
        <f>'[1]CDM 2026'!$H147*0.95</f>
        <v>1.52</v>
      </c>
      <c r="M58" s="160">
        <v>0.2</v>
      </c>
      <c r="N58" s="160">
        <v>0.2</v>
      </c>
      <c r="O58"/>
      <c r="P58"/>
      <c r="Q58"/>
      <c r="R58"/>
      <c r="S58"/>
      <c r="T58"/>
      <c r="U58"/>
      <c r="V58"/>
      <c r="W58" t="str">
        <f t="shared" si="0"/>
        <v>Arabie Saoudite - Uruguay4618824hPower break 2</v>
      </c>
    </row>
    <row r="59" spans="1:23" hidden="1" x14ac:dyDescent="0.25">
      <c r="A59" s="3">
        <v>1</v>
      </c>
      <c r="B59" s="4" t="s">
        <v>106</v>
      </c>
      <c r="C59" s="5">
        <v>46188</v>
      </c>
      <c r="D59" s="6" t="s">
        <v>18</v>
      </c>
      <c r="E59" s="6" t="s">
        <v>19</v>
      </c>
      <c r="F59" s="6" t="b">
        <v>1</v>
      </c>
      <c r="G59" s="6" t="s">
        <v>52</v>
      </c>
      <c r="H59" s="3" t="s">
        <v>119</v>
      </c>
      <c r="I59" s="6" t="s">
        <v>80</v>
      </c>
      <c r="J59" s="6" t="s">
        <v>83</v>
      </c>
      <c r="K59" s="7">
        <f>'[1]CDM 2026'!$I148</f>
        <v>5000</v>
      </c>
      <c r="L59" s="8">
        <f>'[1]CDM 2026'!$H148</f>
        <v>0.5</v>
      </c>
      <c r="M59"/>
      <c r="N59"/>
      <c r="O59" s="160">
        <v>0.16</v>
      </c>
      <c r="P59" s="160">
        <v>0.14000000000000001</v>
      </c>
      <c r="Q59" s="160">
        <v>0.1</v>
      </c>
      <c r="R59" s="160">
        <v>0.06</v>
      </c>
      <c r="S59" s="160">
        <v>0.04</v>
      </c>
      <c r="T59" s="160">
        <v>0.08</v>
      </c>
      <c r="U59" s="160">
        <v>0.12</v>
      </c>
      <c r="V59" s="160">
        <v>0.15</v>
      </c>
      <c r="W59" t="str">
        <f t="shared" ref="W59:W108" si="1">_xlfn.CONCAT(G59,C59,I59,H59)</f>
        <v>Arabie Saoudite - Uruguay4618824hFin match</v>
      </c>
    </row>
    <row r="60" spans="1:23" hidden="1" x14ac:dyDescent="0.25">
      <c r="A60" s="3">
        <v>1</v>
      </c>
      <c r="B60" s="4" t="s">
        <v>106</v>
      </c>
      <c r="C60" s="5">
        <v>46188</v>
      </c>
      <c r="D60" s="6" t="s">
        <v>20</v>
      </c>
      <c r="E60" s="6" t="s">
        <v>21</v>
      </c>
      <c r="F60" s="6" t="b">
        <v>1</v>
      </c>
      <c r="G60" s="6" t="s">
        <v>53</v>
      </c>
      <c r="H60" s="3" t="s">
        <v>241</v>
      </c>
      <c r="I60" s="6" t="s">
        <v>79</v>
      </c>
      <c r="J60" s="6" t="s">
        <v>89</v>
      </c>
      <c r="K60" s="7">
        <f>'[1]CDM 2026'!$I125</f>
        <v>45000</v>
      </c>
      <c r="L60" s="8">
        <f>'[1]CDM 2026'!$H125</f>
        <v>3.2</v>
      </c>
      <c r="M60"/>
      <c r="N60"/>
      <c r="O60" s="160">
        <v>0.15</v>
      </c>
      <c r="P60" s="160">
        <v>0.12</v>
      </c>
      <c r="Q60" s="160">
        <v>0.08</v>
      </c>
      <c r="R60" s="160">
        <v>0.04</v>
      </c>
      <c r="S60" s="160">
        <v>0.06</v>
      </c>
      <c r="T60" s="160">
        <v>0.1</v>
      </c>
      <c r="U60" s="160">
        <v>0.14000000000000001</v>
      </c>
      <c r="V60" s="160">
        <v>0.16</v>
      </c>
      <c r="W60" t="str">
        <f t="shared" si="1"/>
        <v>Belgique - Egypte4618821hAvant Match</v>
      </c>
    </row>
    <row r="61" spans="1:23" hidden="1" x14ac:dyDescent="0.25">
      <c r="A61" s="3">
        <v>1</v>
      </c>
      <c r="B61" s="4" t="s">
        <v>106</v>
      </c>
      <c r="C61" s="5">
        <v>46188</v>
      </c>
      <c r="D61" s="6" t="s">
        <v>20</v>
      </c>
      <c r="E61" s="6" t="s">
        <v>21</v>
      </c>
      <c r="F61" s="6" t="b">
        <v>1</v>
      </c>
      <c r="G61" s="6" t="s">
        <v>53</v>
      </c>
      <c r="H61" s="3" t="s">
        <v>243</v>
      </c>
      <c r="I61" s="6" t="s">
        <v>79</v>
      </c>
      <c r="J61" s="6" t="s">
        <v>89</v>
      </c>
      <c r="K61" s="7">
        <f>'[1]CDM 2026'!$I127</f>
        <v>165000</v>
      </c>
      <c r="L61" s="8">
        <f>'[1]CDM 2026'!$H127*0.95</f>
        <v>11.21</v>
      </c>
      <c r="M61" s="160">
        <v>0.2</v>
      </c>
      <c r="N61" s="160">
        <v>0.2</v>
      </c>
      <c r="O61"/>
      <c r="P61"/>
      <c r="Q61"/>
      <c r="R61"/>
      <c r="S61"/>
      <c r="T61"/>
      <c r="U61"/>
      <c r="V61"/>
      <c r="W61" t="str">
        <f t="shared" si="1"/>
        <v>Belgique - Egypte4618821hPower break 1</v>
      </c>
    </row>
    <row r="62" spans="1:23" hidden="1" x14ac:dyDescent="0.25">
      <c r="A62" s="3">
        <v>1</v>
      </c>
      <c r="B62" s="4" t="s">
        <v>106</v>
      </c>
      <c r="C62" s="5">
        <v>46188</v>
      </c>
      <c r="D62" s="6" t="s">
        <v>20</v>
      </c>
      <c r="E62" s="6" t="s">
        <v>21</v>
      </c>
      <c r="F62" s="6" t="b">
        <v>1</v>
      </c>
      <c r="G62" s="6" t="s">
        <v>53</v>
      </c>
      <c r="H62" s="3" t="s">
        <v>138</v>
      </c>
      <c r="I62" s="6" t="s">
        <v>79</v>
      </c>
      <c r="J62" s="6" t="s">
        <v>89</v>
      </c>
      <c r="K62" s="7">
        <f>'[1]CDM 2026'!$I128</f>
        <v>135000</v>
      </c>
      <c r="L62" s="8">
        <f>'[1]CDM 2026'!$H128</f>
        <v>9.65</v>
      </c>
      <c r="M62"/>
      <c r="N62"/>
      <c r="O62" s="160">
        <v>0.16</v>
      </c>
      <c r="P62" s="160">
        <v>0.14000000000000001</v>
      </c>
      <c r="Q62" s="160">
        <v>0.1</v>
      </c>
      <c r="R62" s="160">
        <v>0.06</v>
      </c>
      <c r="S62" s="160">
        <v>0.02</v>
      </c>
      <c r="T62" s="160">
        <v>0.04</v>
      </c>
      <c r="U62" s="160">
        <v>0.06</v>
      </c>
      <c r="V62" s="160">
        <v>0.1</v>
      </c>
      <c r="W62" t="str">
        <f t="shared" si="1"/>
        <v>Belgique - Egypte4618821hMi-temps 1</v>
      </c>
    </row>
    <row r="63" spans="1:23" hidden="1" x14ac:dyDescent="0.25">
      <c r="A63" s="3">
        <v>1</v>
      </c>
      <c r="B63" s="4" t="s">
        <v>106</v>
      </c>
      <c r="C63" s="5">
        <v>46188</v>
      </c>
      <c r="D63" s="6" t="s">
        <v>20</v>
      </c>
      <c r="E63" s="6" t="s">
        <v>21</v>
      </c>
      <c r="F63" s="6" t="b">
        <v>1</v>
      </c>
      <c r="G63" s="6" t="s">
        <v>53</v>
      </c>
      <c r="H63" s="3" t="s">
        <v>139</v>
      </c>
      <c r="I63" s="6" t="s">
        <v>79</v>
      </c>
      <c r="J63" s="6" t="s">
        <v>89</v>
      </c>
      <c r="K63" s="7">
        <f>'[1]CDM 2026'!$I129</f>
        <v>125000</v>
      </c>
      <c r="L63" s="8">
        <f>'[1]CDM 2026'!$H129</f>
        <v>8.9499999999999993</v>
      </c>
      <c r="M63"/>
      <c r="N63"/>
      <c r="O63" s="160">
        <v>0.1</v>
      </c>
      <c r="P63" s="160">
        <v>0.06</v>
      </c>
      <c r="Q63" s="160">
        <v>0.04</v>
      </c>
      <c r="R63" s="160">
        <v>0.02</v>
      </c>
      <c r="S63" s="160">
        <v>0.02</v>
      </c>
      <c r="T63" s="160">
        <v>0.04</v>
      </c>
      <c r="U63" s="160">
        <v>0.06</v>
      </c>
      <c r="V63" s="160">
        <v>0.1</v>
      </c>
      <c r="W63" t="str">
        <f t="shared" si="1"/>
        <v>Belgique - Egypte4618821hMi-temps 2</v>
      </c>
    </row>
    <row r="64" spans="1:23" hidden="1" x14ac:dyDescent="0.25">
      <c r="A64" s="3">
        <v>1</v>
      </c>
      <c r="B64" s="4" t="s">
        <v>106</v>
      </c>
      <c r="C64" s="5">
        <v>46188</v>
      </c>
      <c r="D64" s="6" t="s">
        <v>20</v>
      </c>
      <c r="E64" s="6" t="s">
        <v>21</v>
      </c>
      <c r="F64" s="6" t="b">
        <v>1</v>
      </c>
      <c r="G64" s="6" t="s">
        <v>53</v>
      </c>
      <c r="H64" s="3" t="s">
        <v>140</v>
      </c>
      <c r="I64" s="6" t="s">
        <v>79</v>
      </c>
      <c r="J64" s="6" t="s">
        <v>89</v>
      </c>
      <c r="K64" s="7">
        <f>'[1]CDM 2026'!$I130</f>
        <v>135000</v>
      </c>
      <c r="L64" s="8">
        <f>'[1]CDM 2026'!$H130</f>
        <v>9.65</v>
      </c>
      <c r="M64"/>
      <c r="N64"/>
      <c r="O64" s="160">
        <v>0.1</v>
      </c>
      <c r="P64" s="160">
        <v>0.06</v>
      </c>
      <c r="Q64" s="160">
        <v>0.04</v>
      </c>
      <c r="R64" s="160">
        <v>0.02</v>
      </c>
      <c r="S64" s="160">
        <v>0.06</v>
      </c>
      <c r="T64" s="160">
        <v>0.1</v>
      </c>
      <c r="U64" s="160">
        <v>0.14000000000000001</v>
      </c>
      <c r="V64" s="160">
        <v>0.16</v>
      </c>
      <c r="W64" t="str">
        <f t="shared" si="1"/>
        <v>Belgique - Egypte4618821hMi-temps 3</v>
      </c>
    </row>
    <row r="65" spans="1:23" hidden="1" x14ac:dyDescent="0.25">
      <c r="A65" s="3">
        <v>1</v>
      </c>
      <c r="B65" s="4" t="s">
        <v>106</v>
      </c>
      <c r="C65" s="5">
        <v>46188</v>
      </c>
      <c r="D65" s="6" t="s">
        <v>20</v>
      </c>
      <c r="E65" s="6" t="s">
        <v>21</v>
      </c>
      <c r="F65" s="6" t="b">
        <v>1</v>
      </c>
      <c r="G65" s="6" t="s">
        <v>53</v>
      </c>
      <c r="H65" s="3" t="s">
        <v>244</v>
      </c>
      <c r="I65" s="6" t="s">
        <v>79</v>
      </c>
      <c r="J65" s="6" t="s">
        <v>89</v>
      </c>
      <c r="K65" s="7">
        <f>'[1]CDM 2026'!$I131</f>
        <v>165000</v>
      </c>
      <c r="L65" s="8">
        <f>'[1]CDM 2026'!$H131*0.95</f>
        <v>11.21</v>
      </c>
      <c r="M65" s="160">
        <v>0.2</v>
      </c>
      <c r="N65" s="160">
        <v>0.2</v>
      </c>
      <c r="O65"/>
      <c r="P65"/>
      <c r="Q65"/>
      <c r="R65"/>
      <c r="S65"/>
      <c r="T65"/>
      <c r="U65"/>
      <c r="V65"/>
      <c r="W65" t="str">
        <f t="shared" si="1"/>
        <v>Belgique - Egypte4618821hPower break 2</v>
      </c>
    </row>
    <row r="66" spans="1:23" hidden="1" x14ac:dyDescent="0.25">
      <c r="A66" s="3">
        <v>1</v>
      </c>
      <c r="B66" s="4" t="s">
        <v>106</v>
      </c>
      <c r="C66" s="5">
        <v>46188</v>
      </c>
      <c r="D66" s="6" t="s">
        <v>20</v>
      </c>
      <c r="E66" s="6" t="s">
        <v>21</v>
      </c>
      <c r="F66" s="6" t="b">
        <v>1</v>
      </c>
      <c r="G66" s="6" t="s">
        <v>53</v>
      </c>
      <c r="H66" s="3" t="s">
        <v>119</v>
      </c>
      <c r="I66" s="6" t="s">
        <v>79</v>
      </c>
      <c r="J66" s="6" t="s">
        <v>89</v>
      </c>
      <c r="K66" s="7">
        <f>'[1]CDM 2026'!$I132</f>
        <v>60000</v>
      </c>
      <c r="L66" s="8">
        <f>'[1]CDM 2026'!$H132</f>
        <v>5</v>
      </c>
      <c r="M66"/>
      <c r="N66"/>
      <c r="O66" s="160">
        <v>0.16</v>
      </c>
      <c r="P66" s="160">
        <v>0.14000000000000001</v>
      </c>
      <c r="Q66" s="160">
        <v>0.1</v>
      </c>
      <c r="R66" s="160">
        <v>0.06</v>
      </c>
      <c r="S66" s="160">
        <v>0.04</v>
      </c>
      <c r="T66" s="160">
        <v>0.08</v>
      </c>
      <c r="U66" s="160">
        <v>0.12</v>
      </c>
      <c r="V66" s="160">
        <v>0.15</v>
      </c>
      <c r="W66" t="str">
        <f t="shared" si="1"/>
        <v>Belgique - Egypte4618821hFin match</v>
      </c>
    </row>
    <row r="67" spans="1:23" hidden="1" x14ac:dyDescent="0.25">
      <c r="A67" s="3">
        <v>1</v>
      </c>
      <c r="B67" s="4" t="s">
        <v>106</v>
      </c>
      <c r="C67" s="5">
        <v>46189</v>
      </c>
      <c r="D67" s="6" t="s">
        <v>22</v>
      </c>
      <c r="E67" s="6" t="s">
        <v>23</v>
      </c>
      <c r="F67" s="6" t="b">
        <v>1</v>
      </c>
      <c r="G67" s="6" t="s">
        <v>54</v>
      </c>
      <c r="H67" s="3" t="s">
        <v>241</v>
      </c>
      <c r="I67" s="6" t="s">
        <v>79</v>
      </c>
      <c r="J67" s="6" t="s">
        <v>88</v>
      </c>
      <c r="K67" s="7">
        <f>'[1]CDM 2026 (2)'!$I11</f>
        <v>90000</v>
      </c>
      <c r="L67" s="8">
        <f>'[1]CDM 2026 (2)'!$H11</f>
        <v>6.4</v>
      </c>
      <c r="M67"/>
      <c r="N67"/>
      <c r="O67" s="160">
        <v>0.15</v>
      </c>
      <c r="P67" s="160">
        <v>0.12</v>
      </c>
      <c r="Q67" s="160">
        <v>0.08</v>
      </c>
      <c r="R67" s="160">
        <v>0.04</v>
      </c>
      <c r="S67" s="160">
        <v>0.08</v>
      </c>
      <c r="T67" s="160">
        <v>0.12</v>
      </c>
      <c r="U67" s="160">
        <v>0.16</v>
      </c>
      <c r="V67" s="160">
        <v>0.2</v>
      </c>
      <c r="W67" t="str">
        <f t="shared" si="1"/>
        <v>France - Sénégal4618921hAvant Match</v>
      </c>
    </row>
    <row r="68" spans="1:23" hidden="1" x14ac:dyDescent="0.25">
      <c r="A68" s="3">
        <v>1</v>
      </c>
      <c r="B68" s="4" t="s">
        <v>106</v>
      </c>
      <c r="C68" s="5">
        <v>46189</v>
      </c>
      <c r="D68" s="6" t="s">
        <v>22</v>
      </c>
      <c r="E68" s="6" t="s">
        <v>23</v>
      </c>
      <c r="F68" s="6" t="b">
        <v>1</v>
      </c>
      <c r="G68" s="6" t="s">
        <v>54</v>
      </c>
      <c r="H68" s="3" t="s">
        <v>243</v>
      </c>
      <c r="I68" s="6" t="s">
        <v>79</v>
      </c>
      <c r="J68" s="6" t="s">
        <v>88</v>
      </c>
      <c r="K68" s="7">
        <f>'[1]CDM 2026 (2)'!$I13</f>
        <v>315000</v>
      </c>
      <c r="L68" s="8">
        <f>'[1]CDM 2026 (2)'!$H13*0.95</f>
        <v>21.375</v>
      </c>
      <c r="M68" s="160">
        <v>0.2</v>
      </c>
      <c r="N68" s="160">
        <v>0.2</v>
      </c>
      <c r="W68" t="str">
        <f t="shared" si="1"/>
        <v>France - Sénégal4618921hPower break 1</v>
      </c>
    </row>
    <row r="69" spans="1:23" hidden="1" x14ac:dyDescent="0.25">
      <c r="A69" s="3">
        <v>1</v>
      </c>
      <c r="B69" s="4" t="s">
        <v>106</v>
      </c>
      <c r="C69" s="5">
        <v>46189</v>
      </c>
      <c r="D69" s="6" t="s">
        <v>22</v>
      </c>
      <c r="E69" s="6" t="s">
        <v>23</v>
      </c>
      <c r="F69" s="6" t="b">
        <v>1</v>
      </c>
      <c r="G69" s="6" t="s">
        <v>54</v>
      </c>
      <c r="H69" s="3" t="s">
        <v>138</v>
      </c>
      <c r="I69" s="6" t="s">
        <v>79</v>
      </c>
      <c r="J69" s="6" t="s">
        <v>88</v>
      </c>
      <c r="K69" s="7">
        <f>'[1]CDM 2026 (2)'!$I14</f>
        <v>270000</v>
      </c>
      <c r="L69" s="8">
        <f>'[1]CDM 2026 (2)'!$H14</f>
        <v>19.25</v>
      </c>
      <c r="M69"/>
      <c r="N69"/>
      <c r="O69" s="160">
        <v>0.2</v>
      </c>
      <c r="P69" s="160">
        <v>0.16</v>
      </c>
      <c r="Q69" s="160">
        <v>0.12</v>
      </c>
      <c r="R69" s="160">
        <v>0.08</v>
      </c>
      <c r="S69" s="160">
        <v>0.02</v>
      </c>
      <c r="T69" s="160">
        <v>0.04</v>
      </c>
      <c r="U69" s="160">
        <v>0.06</v>
      </c>
      <c r="V69" s="160">
        <v>0.1</v>
      </c>
      <c r="W69" t="str">
        <f t="shared" si="1"/>
        <v>France - Sénégal4618921hMi-temps 1</v>
      </c>
    </row>
    <row r="70" spans="1:23" hidden="1" x14ac:dyDescent="0.25">
      <c r="A70" s="3">
        <v>1</v>
      </c>
      <c r="B70" s="4" t="s">
        <v>106</v>
      </c>
      <c r="C70" s="5">
        <v>46189</v>
      </c>
      <c r="D70" s="6" t="s">
        <v>22</v>
      </c>
      <c r="E70" s="6" t="s">
        <v>23</v>
      </c>
      <c r="F70" s="6" t="b">
        <v>1</v>
      </c>
      <c r="G70" s="6" t="s">
        <v>54</v>
      </c>
      <c r="H70" s="3" t="s">
        <v>139</v>
      </c>
      <c r="I70" s="6" t="s">
        <v>79</v>
      </c>
      <c r="J70" s="6" t="s">
        <v>88</v>
      </c>
      <c r="K70" s="7">
        <f>'[1]CDM 2026 (2)'!$I15</f>
        <v>260000</v>
      </c>
      <c r="L70" s="8">
        <f>'[1]CDM 2026 (2)'!$H15</f>
        <v>18.55</v>
      </c>
      <c r="M70"/>
      <c r="N70"/>
      <c r="O70" s="160">
        <v>0.1</v>
      </c>
      <c r="P70" s="160">
        <v>0.06</v>
      </c>
      <c r="Q70" s="160">
        <v>0.04</v>
      </c>
      <c r="R70" s="160">
        <v>0.02</v>
      </c>
      <c r="S70" s="160">
        <v>0.02</v>
      </c>
      <c r="T70" s="160">
        <v>0.04</v>
      </c>
      <c r="U70" s="160">
        <v>0.06</v>
      </c>
      <c r="V70" s="160">
        <v>0.1</v>
      </c>
      <c r="W70" t="str">
        <f t="shared" si="1"/>
        <v>France - Sénégal4618921hMi-temps 2</v>
      </c>
    </row>
    <row r="71" spans="1:23" hidden="1" x14ac:dyDescent="0.25">
      <c r="A71" s="3">
        <v>1</v>
      </c>
      <c r="B71" s="4" t="s">
        <v>106</v>
      </c>
      <c r="C71" s="5">
        <v>46189</v>
      </c>
      <c r="D71" s="6" t="s">
        <v>22</v>
      </c>
      <c r="E71" s="6" t="s">
        <v>23</v>
      </c>
      <c r="F71" s="6" t="b">
        <v>1</v>
      </c>
      <c r="G71" s="6" t="s">
        <v>54</v>
      </c>
      <c r="H71" s="3" t="s">
        <v>140</v>
      </c>
      <c r="I71" s="6" t="s">
        <v>79</v>
      </c>
      <c r="J71" s="6" t="s">
        <v>88</v>
      </c>
      <c r="K71" s="7">
        <f>'[1]CDM 2026 (2)'!$I16</f>
        <v>270000</v>
      </c>
      <c r="L71" s="8">
        <f>'[1]CDM 2026 (2)'!$H16</f>
        <v>19.25</v>
      </c>
      <c r="M71"/>
      <c r="N71"/>
      <c r="O71" s="160">
        <v>0.1</v>
      </c>
      <c r="P71" s="160">
        <v>0.06</v>
      </c>
      <c r="Q71" s="160">
        <v>0.04</v>
      </c>
      <c r="R71" s="160">
        <v>0.02</v>
      </c>
      <c r="S71" s="160">
        <v>0.08</v>
      </c>
      <c r="T71" s="160">
        <v>0.12</v>
      </c>
      <c r="U71" s="160">
        <v>0.16</v>
      </c>
      <c r="V71" s="160">
        <v>0.2</v>
      </c>
      <c r="W71" t="str">
        <f t="shared" si="1"/>
        <v>France - Sénégal4618921hMi-temps 3</v>
      </c>
    </row>
    <row r="72" spans="1:23" hidden="1" x14ac:dyDescent="0.25">
      <c r="A72" s="3">
        <v>1</v>
      </c>
      <c r="B72" s="4" t="s">
        <v>106</v>
      </c>
      <c r="C72" s="5">
        <v>46189</v>
      </c>
      <c r="D72" s="6" t="s">
        <v>22</v>
      </c>
      <c r="E72" s="6" t="s">
        <v>23</v>
      </c>
      <c r="F72" s="6" t="b">
        <v>1</v>
      </c>
      <c r="G72" s="6" t="s">
        <v>54</v>
      </c>
      <c r="H72" s="3" t="s">
        <v>244</v>
      </c>
      <c r="I72" s="6" t="s">
        <v>79</v>
      </c>
      <c r="J72" s="6" t="s">
        <v>88</v>
      </c>
      <c r="K72" s="7">
        <f>'[1]CDM 2026 (2)'!$I17</f>
        <v>315000</v>
      </c>
      <c r="L72" s="8">
        <f>'[1]CDM 2026 (2)'!$H17*0.95</f>
        <v>21.375</v>
      </c>
      <c r="M72" s="160">
        <v>0.2</v>
      </c>
      <c r="N72" s="160">
        <v>0.2</v>
      </c>
      <c r="W72" t="str">
        <f t="shared" si="1"/>
        <v>France - Sénégal4618921hPower break 2</v>
      </c>
    </row>
    <row r="73" spans="1:23" hidden="1" x14ac:dyDescent="0.25">
      <c r="A73" s="3">
        <v>1</v>
      </c>
      <c r="B73" s="4" t="s">
        <v>106</v>
      </c>
      <c r="C73" s="5">
        <v>46189</v>
      </c>
      <c r="D73" s="6" t="s">
        <v>22</v>
      </c>
      <c r="E73" s="6" t="s">
        <v>23</v>
      </c>
      <c r="F73" s="6" t="b">
        <v>1</v>
      </c>
      <c r="G73" s="6" t="s">
        <v>54</v>
      </c>
      <c r="H73" s="3" t="s">
        <v>119</v>
      </c>
      <c r="I73" s="6" t="s">
        <v>79</v>
      </c>
      <c r="J73" s="6" t="s">
        <v>88</v>
      </c>
      <c r="K73" s="7">
        <f>'[1]CDM 2026 (2)'!$I18</f>
        <v>115000</v>
      </c>
      <c r="L73" s="8">
        <f>'[1]CDM 2026 (2)'!$H18</f>
        <v>9.6</v>
      </c>
      <c r="M73"/>
      <c r="N73"/>
      <c r="O73" s="160">
        <v>0.2</v>
      </c>
      <c r="P73" s="160">
        <v>0.16</v>
      </c>
      <c r="Q73" s="160">
        <v>0.12</v>
      </c>
      <c r="R73" s="160">
        <v>0.08</v>
      </c>
      <c r="S73" s="160">
        <v>0.04</v>
      </c>
      <c r="T73" s="160">
        <v>0.08</v>
      </c>
      <c r="U73" s="160">
        <v>0.12</v>
      </c>
      <c r="V73" s="160">
        <v>0.15</v>
      </c>
      <c r="W73" t="str">
        <f t="shared" si="1"/>
        <v>France - Sénégal4618921hFin match</v>
      </c>
    </row>
    <row r="74" spans="1:23" hidden="1" x14ac:dyDescent="0.25">
      <c r="A74" s="3">
        <v>1</v>
      </c>
      <c r="B74" s="4" t="s">
        <v>106</v>
      </c>
      <c r="C74" s="5">
        <v>46189</v>
      </c>
      <c r="D74" s="6" t="s">
        <v>24</v>
      </c>
      <c r="E74" s="6" t="s">
        <v>25</v>
      </c>
      <c r="F74" s="6" t="b">
        <v>1</v>
      </c>
      <c r="G74" s="6" t="s">
        <v>55</v>
      </c>
      <c r="H74" s="3" t="s">
        <v>241</v>
      </c>
      <c r="I74" s="6" t="s">
        <v>80</v>
      </c>
      <c r="J74" s="6" t="s">
        <v>83</v>
      </c>
      <c r="K74" s="7">
        <f>'[1]CDM 2026 (2)'!$I28</f>
        <v>15000</v>
      </c>
      <c r="L74" s="8">
        <f>'[1]CDM 2026 (2)'!$H28</f>
        <v>1.65</v>
      </c>
      <c r="M74"/>
      <c r="N74"/>
      <c r="O74" s="160">
        <v>0.15</v>
      </c>
      <c r="P74" s="160">
        <v>0.12</v>
      </c>
      <c r="Q74" s="160">
        <v>0.08</v>
      </c>
      <c r="R74" s="160">
        <v>0.04</v>
      </c>
      <c r="S74" s="160">
        <v>0.06</v>
      </c>
      <c r="T74" s="160">
        <v>0.1</v>
      </c>
      <c r="U74" s="160">
        <v>0.14000000000000001</v>
      </c>
      <c r="V74" s="160">
        <v>0.16</v>
      </c>
      <c r="W74" t="str">
        <f t="shared" si="1"/>
        <v>BOL/SUR/IRQ - Norvège4618924hAvant Match</v>
      </c>
    </row>
    <row r="75" spans="1:23" hidden="1" x14ac:dyDescent="0.25">
      <c r="A75" s="3">
        <v>1</v>
      </c>
      <c r="B75" s="4" t="s">
        <v>106</v>
      </c>
      <c r="C75" s="5">
        <v>46189</v>
      </c>
      <c r="D75" s="6" t="s">
        <v>24</v>
      </c>
      <c r="E75" s="6" t="s">
        <v>25</v>
      </c>
      <c r="F75" s="6" t="b">
        <v>1</v>
      </c>
      <c r="G75" s="6" t="s">
        <v>55</v>
      </c>
      <c r="H75" s="3" t="s">
        <v>243</v>
      </c>
      <c r="I75" s="6" t="s">
        <v>80</v>
      </c>
      <c r="J75" s="6" t="s">
        <v>83</v>
      </c>
      <c r="K75" s="7">
        <f>'[1]CDM 2026 (2)'!$I30</f>
        <v>24000</v>
      </c>
      <c r="L75" s="8">
        <f>'[1]CDM 2026 (2)'!$H30*0.95</f>
        <v>2.5649999999999999</v>
      </c>
      <c r="M75" s="160">
        <v>0.2</v>
      </c>
      <c r="N75" s="160">
        <v>0.2</v>
      </c>
      <c r="O75"/>
      <c r="P75"/>
      <c r="Q75"/>
      <c r="R75"/>
      <c r="S75"/>
      <c r="T75"/>
      <c r="U75"/>
      <c r="V75"/>
      <c r="W75" t="str">
        <f t="shared" si="1"/>
        <v>BOL/SUR/IRQ - Norvège4618924hPower break 1</v>
      </c>
    </row>
    <row r="76" spans="1:23" hidden="1" x14ac:dyDescent="0.25">
      <c r="A76" s="3">
        <v>1</v>
      </c>
      <c r="B76" s="4" t="s">
        <v>106</v>
      </c>
      <c r="C76" s="5">
        <v>46189</v>
      </c>
      <c r="D76" s="6" t="s">
        <v>24</v>
      </c>
      <c r="E76" s="6" t="s">
        <v>25</v>
      </c>
      <c r="F76" s="6" t="b">
        <v>1</v>
      </c>
      <c r="G76" s="6" t="s">
        <v>55</v>
      </c>
      <c r="H76" s="3" t="s">
        <v>138</v>
      </c>
      <c r="I76" s="6" t="s">
        <v>80</v>
      </c>
      <c r="J76" s="6" t="s">
        <v>83</v>
      </c>
      <c r="K76" s="7">
        <f>'[1]CDM 2026 (2)'!$I31</f>
        <v>20000</v>
      </c>
      <c r="L76" s="8">
        <f>'[1]CDM 2026 (2)'!$H31</f>
        <v>2.2000000000000002</v>
      </c>
      <c r="M76"/>
      <c r="N76"/>
      <c r="O76" s="160">
        <v>0.16</v>
      </c>
      <c r="P76" s="160">
        <v>0.14000000000000001</v>
      </c>
      <c r="Q76" s="160">
        <v>0.1</v>
      </c>
      <c r="R76" s="160">
        <v>0.06</v>
      </c>
      <c r="S76" s="160">
        <v>0.02</v>
      </c>
      <c r="T76" s="160">
        <v>0.04</v>
      </c>
      <c r="U76" s="160">
        <v>0.06</v>
      </c>
      <c r="V76" s="160">
        <v>0.1</v>
      </c>
      <c r="W76" t="str">
        <f t="shared" si="1"/>
        <v>BOL/SUR/IRQ - Norvège4618924hMi-temps 1</v>
      </c>
    </row>
    <row r="77" spans="1:23" hidden="1" x14ac:dyDescent="0.25">
      <c r="A77" s="3">
        <v>1</v>
      </c>
      <c r="B77" s="4" t="s">
        <v>106</v>
      </c>
      <c r="C77" s="5">
        <v>46189</v>
      </c>
      <c r="D77" s="6" t="s">
        <v>24</v>
      </c>
      <c r="E77" s="6" t="s">
        <v>25</v>
      </c>
      <c r="F77" s="6" t="b">
        <v>1</v>
      </c>
      <c r="G77" s="6" t="s">
        <v>55</v>
      </c>
      <c r="H77" s="3" t="s">
        <v>139</v>
      </c>
      <c r="I77" s="6" t="s">
        <v>80</v>
      </c>
      <c r="J77" s="6" t="s">
        <v>83</v>
      </c>
      <c r="K77" s="7">
        <f>'[1]CDM 2026 (2)'!$I32</f>
        <v>18000</v>
      </c>
      <c r="L77" s="8">
        <f>'[1]CDM 2026 (2)'!$H32</f>
        <v>2</v>
      </c>
      <c r="M77"/>
      <c r="N77"/>
      <c r="O77" s="160">
        <v>0.1</v>
      </c>
      <c r="P77" s="160">
        <v>0.06</v>
      </c>
      <c r="Q77" s="160">
        <v>0.04</v>
      </c>
      <c r="R77" s="160">
        <v>0.02</v>
      </c>
      <c r="S77" s="160">
        <v>0.02</v>
      </c>
      <c r="T77" s="160">
        <v>0.04</v>
      </c>
      <c r="U77" s="160">
        <v>0.06</v>
      </c>
      <c r="V77" s="160">
        <v>0.1</v>
      </c>
      <c r="W77" t="str">
        <f t="shared" si="1"/>
        <v>BOL/SUR/IRQ - Norvège4618924hMi-temps 2</v>
      </c>
    </row>
    <row r="78" spans="1:23" hidden="1" x14ac:dyDescent="0.25">
      <c r="A78" s="3">
        <v>1</v>
      </c>
      <c r="B78" s="4" t="s">
        <v>106</v>
      </c>
      <c r="C78" s="5">
        <v>46189</v>
      </c>
      <c r="D78" s="6" t="s">
        <v>24</v>
      </c>
      <c r="E78" s="6" t="s">
        <v>25</v>
      </c>
      <c r="F78" s="6" t="b">
        <v>1</v>
      </c>
      <c r="G78" s="6" t="s">
        <v>55</v>
      </c>
      <c r="H78" s="3" t="s">
        <v>140</v>
      </c>
      <c r="I78" s="6" t="s">
        <v>80</v>
      </c>
      <c r="J78" s="6" t="s">
        <v>83</v>
      </c>
      <c r="K78" s="7">
        <f>'[1]CDM 2026 (2)'!$I33</f>
        <v>20000</v>
      </c>
      <c r="L78" s="8">
        <f>'[1]CDM 2026 (2)'!$H33</f>
        <v>2.2000000000000002</v>
      </c>
      <c r="M78"/>
      <c r="N78"/>
      <c r="O78" s="160">
        <v>0.1</v>
      </c>
      <c r="P78" s="160">
        <v>0.06</v>
      </c>
      <c r="Q78" s="160">
        <v>0.04</v>
      </c>
      <c r="R78" s="160">
        <v>0.02</v>
      </c>
      <c r="S78" s="160">
        <v>0.06</v>
      </c>
      <c r="T78" s="160">
        <v>0.1</v>
      </c>
      <c r="U78" s="160">
        <v>0.14000000000000001</v>
      </c>
      <c r="V78" s="160">
        <v>0.16</v>
      </c>
      <c r="W78" t="str">
        <f t="shared" si="1"/>
        <v>BOL/SUR/IRQ - Norvège4618924hMi-temps 3</v>
      </c>
    </row>
    <row r="79" spans="1:23" hidden="1" x14ac:dyDescent="0.25">
      <c r="A79" s="3">
        <v>1</v>
      </c>
      <c r="B79" s="4" t="s">
        <v>106</v>
      </c>
      <c r="C79" s="5">
        <v>46189</v>
      </c>
      <c r="D79" s="6" t="s">
        <v>24</v>
      </c>
      <c r="E79" s="6" t="s">
        <v>25</v>
      </c>
      <c r="F79" s="6" t="b">
        <v>1</v>
      </c>
      <c r="G79" s="6" t="s">
        <v>55</v>
      </c>
      <c r="H79" s="3" t="s">
        <v>244</v>
      </c>
      <c r="I79" s="6" t="s">
        <v>80</v>
      </c>
      <c r="J79" s="6" t="s">
        <v>83</v>
      </c>
      <c r="K79" s="7">
        <f>'[1]CDM 2026 (2)'!$I34</f>
        <v>22000</v>
      </c>
      <c r="L79" s="8">
        <f>'[1]CDM 2026 (2)'!$H34*0.95</f>
        <v>2.2799999999999998</v>
      </c>
      <c r="M79" s="160">
        <v>0.2</v>
      </c>
      <c r="N79" s="160">
        <v>0.2</v>
      </c>
      <c r="O79"/>
      <c r="P79"/>
      <c r="Q79"/>
      <c r="R79"/>
      <c r="S79"/>
      <c r="T79"/>
      <c r="U79"/>
      <c r="V79"/>
      <c r="W79" t="str">
        <f t="shared" si="1"/>
        <v>BOL/SUR/IRQ - Norvège4618924hPower break 2</v>
      </c>
    </row>
    <row r="80" spans="1:23" hidden="1" x14ac:dyDescent="0.25">
      <c r="A80" s="3">
        <v>1</v>
      </c>
      <c r="B80" s="4" t="s">
        <v>106</v>
      </c>
      <c r="C80" s="5">
        <v>46189</v>
      </c>
      <c r="D80" s="6" t="s">
        <v>24</v>
      </c>
      <c r="E80" s="6" t="s">
        <v>25</v>
      </c>
      <c r="F80" s="6" t="b">
        <v>1</v>
      </c>
      <c r="G80" s="6" t="s">
        <v>55</v>
      </c>
      <c r="H80" s="3" t="s">
        <v>119</v>
      </c>
      <c r="I80" s="6" t="s">
        <v>80</v>
      </c>
      <c r="J80" s="6" t="s">
        <v>83</v>
      </c>
      <c r="K80" s="7">
        <f>'[1]CDM 2026 (2)'!$I35</f>
        <v>8000</v>
      </c>
      <c r="L80" s="8">
        <f>'[1]CDM 2026 (2)'!$H35</f>
        <v>0.9</v>
      </c>
      <c r="M80"/>
      <c r="N80"/>
      <c r="O80" s="160">
        <v>0.16</v>
      </c>
      <c r="P80" s="160">
        <v>0.14000000000000001</v>
      </c>
      <c r="Q80" s="160">
        <v>0.1</v>
      </c>
      <c r="R80" s="160">
        <v>0.06</v>
      </c>
      <c r="S80" s="160">
        <v>0.04</v>
      </c>
      <c r="T80" s="160">
        <v>0.08</v>
      </c>
      <c r="U80" s="160">
        <v>0.12</v>
      </c>
      <c r="V80" s="160">
        <v>0.15</v>
      </c>
      <c r="W80" t="str">
        <f t="shared" si="1"/>
        <v>BOL/SUR/IRQ - Norvège4618924hFin match</v>
      </c>
    </row>
    <row r="81" spans="1:23" hidden="1" x14ac:dyDescent="0.25">
      <c r="A81" s="3">
        <v>1</v>
      </c>
      <c r="B81" s="4" t="s">
        <v>106</v>
      </c>
      <c r="C81" s="5">
        <v>46190</v>
      </c>
      <c r="D81" s="6" t="s">
        <v>26</v>
      </c>
      <c r="E81" s="6" t="s">
        <v>27</v>
      </c>
      <c r="F81" s="6" t="b">
        <v>1</v>
      </c>
      <c r="G81" s="6" t="s">
        <v>56</v>
      </c>
      <c r="H81" s="3" t="s">
        <v>241</v>
      </c>
      <c r="I81" s="6" t="s">
        <v>82</v>
      </c>
      <c r="J81" s="6" t="s">
        <v>88</v>
      </c>
      <c r="K81" s="7">
        <f>'[1]CDM 2026 (2)'!$I60</f>
        <v>50000</v>
      </c>
      <c r="L81" s="8">
        <f>'[1]CDM 2026 (2)'!$H60</f>
        <v>3.6</v>
      </c>
      <c r="M81"/>
      <c r="N81"/>
      <c r="O81" s="160">
        <v>0.15</v>
      </c>
      <c r="P81" s="160">
        <v>0.12</v>
      </c>
      <c r="Q81" s="160">
        <v>0.08</v>
      </c>
      <c r="R81" s="160">
        <v>0.04</v>
      </c>
      <c r="S81" s="160">
        <v>0.06</v>
      </c>
      <c r="T81" s="160">
        <v>0.1</v>
      </c>
      <c r="U81" s="160">
        <v>0.14000000000000001</v>
      </c>
      <c r="V81" s="160">
        <v>0.16</v>
      </c>
      <c r="W81" t="str">
        <f t="shared" si="1"/>
        <v>Angleterre - Croatie4619022hAvant Match</v>
      </c>
    </row>
    <row r="82" spans="1:23" hidden="1" x14ac:dyDescent="0.25">
      <c r="A82" s="3">
        <v>1</v>
      </c>
      <c r="B82" s="4" t="s">
        <v>106</v>
      </c>
      <c r="C82" s="5">
        <v>46190</v>
      </c>
      <c r="D82" s="6" t="s">
        <v>26</v>
      </c>
      <c r="E82" s="6" t="s">
        <v>27</v>
      </c>
      <c r="F82" s="6" t="b">
        <v>1</v>
      </c>
      <c r="G82" s="6" t="s">
        <v>56</v>
      </c>
      <c r="H82" s="3" t="s">
        <v>243</v>
      </c>
      <c r="I82" s="6" t="s">
        <v>82</v>
      </c>
      <c r="J82" s="6" t="s">
        <v>88</v>
      </c>
      <c r="K82" s="7">
        <f>'[1]CDM 2026 (2)'!$I62</f>
        <v>90000</v>
      </c>
      <c r="L82" s="8">
        <f>'[1]CDM 2026 (2)'!$H62*0.95</f>
        <v>6.84</v>
      </c>
      <c r="M82" s="160">
        <v>0.2</v>
      </c>
      <c r="N82" s="160">
        <v>0.2</v>
      </c>
      <c r="O82"/>
      <c r="P82"/>
      <c r="Q82"/>
      <c r="R82"/>
      <c r="S82"/>
      <c r="T82"/>
      <c r="U82"/>
      <c r="V82"/>
      <c r="W82" t="str">
        <f t="shared" si="1"/>
        <v>Angleterre - Croatie4619022hPower break 1</v>
      </c>
    </row>
    <row r="83" spans="1:23" hidden="1" x14ac:dyDescent="0.25">
      <c r="A83" s="3">
        <v>1</v>
      </c>
      <c r="B83" s="4" t="s">
        <v>106</v>
      </c>
      <c r="C83" s="5">
        <v>46190</v>
      </c>
      <c r="D83" s="6" t="s">
        <v>26</v>
      </c>
      <c r="E83" s="6" t="s">
        <v>27</v>
      </c>
      <c r="F83" s="6" t="b">
        <v>1</v>
      </c>
      <c r="G83" s="6" t="s">
        <v>56</v>
      </c>
      <c r="H83" s="3" t="s">
        <v>138</v>
      </c>
      <c r="I83" s="6" t="s">
        <v>82</v>
      </c>
      <c r="J83" s="6" t="s">
        <v>88</v>
      </c>
      <c r="K83" s="7">
        <f>'[1]CDM 2026 (2)'!$I63</f>
        <v>75000</v>
      </c>
      <c r="L83" s="8">
        <f>'[1]CDM 2026 (2)'!$H63</f>
        <v>6</v>
      </c>
      <c r="M83"/>
      <c r="N83"/>
      <c r="O83" s="160">
        <v>0.16</v>
      </c>
      <c r="P83" s="160">
        <v>0.14000000000000001</v>
      </c>
      <c r="Q83" s="160">
        <v>0.1</v>
      </c>
      <c r="R83" s="160">
        <v>0.06</v>
      </c>
      <c r="S83" s="160">
        <v>0.02</v>
      </c>
      <c r="T83" s="160">
        <v>0.04</v>
      </c>
      <c r="U83" s="160">
        <v>0.06</v>
      </c>
      <c r="V83" s="160">
        <v>0.1</v>
      </c>
      <c r="W83" t="str">
        <f t="shared" si="1"/>
        <v>Angleterre - Croatie4619022hMi-temps 1</v>
      </c>
    </row>
    <row r="84" spans="1:23" hidden="1" x14ac:dyDescent="0.25">
      <c r="A84" s="3">
        <v>1</v>
      </c>
      <c r="B84" s="4" t="s">
        <v>106</v>
      </c>
      <c r="C84" s="5">
        <v>46190</v>
      </c>
      <c r="D84" s="6" t="s">
        <v>26</v>
      </c>
      <c r="E84" s="6" t="s">
        <v>27</v>
      </c>
      <c r="F84" s="6" t="b">
        <v>1</v>
      </c>
      <c r="G84" s="6" t="s">
        <v>56</v>
      </c>
      <c r="H84" s="3" t="s">
        <v>139</v>
      </c>
      <c r="I84" s="6" t="s">
        <v>82</v>
      </c>
      <c r="J84" s="6" t="s">
        <v>88</v>
      </c>
      <c r="K84" s="7">
        <f>'[1]CDM 2026 (2)'!$I64</f>
        <v>70000</v>
      </c>
      <c r="L84" s="8">
        <f>'[1]CDM 2026 (2)'!$H64</f>
        <v>5.6</v>
      </c>
      <c r="M84"/>
      <c r="N84"/>
      <c r="O84" s="160">
        <v>0.1</v>
      </c>
      <c r="P84" s="160">
        <v>0.06</v>
      </c>
      <c r="Q84" s="160">
        <v>0.04</v>
      </c>
      <c r="R84" s="160">
        <v>0.02</v>
      </c>
      <c r="S84" s="160">
        <v>0.02</v>
      </c>
      <c r="T84" s="160">
        <v>0.04</v>
      </c>
      <c r="U84" s="160">
        <v>0.06</v>
      </c>
      <c r="V84" s="160">
        <v>0.1</v>
      </c>
      <c r="W84" t="str">
        <f t="shared" si="1"/>
        <v>Angleterre - Croatie4619022hMi-temps 2</v>
      </c>
    </row>
    <row r="85" spans="1:23" hidden="1" x14ac:dyDescent="0.25">
      <c r="A85" s="3">
        <v>1</v>
      </c>
      <c r="B85" s="4" t="s">
        <v>106</v>
      </c>
      <c r="C85" s="5">
        <v>46190</v>
      </c>
      <c r="D85" s="6" t="s">
        <v>26</v>
      </c>
      <c r="E85" s="6" t="s">
        <v>27</v>
      </c>
      <c r="F85" s="6" t="b">
        <v>1</v>
      </c>
      <c r="G85" s="6" t="s">
        <v>56</v>
      </c>
      <c r="H85" s="3" t="s">
        <v>140</v>
      </c>
      <c r="I85" s="6" t="s">
        <v>82</v>
      </c>
      <c r="J85" s="6" t="s">
        <v>88</v>
      </c>
      <c r="K85" s="7">
        <f>'[1]CDM 2026 (2)'!$I65</f>
        <v>75000</v>
      </c>
      <c r="L85" s="8">
        <f>'[1]CDM 2026 (2)'!$H65</f>
        <v>6</v>
      </c>
      <c r="M85"/>
      <c r="N85"/>
      <c r="O85" s="160">
        <v>0.1</v>
      </c>
      <c r="P85" s="160">
        <v>0.06</v>
      </c>
      <c r="Q85" s="160">
        <v>0.04</v>
      </c>
      <c r="R85" s="160">
        <v>0.02</v>
      </c>
      <c r="S85" s="160">
        <v>0.06</v>
      </c>
      <c r="T85" s="160">
        <v>0.1</v>
      </c>
      <c r="U85" s="160">
        <v>0.14000000000000001</v>
      </c>
      <c r="V85" s="160">
        <v>0.16</v>
      </c>
      <c r="W85" t="str">
        <f t="shared" si="1"/>
        <v>Angleterre - Croatie4619022hMi-temps 3</v>
      </c>
    </row>
    <row r="86" spans="1:23" hidden="1" x14ac:dyDescent="0.25">
      <c r="A86" s="3">
        <v>1</v>
      </c>
      <c r="B86" s="4" t="s">
        <v>106</v>
      </c>
      <c r="C86" s="5">
        <v>46190</v>
      </c>
      <c r="D86" s="6" t="s">
        <v>26</v>
      </c>
      <c r="E86" s="6" t="s">
        <v>27</v>
      </c>
      <c r="F86" s="6" t="b">
        <v>1</v>
      </c>
      <c r="G86" s="6" t="s">
        <v>56</v>
      </c>
      <c r="H86" s="3" t="s">
        <v>244</v>
      </c>
      <c r="I86" s="6" t="s">
        <v>82</v>
      </c>
      <c r="J86" s="6" t="s">
        <v>88</v>
      </c>
      <c r="K86" s="7">
        <f>'[1]CDM 2026 (2)'!$I66</f>
        <v>90000</v>
      </c>
      <c r="L86" s="8">
        <f>'[1]CDM 2026 (2)'!$H66*0.95</f>
        <v>6.84</v>
      </c>
      <c r="M86" s="160">
        <v>0.2</v>
      </c>
      <c r="N86" s="160">
        <v>0.2</v>
      </c>
      <c r="O86"/>
      <c r="P86"/>
      <c r="Q86"/>
      <c r="R86"/>
      <c r="S86"/>
      <c r="T86"/>
      <c r="U86"/>
      <c r="V86"/>
      <c r="W86" t="str">
        <f t="shared" si="1"/>
        <v>Angleterre - Croatie4619022hPower break 2</v>
      </c>
    </row>
    <row r="87" spans="1:23" hidden="1" x14ac:dyDescent="0.25">
      <c r="A87" s="3">
        <v>1</v>
      </c>
      <c r="B87" s="4" t="s">
        <v>106</v>
      </c>
      <c r="C87" s="5">
        <v>46190</v>
      </c>
      <c r="D87" s="6" t="s">
        <v>26</v>
      </c>
      <c r="E87" s="6" t="s">
        <v>27</v>
      </c>
      <c r="F87" s="6" t="b">
        <v>1</v>
      </c>
      <c r="G87" s="6" t="s">
        <v>56</v>
      </c>
      <c r="H87" s="3" t="s">
        <v>119</v>
      </c>
      <c r="I87" s="6" t="s">
        <v>82</v>
      </c>
      <c r="J87" s="6" t="s">
        <v>88</v>
      </c>
      <c r="K87" s="7">
        <f>'[1]CDM 2026 (2)'!$I67</f>
        <v>18000</v>
      </c>
      <c r="L87" s="8">
        <f>'[1]CDM 2026 (2)'!$H67</f>
        <v>2</v>
      </c>
      <c r="M87"/>
      <c r="N87"/>
      <c r="O87" s="160">
        <v>0.16</v>
      </c>
      <c r="P87" s="160">
        <v>0.14000000000000001</v>
      </c>
      <c r="Q87" s="160">
        <v>0.1</v>
      </c>
      <c r="R87" s="160">
        <v>0.06</v>
      </c>
      <c r="S87" s="160">
        <v>0.04</v>
      </c>
      <c r="T87" s="160">
        <v>0.08</v>
      </c>
      <c r="U87" s="160">
        <v>0.12</v>
      </c>
      <c r="V87" s="160">
        <v>0.15</v>
      </c>
      <c r="W87" t="str">
        <f t="shared" si="1"/>
        <v>Angleterre - Croatie4619022hFin match</v>
      </c>
    </row>
    <row r="88" spans="1:23" hidden="1" x14ac:dyDescent="0.25">
      <c r="A88" s="3">
        <v>1</v>
      </c>
      <c r="B88" s="4" t="s">
        <v>106</v>
      </c>
      <c r="C88" s="5">
        <v>46190</v>
      </c>
      <c r="D88" s="6" t="s">
        <v>28</v>
      </c>
      <c r="E88" s="6" t="s">
        <v>29</v>
      </c>
      <c r="F88" s="6" t="b">
        <v>1</v>
      </c>
      <c r="G88" s="6" t="s">
        <v>57</v>
      </c>
      <c r="H88" s="3" t="s">
        <v>241</v>
      </c>
      <c r="I88" s="6" t="s">
        <v>81</v>
      </c>
      <c r="J88" s="6" t="s">
        <v>89</v>
      </c>
      <c r="K88" s="7">
        <f>'[1]CDM 2026 (2)'!$I44</f>
        <v>20000</v>
      </c>
      <c r="L88" s="8">
        <f>'[1]CDM 2026 (2)'!$H44</f>
        <v>1.78</v>
      </c>
      <c r="M88"/>
      <c r="N88"/>
      <c r="O88" s="160">
        <v>0.15</v>
      </c>
      <c r="P88" s="160">
        <v>0.12</v>
      </c>
      <c r="Q88" s="160">
        <v>0.08</v>
      </c>
      <c r="R88" s="160">
        <v>0.04</v>
      </c>
      <c r="S88" s="160">
        <v>0.06</v>
      </c>
      <c r="T88" s="160">
        <v>0.1</v>
      </c>
      <c r="U88" s="160">
        <v>0.14000000000000001</v>
      </c>
      <c r="V88" s="160">
        <v>0.16</v>
      </c>
      <c r="W88" t="str">
        <f t="shared" si="1"/>
        <v>Portugal - NCL/JAM/COD4619019hAvant Match</v>
      </c>
    </row>
    <row r="89" spans="1:23" hidden="1" x14ac:dyDescent="0.25">
      <c r="A89" s="3">
        <v>1</v>
      </c>
      <c r="B89" s="4" t="s">
        <v>106</v>
      </c>
      <c r="C89" s="5">
        <v>46190</v>
      </c>
      <c r="D89" s="6" t="s">
        <v>28</v>
      </c>
      <c r="E89" s="6" t="s">
        <v>29</v>
      </c>
      <c r="F89" s="6" t="b">
        <v>1</v>
      </c>
      <c r="G89" s="6" t="s">
        <v>57</v>
      </c>
      <c r="H89" s="3" t="s">
        <v>243</v>
      </c>
      <c r="I89" s="6" t="s">
        <v>81</v>
      </c>
      <c r="J89" s="6" t="s">
        <v>89</v>
      </c>
      <c r="K89" s="7">
        <f>'[1]CDM 2026 (2)'!$I46</f>
        <v>78000</v>
      </c>
      <c r="L89" s="8">
        <f>'[1]CDM 2026 (2)'!$H46*0.95</f>
        <v>6.46</v>
      </c>
      <c r="M89" s="160">
        <v>0.2</v>
      </c>
      <c r="N89" s="160">
        <v>0.2</v>
      </c>
      <c r="O89"/>
      <c r="P89"/>
      <c r="Q89"/>
      <c r="R89"/>
      <c r="S89"/>
      <c r="T89"/>
      <c r="U89"/>
      <c r="V89"/>
      <c r="W89" t="str">
        <f t="shared" si="1"/>
        <v>Portugal - NCL/JAM/COD4619019hPower break 1</v>
      </c>
    </row>
    <row r="90" spans="1:23" hidden="1" x14ac:dyDescent="0.25">
      <c r="A90" s="3">
        <v>1</v>
      </c>
      <c r="B90" s="4" t="s">
        <v>106</v>
      </c>
      <c r="C90" s="5">
        <v>46190</v>
      </c>
      <c r="D90" s="6" t="s">
        <v>28</v>
      </c>
      <c r="E90" s="6" t="s">
        <v>29</v>
      </c>
      <c r="F90" s="6" t="b">
        <v>1</v>
      </c>
      <c r="G90" s="6" t="s">
        <v>57</v>
      </c>
      <c r="H90" s="3" t="s">
        <v>138</v>
      </c>
      <c r="I90" s="6" t="s">
        <v>81</v>
      </c>
      <c r="J90" s="6" t="s">
        <v>89</v>
      </c>
      <c r="K90" s="7">
        <f>'[1]CDM 2026 (2)'!$I47</f>
        <v>65000</v>
      </c>
      <c r="L90" s="8">
        <f>'[1]CDM 2026 (2)'!$H47</f>
        <v>5.65</v>
      </c>
      <c r="M90"/>
      <c r="N90"/>
      <c r="O90" s="160">
        <v>0.16</v>
      </c>
      <c r="P90" s="160">
        <v>0.14000000000000001</v>
      </c>
      <c r="Q90" s="160">
        <v>0.1</v>
      </c>
      <c r="R90" s="160">
        <v>0.06</v>
      </c>
      <c r="S90" s="160">
        <v>0.02</v>
      </c>
      <c r="T90" s="160">
        <v>0.04</v>
      </c>
      <c r="U90" s="160">
        <v>0.06</v>
      </c>
      <c r="V90" s="160">
        <v>0.1</v>
      </c>
      <c r="W90" t="str">
        <f t="shared" si="1"/>
        <v>Portugal - NCL/JAM/COD4619019hMi-temps 1</v>
      </c>
    </row>
    <row r="91" spans="1:23" hidden="1" x14ac:dyDescent="0.25">
      <c r="A91" s="3">
        <v>1</v>
      </c>
      <c r="B91" s="4" t="s">
        <v>106</v>
      </c>
      <c r="C91" s="5">
        <v>46190</v>
      </c>
      <c r="D91" s="6" t="s">
        <v>28</v>
      </c>
      <c r="E91" s="6" t="s">
        <v>29</v>
      </c>
      <c r="F91" s="6" t="b">
        <v>1</v>
      </c>
      <c r="G91" s="6" t="s">
        <v>57</v>
      </c>
      <c r="H91" s="3" t="s">
        <v>139</v>
      </c>
      <c r="I91" s="6" t="s">
        <v>81</v>
      </c>
      <c r="J91" s="6" t="s">
        <v>89</v>
      </c>
      <c r="K91" s="7">
        <f>'[1]CDM 2026 (2)'!$I48</f>
        <v>60000</v>
      </c>
      <c r="L91" s="8">
        <f>'[1]CDM 2026 (2)'!$H48</f>
        <v>5.2</v>
      </c>
      <c r="M91"/>
      <c r="N91"/>
      <c r="O91" s="160">
        <v>0.1</v>
      </c>
      <c r="P91" s="160">
        <v>0.06</v>
      </c>
      <c r="Q91" s="160">
        <v>0.04</v>
      </c>
      <c r="R91" s="160">
        <v>0.02</v>
      </c>
      <c r="S91" s="160">
        <v>0.02</v>
      </c>
      <c r="T91" s="160">
        <v>0.04</v>
      </c>
      <c r="U91" s="160">
        <v>0.06</v>
      </c>
      <c r="V91" s="160">
        <v>0.1</v>
      </c>
      <c r="W91" t="str">
        <f t="shared" si="1"/>
        <v>Portugal - NCL/JAM/COD4619019hMi-temps 2</v>
      </c>
    </row>
    <row r="92" spans="1:23" hidden="1" x14ac:dyDescent="0.25">
      <c r="A92" s="3">
        <v>1</v>
      </c>
      <c r="B92" s="4" t="s">
        <v>106</v>
      </c>
      <c r="C92" s="5">
        <v>46190</v>
      </c>
      <c r="D92" s="6" t="s">
        <v>28</v>
      </c>
      <c r="E92" s="6" t="s">
        <v>29</v>
      </c>
      <c r="F92" s="6" t="b">
        <v>1</v>
      </c>
      <c r="G92" s="6" t="s">
        <v>57</v>
      </c>
      <c r="H92" s="3" t="s">
        <v>140</v>
      </c>
      <c r="I92" s="6" t="s">
        <v>81</v>
      </c>
      <c r="J92" s="6" t="s">
        <v>89</v>
      </c>
      <c r="K92" s="7">
        <f>'[1]CDM 2026 (2)'!$I49</f>
        <v>65000</v>
      </c>
      <c r="L92" s="8">
        <f>'[1]CDM 2026 (2)'!$H49</f>
        <v>5.65</v>
      </c>
      <c r="M92"/>
      <c r="N92"/>
      <c r="O92" s="160">
        <v>0.1</v>
      </c>
      <c r="P92" s="160">
        <v>0.06</v>
      </c>
      <c r="Q92" s="160">
        <v>0.04</v>
      </c>
      <c r="R92" s="160">
        <v>0.02</v>
      </c>
      <c r="S92" s="160">
        <v>0.06</v>
      </c>
      <c r="T92" s="160">
        <v>0.1</v>
      </c>
      <c r="U92" s="160">
        <v>0.14000000000000001</v>
      </c>
      <c r="V92" s="160">
        <v>0.16</v>
      </c>
      <c r="W92" t="str">
        <f t="shared" si="1"/>
        <v>Portugal - NCL/JAM/COD4619019hMi-temps 3</v>
      </c>
    </row>
    <row r="93" spans="1:23" hidden="1" x14ac:dyDescent="0.25">
      <c r="A93" s="3">
        <v>1</v>
      </c>
      <c r="B93" s="4" t="s">
        <v>106</v>
      </c>
      <c r="C93" s="5">
        <v>46190</v>
      </c>
      <c r="D93" s="6" t="s">
        <v>28</v>
      </c>
      <c r="E93" s="6" t="s">
        <v>29</v>
      </c>
      <c r="F93" s="6" t="b">
        <v>1</v>
      </c>
      <c r="G93" s="6" t="s">
        <v>57</v>
      </c>
      <c r="H93" s="3" t="s">
        <v>244</v>
      </c>
      <c r="I93" s="6" t="s">
        <v>81</v>
      </c>
      <c r="J93" s="6" t="s">
        <v>89</v>
      </c>
      <c r="K93" s="7">
        <f>'[1]CDM 2026 (2)'!$I50</f>
        <v>78000</v>
      </c>
      <c r="L93" s="8">
        <f>'[1]CDM 2026 (2)'!$H50*0.95</f>
        <v>6.46</v>
      </c>
      <c r="M93" s="160">
        <v>0.2</v>
      </c>
      <c r="N93" s="160">
        <v>0.2</v>
      </c>
      <c r="O93"/>
      <c r="P93"/>
      <c r="Q93"/>
      <c r="R93"/>
      <c r="S93"/>
      <c r="T93"/>
      <c r="U93"/>
      <c r="V93"/>
      <c r="W93" t="str">
        <f t="shared" si="1"/>
        <v>Portugal - NCL/JAM/COD4619019hPower break 2</v>
      </c>
    </row>
    <row r="94" spans="1:23" hidden="1" x14ac:dyDescent="0.25">
      <c r="A94" s="3">
        <v>1</v>
      </c>
      <c r="B94" s="4" t="s">
        <v>106</v>
      </c>
      <c r="C94" s="5">
        <v>46190</v>
      </c>
      <c r="D94" s="6" t="s">
        <v>28</v>
      </c>
      <c r="E94" s="6" t="s">
        <v>29</v>
      </c>
      <c r="F94" s="6" t="b">
        <v>1</v>
      </c>
      <c r="G94" s="6" t="s">
        <v>57</v>
      </c>
      <c r="H94" s="3" t="s">
        <v>119</v>
      </c>
      <c r="I94" s="6" t="s">
        <v>81</v>
      </c>
      <c r="J94" s="6" t="s">
        <v>89</v>
      </c>
      <c r="K94" s="7">
        <f>'[1]CDM 2026 (2)'!$I51</f>
        <v>50000</v>
      </c>
      <c r="L94" s="8">
        <f>'[1]CDM 2026 (2)'!$H51</f>
        <v>4.3499999999999996</v>
      </c>
      <c r="M94"/>
      <c r="N94"/>
      <c r="O94" s="160">
        <v>0.16</v>
      </c>
      <c r="P94" s="160">
        <v>0.14000000000000001</v>
      </c>
      <c r="Q94" s="160">
        <v>0.1</v>
      </c>
      <c r="R94" s="160">
        <v>0.06</v>
      </c>
      <c r="S94" s="160">
        <v>0.04</v>
      </c>
      <c r="T94" s="160">
        <v>0.08</v>
      </c>
      <c r="U94" s="160">
        <v>0.12</v>
      </c>
      <c r="V94" s="160">
        <v>0.15</v>
      </c>
      <c r="W94" t="str">
        <f t="shared" si="1"/>
        <v>Portugal - NCL/JAM/COD4619019hFin match</v>
      </c>
    </row>
    <row r="95" spans="1:23" hidden="1" x14ac:dyDescent="0.25">
      <c r="A95" s="3">
        <v>1</v>
      </c>
      <c r="B95" s="4" t="s">
        <v>106</v>
      </c>
      <c r="C95" s="5">
        <v>46191</v>
      </c>
      <c r="D95" s="6" t="s">
        <v>30</v>
      </c>
      <c r="E95" s="6" t="s">
        <v>5</v>
      </c>
      <c r="F95" s="6" t="b">
        <v>1</v>
      </c>
      <c r="G95" s="6" t="s">
        <v>58</v>
      </c>
      <c r="H95" s="3" t="s">
        <v>241</v>
      </c>
      <c r="I95" s="6" t="s">
        <v>83</v>
      </c>
      <c r="J95" s="6" t="s">
        <v>89</v>
      </c>
      <c r="K95" s="7">
        <f>'[1]CDM 2026 (2)'!$I76</f>
        <v>11000</v>
      </c>
      <c r="L95" s="8">
        <f>'[1]CDM 2026 (2)'!$H76</f>
        <v>1.1499999999999999</v>
      </c>
      <c r="M95"/>
      <c r="N95"/>
      <c r="O95" s="160">
        <v>0.15</v>
      </c>
      <c r="P95" s="160">
        <v>0.12</v>
      </c>
      <c r="Q95" s="160">
        <v>0.08</v>
      </c>
      <c r="R95" s="160">
        <v>0.04</v>
      </c>
      <c r="S95" s="160">
        <v>0.06</v>
      </c>
      <c r="T95" s="160">
        <v>0.1</v>
      </c>
      <c r="U95" s="160">
        <v>0.14000000000000001</v>
      </c>
      <c r="V95" s="160">
        <v>0.16</v>
      </c>
      <c r="W95" t="str">
        <f t="shared" si="1"/>
        <v>DEN/MKD/CZE/IRL - Afrique du Sud4619118hAvant Match</v>
      </c>
    </row>
    <row r="96" spans="1:23" hidden="1" x14ac:dyDescent="0.25">
      <c r="A96" s="3">
        <v>1</v>
      </c>
      <c r="B96" s="4" t="s">
        <v>106</v>
      </c>
      <c r="C96" s="5">
        <v>46191</v>
      </c>
      <c r="D96" s="6" t="s">
        <v>30</v>
      </c>
      <c r="E96" s="6" t="s">
        <v>5</v>
      </c>
      <c r="F96" s="6" t="b">
        <v>1</v>
      </c>
      <c r="G96" s="6" t="s">
        <v>58</v>
      </c>
      <c r="H96" s="3" t="s">
        <v>243</v>
      </c>
      <c r="I96" s="6" t="s">
        <v>83</v>
      </c>
      <c r="J96" s="6" t="s">
        <v>89</v>
      </c>
      <c r="K96" s="7">
        <f>'[1]CDM 2026 (2)'!$I78</f>
        <v>52000</v>
      </c>
      <c r="L96" s="8">
        <f>'[1]CDM 2026 (2)'!$H78*0.95</f>
        <v>4.3224999999999998</v>
      </c>
      <c r="M96" s="160">
        <v>0.2</v>
      </c>
      <c r="N96" s="160">
        <v>0.2</v>
      </c>
      <c r="O96"/>
      <c r="P96"/>
      <c r="Q96"/>
      <c r="R96"/>
      <c r="S96"/>
      <c r="T96"/>
      <c r="U96"/>
      <c r="V96"/>
      <c r="W96" t="str">
        <f t="shared" si="1"/>
        <v>DEN/MKD/CZE/IRL - Afrique du Sud4619118hPower break 1</v>
      </c>
    </row>
    <row r="97" spans="1:23" hidden="1" x14ac:dyDescent="0.25">
      <c r="A97" s="3">
        <v>1</v>
      </c>
      <c r="B97" s="4" t="s">
        <v>106</v>
      </c>
      <c r="C97" s="5">
        <v>46191</v>
      </c>
      <c r="D97" s="6" t="s">
        <v>30</v>
      </c>
      <c r="E97" s="6" t="s">
        <v>5</v>
      </c>
      <c r="F97" s="6" t="b">
        <v>1</v>
      </c>
      <c r="G97" s="6" t="s">
        <v>58</v>
      </c>
      <c r="H97" s="3" t="s">
        <v>138</v>
      </c>
      <c r="I97" s="6" t="s">
        <v>83</v>
      </c>
      <c r="J97" s="6" t="s">
        <v>89</v>
      </c>
      <c r="K97" s="7">
        <f>'[1]CDM 2026 (2)'!$I79</f>
        <v>45000</v>
      </c>
      <c r="L97" s="8">
        <f>'[1]CDM 2026 (2)'!$H79</f>
        <v>3.95</v>
      </c>
      <c r="M97"/>
      <c r="N97"/>
      <c r="O97" s="160">
        <v>0.16</v>
      </c>
      <c r="P97" s="160">
        <v>0.14000000000000001</v>
      </c>
      <c r="Q97" s="160">
        <v>0.1</v>
      </c>
      <c r="R97" s="160">
        <v>0.06</v>
      </c>
      <c r="S97" s="160">
        <v>0.02</v>
      </c>
      <c r="T97" s="160">
        <v>0.04</v>
      </c>
      <c r="U97" s="160">
        <v>0.06</v>
      </c>
      <c r="V97" s="160">
        <v>0.1</v>
      </c>
      <c r="W97" t="str">
        <f t="shared" si="1"/>
        <v>DEN/MKD/CZE/IRL - Afrique du Sud4619118hMi-temps 1</v>
      </c>
    </row>
    <row r="98" spans="1:23" hidden="1" x14ac:dyDescent="0.25">
      <c r="A98" s="3">
        <v>1</v>
      </c>
      <c r="B98" s="4" t="s">
        <v>106</v>
      </c>
      <c r="C98" s="5">
        <v>46191</v>
      </c>
      <c r="D98" s="6" t="s">
        <v>30</v>
      </c>
      <c r="E98" s="6" t="s">
        <v>5</v>
      </c>
      <c r="F98" s="6" t="b">
        <v>1</v>
      </c>
      <c r="G98" s="6" t="s">
        <v>58</v>
      </c>
      <c r="H98" s="3" t="s">
        <v>139</v>
      </c>
      <c r="I98" s="6" t="s">
        <v>83</v>
      </c>
      <c r="J98" s="6" t="s">
        <v>89</v>
      </c>
      <c r="K98" s="7">
        <f>'[1]CDM 2026 (2)'!$I80</f>
        <v>40000</v>
      </c>
      <c r="L98" s="8">
        <f>'[1]CDM 2026 (2)'!$H80</f>
        <v>3.5</v>
      </c>
      <c r="M98"/>
      <c r="N98"/>
      <c r="O98" s="160">
        <v>0.1</v>
      </c>
      <c r="P98" s="160">
        <v>0.06</v>
      </c>
      <c r="Q98" s="160">
        <v>0.04</v>
      </c>
      <c r="R98" s="160">
        <v>0.02</v>
      </c>
      <c r="S98" s="160">
        <v>0.02</v>
      </c>
      <c r="T98" s="160">
        <v>0.04</v>
      </c>
      <c r="U98" s="160">
        <v>0.06</v>
      </c>
      <c r="V98" s="160">
        <v>0.1</v>
      </c>
      <c r="W98" t="str">
        <f t="shared" si="1"/>
        <v>DEN/MKD/CZE/IRL - Afrique du Sud4619118hMi-temps 2</v>
      </c>
    </row>
    <row r="99" spans="1:23" hidden="1" x14ac:dyDescent="0.25">
      <c r="A99" s="3">
        <v>1</v>
      </c>
      <c r="B99" s="4" t="s">
        <v>106</v>
      </c>
      <c r="C99" s="5">
        <v>46191</v>
      </c>
      <c r="D99" s="6" t="s">
        <v>30</v>
      </c>
      <c r="E99" s="6" t="s">
        <v>5</v>
      </c>
      <c r="F99" s="6" t="b">
        <v>1</v>
      </c>
      <c r="G99" s="6" t="s">
        <v>58</v>
      </c>
      <c r="H99" s="3" t="s">
        <v>140</v>
      </c>
      <c r="I99" s="6" t="s">
        <v>83</v>
      </c>
      <c r="J99" s="6" t="s">
        <v>89</v>
      </c>
      <c r="K99" s="7">
        <f>'[1]CDM 2026 (2)'!$I81</f>
        <v>45000</v>
      </c>
      <c r="L99" s="8">
        <f>'[1]CDM 2026 (2)'!$H81</f>
        <v>3.95</v>
      </c>
      <c r="M99"/>
      <c r="N99"/>
      <c r="O99" s="160">
        <v>0.1</v>
      </c>
      <c r="P99" s="160">
        <v>0.06</v>
      </c>
      <c r="Q99" s="160">
        <v>0.04</v>
      </c>
      <c r="R99" s="160">
        <v>0.02</v>
      </c>
      <c r="S99" s="160">
        <v>0.06</v>
      </c>
      <c r="T99" s="160">
        <v>0.1</v>
      </c>
      <c r="U99" s="160">
        <v>0.14000000000000001</v>
      </c>
      <c r="V99" s="160">
        <v>0.16</v>
      </c>
      <c r="W99" t="str">
        <f t="shared" si="1"/>
        <v>DEN/MKD/CZE/IRL - Afrique du Sud4619118hMi-temps 3</v>
      </c>
    </row>
    <row r="100" spans="1:23" hidden="1" x14ac:dyDescent="0.25">
      <c r="A100" s="3">
        <v>1</v>
      </c>
      <c r="B100" s="4" t="s">
        <v>106</v>
      </c>
      <c r="C100" s="5">
        <v>46191</v>
      </c>
      <c r="D100" s="6" t="s">
        <v>30</v>
      </c>
      <c r="E100" s="6" t="s">
        <v>5</v>
      </c>
      <c r="F100" s="6" t="b">
        <v>1</v>
      </c>
      <c r="G100" s="6" t="s">
        <v>58</v>
      </c>
      <c r="H100" s="3" t="s">
        <v>244</v>
      </c>
      <c r="I100" s="6" t="s">
        <v>83</v>
      </c>
      <c r="J100" s="6" t="s">
        <v>89</v>
      </c>
      <c r="K100" s="7">
        <f>'[1]CDM 2026 (2)'!$I82</f>
        <v>52000</v>
      </c>
      <c r="L100" s="8">
        <f>'[1]CDM 2026 (2)'!$H82*0.95</f>
        <v>4.3224999999999998</v>
      </c>
      <c r="M100" s="160">
        <v>0.2</v>
      </c>
      <c r="N100" s="160">
        <v>0.2</v>
      </c>
      <c r="O100"/>
      <c r="P100"/>
      <c r="Q100"/>
      <c r="R100"/>
      <c r="S100"/>
      <c r="T100"/>
      <c r="U100"/>
      <c r="V100"/>
      <c r="W100" t="str">
        <f t="shared" si="1"/>
        <v>DEN/MKD/CZE/IRL - Afrique du Sud4619118hPower break 2</v>
      </c>
    </row>
    <row r="101" spans="1:23" hidden="1" x14ac:dyDescent="0.25">
      <c r="A101" s="3">
        <v>1</v>
      </c>
      <c r="B101" s="4" t="s">
        <v>106</v>
      </c>
      <c r="C101" s="5">
        <v>46191</v>
      </c>
      <c r="D101" s="6" t="s">
        <v>30</v>
      </c>
      <c r="E101" s="6" t="s">
        <v>5</v>
      </c>
      <c r="F101" s="6" t="b">
        <v>1</v>
      </c>
      <c r="G101" s="6" t="s">
        <v>58</v>
      </c>
      <c r="H101" s="3" t="s">
        <v>119</v>
      </c>
      <c r="I101" s="6" t="s">
        <v>83</v>
      </c>
      <c r="J101" s="6" t="s">
        <v>89</v>
      </c>
      <c r="K101" s="7">
        <f>'[1]CDM 2026 (2)'!$I83</f>
        <v>36000</v>
      </c>
      <c r="L101" s="8">
        <f>'[1]CDM 2026 (2)'!$H83</f>
        <v>3.1</v>
      </c>
      <c r="M101"/>
      <c r="N101"/>
      <c r="O101" s="160">
        <v>0.16</v>
      </c>
      <c r="P101" s="160">
        <v>0.14000000000000001</v>
      </c>
      <c r="Q101" s="160">
        <v>0.1</v>
      </c>
      <c r="R101" s="160">
        <v>0.06</v>
      </c>
      <c r="S101" s="160">
        <v>0.04</v>
      </c>
      <c r="T101" s="160">
        <v>0.08</v>
      </c>
      <c r="U101" s="160">
        <v>0.12</v>
      </c>
      <c r="V101" s="160">
        <v>0.15</v>
      </c>
      <c r="W101" t="str">
        <f t="shared" si="1"/>
        <v>DEN/MKD/CZE/IRL - Afrique du Sud4619118hFin match</v>
      </c>
    </row>
    <row r="102" spans="1:23" hidden="1" x14ac:dyDescent="0.25">
      <c r="A102" s="3">
        <v>1</v>
      </c>
      <c r="B102" s="4" t="s">
        <v>106</v>
      </c>
      <c r="C102" s="5">
        <v>46191</v>
      </c>
      <c r="D102" s="6" t="s">
        <v>11</v>
      </c>
      <c r="E102" s="6" t="s">
        <v>7</v>
      </c>
      <c r="F102" s="6" t="b">
        <v>1</v>
      </c>
      <c r="G102" s="6" t="s">
        <v>59</v>
      </c>
      <c r="H102" s="3" t="s">
        <v>241</v>
      </c>
      <c r="I102" s="6" t="s">
        <v>79</v>
      </c>
      <c r="J102" s="6" t="s">
        <v>89</v>
      </c>
      <c r="K102" s="7">
        <f>'[1]CDM 2026 (2)'!$I92</f>
        <v>38000</v>
      </c>
      <c r="L102" s="8">
        <f>'[1]CDM 2026 (2)'!$H92</f>
        <v>2.7</v>
      </c>
      <c r="M102"/>
      <c r="N102"/>
      <c r="O102" s="160">
        <v>0.15</v>
      </c>
      <c r="P102" s="160">
        <v>0.12</v>
      </c>
      <c r="Q102" s="160">
        <v>0.08</v>
      </c>
      <c r="R102" s="160">
        <v>0.04</v>
      </c>
      <c r="S102" s="160">
        <v>0.06</v>
      </c>
      <c r="T102" s="160">
        <v>0.1</v>
      </c>
      <c r="U102" s="160">
        <v>0.14000000000000001</v>
      </c>
      <c r="V102" s="160">
        <v>0.16</v>
      </c>
      <c r="W102" t="str">
        <f t="shared" si="1"/>
        <v>Suisse - ITA/NIR/WAL/BHI4619121hAvant Match</v>
      </c>
    </row>
    <row r="103" spans="1:23" hidden="1" x14ac:dyDescent="0.25">
      <c r="A103" s="3">
        <v>1</v>
      </c>
      <c r="B103" s="4" t="s">
        <v>106</v>
      </c>
      <c r="C103" s="5">
        <v>46191</v>
      </c>
      <c r="D103" s="6" t="s">
        <v>11</v>
      </c>
      <c r="E103" s="6" t="s">
        <v>7</v>
      </c>
      <c r="F103" s="6" t="b">
        <v>1</v>
      </c>
      <c r="G103" s="6" t="s">
        <v>59</v>
      </c>
      <c r="H103" s="3" t="s">
        <v>243</v>
      </c>
      <c r="I103" s="6" t="s">
        <v>79</v>
      </c>
      <c r="J103" s="6" t="s">
        <v>89</v>
      </c>
      <c r="K103" s="7">
        <f>'[1]CDM 2026 (2)'!$I94</f>
        <v>145000</v>
      </c>
      <c r="L103" s="8">
        <f>'[1]CDM 2026 (2)'!$H94*0.95</f>
        <v>9.8324999999999996</v>
      </c>
      <c r="M103" s="160">
        <v>0.2</v>
      </c>
      <c r="N103" s="160">
        <v>0.2</v>
      </c>
      <c r="O103"/>
      <c r="P103"/>
      <c r="Q103"/>
      <c r="R103"/>
      <c r="S103"/>
      <c r="T103"/>
      <c r="U103"/>
      <c r="V103"/>
      <c r="W103" t="str">
        <f t="shared" si="1"/>
        <v>Suisse - ITA/NIR/WAL/BHI4619121hPower break 1</v>
      </c>
    </row>
    <row r="104" spans="1:23" hidden="1" x14ac:dyDescent="0.25">
      <c r="A104" s="3">
        <v>1</v>
      </c>
      <c r="B104" s="4" t="s">
        <v>106</v>
      </c>
      <c r="C104" s="5">
        <v>46191</v>
      </c>
      <c r="D104" s="6" t="s">
        <v>11</v>
      </c>
      <c r="E104" s="6" t="s">
        <v>7</v>
      </c>
      <c r="F104" s="6" t="b">
        <v>1</v>
      </c>
      <c r="G104" s="6" t="s">
        <v>59</v>
      </c>
      <c r="H104" s="3" t="s">
        <v>138</v>
      </c>
      <c r="I104" s="6" t="s">
        <v>79</v>
      </c>
      <c r="J104" s="6" t="s">
        <v>89</v>
      </c>
      <c r="K104" s="7">
        <f>'[1]CDM 2026 (2)'!$I95</f>
        <v>120000</v>
      </c>
      <c r="L104" s="8">
        <f>'[1]CDM 2026 (2)'!$H95</f>
        <v>8.5972727272727276</v>
      </c>
      <c r="M104"/>
      <c r="N104"/>
      <c r="O104" s="160">
        <v>0.16</v>
      </c>
      <c r="P104" s="160">
        <v>0.14000000000000001</v>
      </c>
      <c r="Q104" s="160">
        <v>0.1</v>
      </c>
      <c r="R104" s="160">
        <v>0.06</v>
      </c>
      <c r="S104" s="160">
        <v>0.02</v>
      </c>
      <c r="T104" s="160">
        <v>0.04</v>
      </c>
      <c r="U104" s="160">
        <v>0.06</v>
      </c>
      <c r="V104" s="160">
        <v>0.1</v>
      </c>
      <c r="W104" t="str">
        <f t="shared" si="1"/>
        <v>Suisse - ITA/NIR/WAL/BHI4619121hMi-temps 1</v>
      </c>
    </row>
    <row r="105" spans="1:23" hidden="1" x14ac:dyDescent="0.25">
      <c r="A105" s="3">
        <v>1</v>
      </c>
      <c r="B105" s="4" t="s">
        <v>106</v>
      </c>
      <c r="C105" s="5">
        <v>46191</v>
      </c>
      <c r="D105" s="6" t="s">
        <v>11</v>
      </c>
      <c r="E105" s="6" t="s">
        <v>7</v>
      </c>
      <c r="F105" s="6" t="b">
        <v>1</v>
      </c>
      <c r="G105" s="6" t="s">
        <v>59</v>
      </c>
      <c r="H105" s="3" t="s">
        <v>139</v>
      </c>
      <c r="I105" s="6" t="s">
        <v>79</v>
      </c>
      <c r="J105" s="6" t="s">
        <v>89</v>
      </c>
      <c r="K105" s="7">
        <f>'[1]CDM 2026 (2)'!$I96</f>
        <v>110000</v>
      </c>
      <c r="L105" s="8">
        <f>'[1]CDM 2026 (2)'!$H96</f>
        <v>7.85</v>
      </c>
      <c r="M105"/>
      <c r="N105"/>
      <c r="O105" s="160">
        <v>0.1</v>
      </c>
      <c r="P105" s="160">
        <v>0.06</v>
      </c>
      <c r="Q105" s="160">
        <v>0.04</v>
      </c>
      <c r="R105" s="160">
        <v>0.02</v>
      </c>
      <c r="S105" s="160">
        <v>0.02</v>
      </c>
      <c r="T105" s="160">
        <v>0.04</v>
      </c>
      <c r="U105" s="160">
        <v>0.06</v>
      </c>
      <c r="V105" s="160">
        <v>0.1</v>
      </c>
      <c r="W105" t="str">
        <f t="shared" si="1"/>
        <v>Suisse - ITA/NIR/WAL/BHI4619121hMi-temps 2</v>
      </c>
    </row>
    <row r="106" spans="1:23" hidden="1" x14ac:dyDescent="0.25">
      <c r="A106" s="3">
        <v>1</v>
      </c>
      <c r="B106" s="4" t="s">
        <v>106</v>
      </c>
      <c r="C106" s="5">
        <v>46191</v>
      </c>
      <c r="D106" s="6" t="s">
        <v>11</v>
      </c>
      <c r="E106" s="6" t="s">
        <v>7</v>
      </c>
      <c r="F106" s="6" t="b">
        <v>1</v>
      </c>
      <c r="G106" s="6" t="s">
        <v>59</v>
      </c>
      <c r="H106" s="3" t="s">
        <v>140</v>
      </c>
      <c r="I106" s="6" t="s">
        <v>79</v>
      </c>
      <c r="J106" s="6" t="s">
        <v>89</v>
      </c>
      <c r="K106" s="7">
        <f>'[1]CDM 2026 (2)'!$I97</f>
        <v>120000</v>
      </c>
      <c r="L106" s="8">
        <f>'[1]CDM 2026 (2)'!$H97</f>
        <v>8.5972727272727276</v>
      </c>
      <c r="M106"/>
      <c r="N106"/>
      <c r="O106" s="160">
        <v>0.1</v>
      </c>
      <c r="P106" s="160">
        <v>0.06</v>
      </c>
      <c r="Q106" s="160">
        <v>0.04</v>
      </c>
      <c r="R106" s="160">
        <v>0.02</v>
      </c>
      <c r="S106" s="160">
        <v>0.06</v>
      </c>
      <c r="T106" s="160">
        <v>0.1</v>
      </c>
      <c r="U106" s="160">
        <v>0.14000000000000001</v>
      </c>
      <c r="V106" s="160">
        <v>0.16</v>
      </c>
      <c r="W106" t="str">
        <f t="shared" si="1"/>
        <v>Suisse - ITA/NIR/WAL/BHI4619121hMi-temps 3</v>
      </c>
    </row>
    <row r="107" spans="1:23" hidden="1" x14ac:dyDescent="0.25">
      <c r="A107" s="3">
        <v>1</v>
      </c>
      <c r="B107" s="4" t="s">
        <v>106</v>
      </c>
      <c r="C107" s="5">
        <v>46191</v>
      </c>
      <c r="D107" s="6" t="s">
        <v>11</v>
      </c>
      <c r="E107" s="6" t="s">
        <v>7</v>
      </c>
      <c r="F107" s="6" t="b">
        <v>1</v>
      </c>
      <c r="G107" s="6" t="s">
        <v>59</v>
      </c>
      <c r="H107" s="3" t="s">
        <v>244</v>
      </c>
      <c r="I107" s="6" t="s">
        <v>79</v>
      </c>
      <c r="J107" s="6" t="s">
        <v>89</v>
      </c>
      <c r="K107" s="7">
        <f>'[1]CDM 2026 (2)'!$I98</f>
        <v>145000</v>
      </c>
      <c r="L107" s="8">
        <f>'[1]CDM 2026 (2)'!$H98*0.95</f>
        <v>9.8324999999999996</v>
      </c>
      <c r="M107" s="160">
        <v>0.2</v>
      </c>
      <c r="N107" s="160">
        <v>0.2</v>
      </c>
      <c r="O107"/>
      <c r="P107"/>
      <c r="Q107"/>
      <c r="R107"/>
      <c r="S107"/>
      <c r="T107"/>
      <c r="U107"/>
      <c r="V107"/>
      <c r="W107" t="str">
        <f t="shared" si="1"/>
        <v>Suisse - ITA/NIR/WAL/BHI4619121hPower break 2</v>
      </c>
    </row>
    <row r="108" spans="1:23" hidden="1" x14ac:dyDescent="0.25">
      <c r="A108" s="3">
        <v>1</v>
      </c>
      <c r="B108" s="4" t="s">
        <v>106</v>
      </c>
      <c r="C108" s="5">
        <v>46191</v>
      </c>
      <c r="D108" s="6" t="s">
        <v>11</v>
      </c>
      <c r="E108" s="6" t="s">
        <v>7</v>
      </c>
      <c r="F108" s="6" t="b">
        <v>1</v>
      </c>
      <c r="G108" s="6" t="s">
        <v>59</v>
      </c>
      <c r="H108" s="3" t="s">
        <v>119</v>
      </c>
      <c r="I108" s="6" t="s">
        <v>79</v>
      </c>
      <c r="J108" s="6" t="s">
        <v>89</v>
      </c>
      <c r="K108" s="7">
        <f>'[1]CDM 2026 (2)'!$I99</f>
        <v>50000</v>
      </c>
      <c r="L108" s="8">
        <f>'[1]CDM 2026 (2)'!$H99</f>
        <v>4.2</v>
      </c>
      <c r="M108"/>
      <c r="N108"/>
      <c r="O108" s="160">
        <v>0.16</v>
      </c>
      <c r="P108" s="160">
        <v>0.14000000000000001</v>
      </c>
      <c r="Q108" s="160">
        <v>0.1</v>
      </c>
      <c r="R108" s="160">
        <v>0.06</v>
      </c>
      <c r="S108" s="160">
        <v>0.04</v>
      </c>
      <c r="T108" s="160">
        <v>0.08</v>
      </c>
      <c r="U108" s="160">
        <v>0.12</v>
      </c>
      <c r="V108" s="160">
        <v>0.15</v>
      </c>
      <c r="W108" t="str">
        <f t="shared" si="1"/>
        <v>Suisse - ITA/NIR/WAL/BHI4619121hFin match</v>
      </c>
    </row>
    <row r="109" spans="1:23" hidden="1" x14ac:dyDescent="0.25">
      <c r="A109" s="3">
        <v>1</v>
      </c>
      <c r="B109" s="4" t="s">
        <v>106</v>
      </c>
      <c r="C109" s="5">
        <v>46192</v>
      </c>
      <c r="D109" s="6" t="s">
        <v>31</v>
      </c>
      <c r="E109" s="6" t="s">
        <v>9</v>
      </c>
      <c r="F109" s="6" t="b">
        <v>1</v>
      </c>
      <c r="G109" s="6" t="s">
        <v>61</v>
      </c>
      <c r="H109" s="3" t="s">
        <v>241</v>
      </c>
      <c r="I109" s="6" t="s">
        <v>80</v>
      </c>
      <c r="J109" s="6" t="s">
        <v>83</v>
      </c>
      <c r="K109" s="7">
        <f>'[1]CDM 2026 (2)'!$I140</f>
        <v>18000</v>
      </c>
      <c r="L109" s="8">
        <f>'[1]CDM 2026 (2)'!$H140</f>
        <v>2</v>
      </c>
      <c r="M109"/>
      <c r="N109"/>
      <c r="O109" s="160">
        <v>0.15</v>
      </c>
      <c r="P109" s="160">
        <v>0.12</v>
      </c>
      <c r="Q109" s="160">
        <v>0.08</v>
      </c>
      <c r="R109" s="160">
        <v>0.04</v>
      </c>
      <c r="S109" s="160">
        <v>0.06</v>
      </c>
      <c r="T109" s="160">
        <v>0.1</v>
      </c>
      <c r="U109" s="160">
        <v>0.14000000000000001</v>
      </c>
      <c r="V109" s="160">
        <v>0.16</v>
      </c>
      <c r="W109" t="str">
        <f t="shared" ref="W109:W156" si="2">_xlfn.CONCAT(G109,C109,I109,H109)</f>
        <v>Ecosse - Maroc4619224hAvant Match</v>
      </c>
    </row>
    <row r="110" spans="1:23" hidden="1" x14ac:dyDescent="0.25">
      <c r="A110" s="3">
        <v>1</v>
      </c>
      <c r="B110" s="4" t="s">
        <v>106</v>
      </c>
      <c r="C110" s="5">
        <v>46192</v>
      </c>
      <c r="D110" s="6" t="s">
        <v>31</v>
      </c>
      <c r="E110" s="6" t="s">
        <v>9</v>
      </c>
      <c r="F110" s="6" t="b">
        <v>1</v>
      </c>
      <c r="G110" s="6" t="s">
        <v>61</v>
      </c>
      <c r="H110" s="3" t="s">
        <v>243</v>
      </c>
      <c r="I110" s="6" t="s">
        <v>80</v>
      </c>
      <c r="J110" s="6" t="s">
        <v>83</v>
      </c>
      <c r="K110" s="7">
        <f>'[1]CDM 2026 (2)'!$I142</f>
        <v>36000</v>
      </c>
      <c r="L110" s="8">
        <f>'[1]CDM 2026 (2)'!$H142*0.95</f>
        <v>3.8</v>
      </c>
      <c r="M110" s="160">
        <v>0.2</v>
      </c>
      <c r="N110" s="160">
        <v>0.2</v>
      </c>
      <c r="O110"/>
      <c r="P110"/>
      <c r="Q110"/>
      <c r="R110"/>
      <c r="S110"/>
      <c r="T110"/>
      <c r="U110"/>
      <c r="V110"/>
      <c r="W110" t="str">
        <f t="shared" si="2"/>
        <v>Ecosse - Maroc4619224hPower break 1</v>
      </c>
    </row>
    <row r="111" spans="1:23" hidden="1" x14ac:dyDescent="0.25">
      <c r="A111" s="3">
        <v>1</v>
      </c>
      <c r="B111" s="4" t="s">
        <v>106</v>
      </c>
      <c r="C111" s="5">
        <v>46192</v>
      </c>
      <c r="D111" s="6" t="s">
        <v>31</v>
      </c>
      <c r="E111" s="6" t="s">
        <v>9</v>
      </c>
      <c r="F111" s="6" t="b">
        <v>1</v>
      </c>
      <c r="G111" s="6" t="s">
        <v>61</v>
      </c>
      <c r="H111" s="3" t="s">
        <v>138</v>
      </c>
      <c r="I111" s="6" t="s">
        <v>80</v>
      </c>
      <c r="J111" s="6" t="s">
        <v>83</v>
      </c>
      <c r="K111" s="7">
        <f>'[1]CDM 2026 (2)'!$I143</f>
        <v>30000</v>
      </c>
      <c r="L111" s="8">
        <f>'[1]CDM 2026 (2)'!$H143</f>
        <v>3.3</v>
      </c>
      <c r="M111"/>
      <c r="N111"/>
      <c r="O111" s="160">
        <v>0.16</v>
      </c>
      <c r="P111" s="160">
        <v>0.14000000000000001</v>
      </c>
      <c r="Q111" s="160">
        <v>0.1</v>
      </c>
      <c r="R111" s="160">
        <v>0.06</v>
      </c>
      <c r="S111" s="160">
        <v>0.02</v>
      </c>
      <c r="T111" s="160">
        <v>0.04</v>
      </c>
      <c r="U111" s="160">
        <v>0.06</v>
      </c>
      <c r="V111" s="160">
        <v>0.1</v>
      </c>
      <c r="W111" t="str">
        <f t="shared" si="2"/>
        <v>Ecosse - Maroc4619224hMi-temps 1</v>
      </c>
    </row>
    <row r="112" spans="1:23" hidden="1" x14ac:dyDescent="0.25">
      <c r="A112" s="3">
        <v>1</v>
      </c>
      <c r="B112" s="4" t="s">
        <v>106</v>
      </c>
      <c r="C112" s="5">
        <v>46192</v>
      </c>
      <c r="D112" s="6" t="s">
        <v>31</v>
      </c>
      <c r="E112" s="6" t="s">
        <v>9</v>
      </c>
      <c r="F112" s="6" t="b">
        <v>1</v>
      </c>
      <c r="G112" s="6" t="s">
        <v>61</v>
      </c>
      <c r="H112" s="3" t="s">
        <v>139</v>
      </c>
      <c r="I112" s="6" t="s">
        <v>80</v>
      </c>
      <c r="J112" s="6" t="s">
        <v>83</v>
      </c>
      <c r="K112" s="7">
        <f>'[1]CDM 2026 (2)'!$I144</f>
        <v>25000</v>
      </c>
      <c r="L112" s="8">
        <f>'[1]CDM 2026 (2)'!$H144</f>
        <v>2.8</v>
      </c>
      <c r="M112"/>
      <c r="N112"/>
      <c r="O112" s="160">
        <v>0.1</v>
      </c>
      <c r="P112" s="160">
        <v>0.06</v>
      </c>
      <c r="Q112" s="160">
        <v>0.04</v>
      </c>
      <c r="R112" s="160">
        <v>0.02</v>
      </c>
      <c r="S112" s="160">
        <v>0.02</v>
      </c>
      <c r="T112" s="160">
        <v>0.04</v>
      </c>
      <c r="U112" s="160">
        <v>0.06</v>
      </c>
      <c r="V112" s="160">
        <v>0.1</v>
      </c>
      <c r="W112" t="str">
        <f t="shared" si="2"/>
        <v>Ecosse - Maroc4619224hMi-temps 2</v>
      </c>
    </row>
    <row r="113" spans="1:23" hidden="1" x14ac:dyDescent="0.25">
      <c r="A113" s="3">
        <v>1</v>
      </c>
      <c r="B113" s="4" t="s">
        <v>106</v>
      </c>
      <c r="C113" s="5">
        <v>46192</v>
      </c>
      <c r="D113" s="6" t="s">
        <v>31</v>
      </c>
      <c r="E113" s="6" t="s">
        <v>9</v>
      </c>
      <c r="F113" s="6" t="b">
        <v>1</v>
      </c>
      <c r="G113" s="6" t="s">
        <v>61</v>
      </c>
      <c r="H113" s="3" t="s">
        <v>140</v>
      </c>
      <c r="I113" s="6" t="s">
        <v>80</v>
      </c>
      <c r="J113" s="6" t="s">
        <v>83</v>
      </c>
      <c r="K113" s="7">
        <f>'[1]CDM 2026 (2)'!$I145</f>
        <v>30000</v>
      </c>
      <c r="L113" s="8">
        <f>'[1]CDM 2026 (2)'!$H145</f>
        <v>3.3</v>
      </c>
      <c r="M113"/>
      <c r="N113"/>
      <c r="O113" s="160">
        <v>0.1</v>
      </c>
      <c r="P113" s="160">
        <v>0.06</v>
      </c>
      <c r="Q113" s="160">
        <v>0.04</v>
      </c>
      <c r="R113" s="160">
        <v>0.02</v>
      </c>
      <c r="S113" s="160">
        <v>0.06</v>
      </c>
      <c r="T113" s="160">
        <v>0.1</v>
      </c>
      <c r="U113" s="160">
        <v>0.14000000000000001</v>
      </c>
      <c r="V113" s="160">
        <v>0.16</v>
      </c>
      <c r="W113" t="str">
        <f t="shared" si="2"/>
        <v>Ecosse - Maroc4619224hMi-temps 3</v>
      </c>
    </row>
    <row r="114" spans="1:23" hidden="1" x14ac:dyDescent="0.25">
      <c r="A114" s="3">
        <v>1</v>
      </c>
      <c r="B114" s="4" t="s">
        <v>106</v>
      </c>
      <c r="C114" s="5">
        <v>46192</v>
      </c>
      <c r="D114" s="6" t="s">
        <v>31</v>
      </c>
      <c r="E114" s="6" t="s">
        <v>9</v>
      </c>
      <c r="F114" s="6" t="b">
        <v>1</v>
      </c>
      <c r="G114" s="6" t="s">
        <v>61</v>
      </c>
      <c r="H114" s="3" t="s">
        <v>244</v>
      </c>
      <c r="I114" s="6" t="s">
        <v>80</v>
      </c>
      <c r="J114" s="6" t="s">
        <v>83</v>
      </c>
      <c r="K114" s="7">
        <f>'[1]CDM 2026 (2)'!$I146</f>
        <v>34000</v>
      </c>
      <c r="L114" s="8">
        <f>'[1]CDM 2026 (2)'!$H146*0.95</f>
        <v>3.5625</v>
      </c>
      <c r="M114" s="160">
        <v>0.2</v>
      </c>
      <c r="N114" s="160">
        <v>0.2</v>
      </c>
      <c r="O114"/>
      <c r="P114"/>
      <c r="Q114"/>
      <c r="R114"/>
      <c r="S114"/>
      <c r="T114"/>
      <c r="U114"/>
      <c r="V114"/>
      <c r="W114" t="str">
        <f t="shared" si="2"/>
        <v>Ecosse - Maroc4619224hPower break 2</v>
      </c>
    </row>
    <row r="115" spans="1:23" hidden="1" x14ac:dyDescent="0.25">
      <c r="A115" s="3">
        <v>1</v>
      </c>
      <c r="B115" s="4" t="s">
        <v>106</v>
      </c>
      <c r="C115" s="5">
        <v>46192</v>
      </c>
      <c r="D115" s="6" t="s">
        <v>31</v>
      </c>
      <c r="E115" s="6" t="s">
        <v>9</v>
      </c>
      <c r="F115" s="6" t="b">
        <v>1</v>
      </c>
      <c r="G115" s="6" t="s">
        <v>61</v>
      </c>
      <c r="H115" s="3" t="s">
        <v>119</v>
      </c>
      <c r="I115" s="6" t="s">
        <v>80</v>
      </c>
      <c r="J115" s="6" t="s">
        <v>83</v>
      </c>
      <c r="K115" s="7">
        <f>'[1]CDM 2026 (2)'!$I147</f>
        <v>8000</v>
      </c>
      <c r="L115" s="8">
        <f>'[1]CDM 2026 (2)'!$H147</f>
        <v>0.9</v>
      </c>
      <c r="M115"/>
      <c r="N115"/>
      <c r="O115" s="160">
        <v>0.16</v>
      </c>
      <c r="P115" s="160">
        <v>0.14000000000000001</v>
      </c>
      <c r="Q115" s="160">
        <v>0.1</v>
      </c>
      <c r="R115" s="160">
        <v>0.06</v>
      </c>
      <c r="S115" s="160">
        <v>0.04</v>
      </c>
      <c r="T115" s="160">
        <v>0.08</v>
      </c>
      <c r="U115" s="160">
        <v>0.12</v>
      </c>
      <c r="V115" s="160">
        <v>0.15</v>
      </c>
      <c r="W115" t="str">
        <f t="shared" si="2"/>
        <v>Ecosse - Maroc4619224hFin match</v>
      </c>
    </row>
    <row r="116" spans="1:23" hidden="1" x14ac:dyDescent="0.25">
      <c r="A116" s="3">
        <v>1</v>
      </c>
      <c r="B116" s="4" t="s">
        <v>106</v>
      </c>
      <c r="C116" s="5">
        <v>46192</v>
      </c>
      <c r="D116" s="6" t="s">
        <v>32</v>
      </c>
      <c r="E116" s="6" t="s">
        <v>33</v>
      </c>
      <c r="F116" s="6" t="b">
        <v>1</v>
      </c>
      <c r="G116" s="6" t="s">
        <v>62</v>
      </c>
      <c r="H116" s="3" t="s">
        <v>241</v>
      </c>
      <c r="I116" s="6" t="s">
        <v>79</v>
      </c>
      <c r="J116" s="6" t="s">
        <v>89</v>
      </c>
      <c r="K116" s="7">
        <f>'[1]CDM 2026 (2)'!$I124</f>
        <v>30000</v>
      </c>
      <c r="L116" s="8">
        <f>'[1]CDM 2026 (2)'!$H124</f>
        <v>2.15</v>
      </c>
      <c r="M116"/>
      <c r="N116"/>
      <c r="O116" s="160">
        <v>0.15</v>
      </c>
      <c r="P116" s="160">
        <v>0.12</v>
      </c>
      <c r="Q116" s="160">
        <v>0.08</v>
      </c>
      <c r="R116" s="160">
        <v>0.04</v>
      </c>
      <c r="S116" s="160">
        <v>0.06</v>
      </c>
      <c r="T116" s="160">
        <v>0.1</v>
      </c>
      <c r="U116" s="160">
        <v>0.14000000000000001</v>
      </c>
      <c r="V116" s="160">
        <v>0.16</v>
      </c>
      <c r="W116" t="str">
        <f t="shared" si="2"/>
        <v>USA - Australie4619221hAvant Match</v>
      </c>
    </row>
    <row r="117" spans="1:23" hidden="1" x14ac:dyDescent="0.25">
      <c r="A117" s="3">
        <v>1</v>
      </c>
      <c r="B117" s="4" t="s">
        <v>106</v>
      </c>
      <c r="C117" s="5">
        <v>46192</v>
      </c>
      <c r="D117" s="6" t="s">
        <v>32</v>
      </c>
      <c r="E117" s="6" t="s">
        <v>33</v>
      </c>
      <c r="F117" s="6" t="b">
        <v>1</v>
      </c>
      <c r="G117" s="6" t="s">
        <v>62</v>
      </c>
      <c r="H117" s="3" t="s">
        <v>243</v>
      </c>
      <c r="I117" s="6" t="s">
        <v>79</v>
      </c>
      <c r="J117" s="6" t="s">
        <v>89</v>
      </c>
      <c r="K117" s="7">
        <f>'[1]CDM 2026 (2)'!$I126</f>
        <v>85000</v>
      </c>
      <c r="L117" s="8">
        <f>'[1]CDM 2026 (2)'!$H126*0.95</f>
        <v>5.794999999999999</v>
      </c>
      <c r="M117" s="160">
        <v>0.2</v>
      </c>
      <c r="N117" s="160">
        <v>0.2</v>
      </c>
      <c r="O117"/>
      <c r="P117"/>
      <c r="Q117"/>
      <c r="R117"/>
      <c r="S117"/>
      <c r="T117"/>
      <c r="U117"/>
      <c r="V117"/>
      <c r="W117" t="str">
        <f t="shared" si="2"/>
        <v>USA - Australie4619221hPower break 1</v>
      </c>
    </row>
    <row r="118" spans="1:23" hidden="1" x14ac:dyDescent="0.25">
      <c r="A118" s="3">
        <v>1</v>
      </c>
      <c r="B118" s="4" t="s">
        <v>106</v>
      </c>
      <c r="C118" s="5">
        <v>46192</v>
      </c>
      <c r="D118" s="6" t="s">
        <v>32</v>
      </c>
      <c r="E118" s="6" t="s">
        <v>33</v>
      </c>
      <c r="F118" s="6" t="b">
        <v>1</v>
      </c>
      <c r="G118" s="6" t="s">
        <v>62</v>
      </c>
      <c r="H118" s="3" t="s">
        <v>138</v>
      </c>
      <c r="I118" s="6" t="s">
        <v>79</v>
      </c>
      <c r="J118" s="6" t="s">
        <v>89</v>
      </c>
      <c r="K118" s="7">
        <f>'[1]CDM 2026 (2)'!$I127</f>
        <v>70000</v>
      </c>
      <c r="L118" s="8">
        <f>'[1]CDM 2026 (2)'!$H127</f>
        <v>5</v>
      </c>
      <c r="M118"/>
      <c r="N118"/>
      <c r="O118" s="160">
        <v>0.16</v>
      </c>
      <c r="P118" s="160">
        <v>0.14000000000000001</v>
      </c>
      <c r="Q118" s="160">
        <v>0.1</v>
      </c>
      <c r="R118" s="160">
        <v>0.06</v>
      </c>
      <c r="S118" s="160">
        <v>0.02</v>
      </c>
      <c r="T118" s="160">
        <v>0.04</v>
      </c>
      <c r="U118" s="160">
        <v>0.06</v>
      </c>
      <c r="V118" s="160">
        <v>0.1</v>
      </c>
      <c r="W118" t="str">
        <f t="shared" si="2"/>
        <v>USA - Australie4619221hMi-temps 1</v>
      </c>
    </row>
    <row r="119" spans="1:23" hidden="1" x14ac:dyDescent="0.25">
      <c r="A119" s="3">
        <v>1</v>
      </c>
      <c r="B119" s="4" t="s">
        <v>106</v>
      </c>
      <c r="C119" s="5">
        <v>46192</v>
      </c>
      <c r="D119" s="6" t="s">
        <v>32</v>
      </c>
      <c r="E119" s="6" t="s">
        <v>33</v>
      </c>
      <c r="F119" s="6" t="b">
        <v>1</v>
      </c>
      <c r="G119" s="6" t="s">
        <v>62</v>
      </c>
      <c r="H119" s="3" t="s">
        <v>139</v>
      </c>
      <c r="I119" s="6" t="s">
        <v>79</v>
      </c>
      <c r="J119" s="6" t="s">
        <v>89</v>
      </c>
      <c r="K119" s="7">
        <f>'[1]CDM 2026 (2)'!$I128</f>
        <v>65000</v>
      </c>
      <c r="L119" s="8">
        <f>'[1]CDM 2026 (2)'!$H128</f>
        <v>4.6500000000000004</v>
      </c>
      <c r="M119"/>
      <c r="N119"/>
      <c r="O119" s="160">
        <v>0.1</v>
      </c>
      <c r="P119" s="160">
        <v>0.06</v>
      </c>
      <c r="Q119" s="160">
        <v>0.04</v>
      </c>
      <c r="R119" s="160">
        <v>0.02</v>
      </c>
      <c r="S119" s="160">
        <v>0.02</v>
      </c>
      <c r="T119" s="160">
        <v>0.04</v>
      </c>
      <c r="U119" s="160">
        <v>0.06</v>
      </c>
      <c r="V119" s="160">
        <v>0.1</v>
      </c>
      <c r="W119" t="str">
        <f t="shared" si="2"/>
        <v>USA - Australie4619221hMi-temps 2</v>
      </c>
    </row>
    <row r="120" spans="1:23" hidden="1" x14ac:dyDescent="0.25">
      <c r="A120" s="3">
        <v>1</v>
      </c>
      <c r="B120" s="4" t="s">
        <v>106</v>
      </c>
      <c r="C120" s="5">
        <v>46192</v>
      </c>
      <c r="D120" s="6" t="s">
        <v>32</v>
      </c>
      <c r="E120" s="6" t="s">
        <v>33</v>
      </c>
      <c r="F120" s="6" t="b">
        <v>1</v>
      </c>
      <c r="G120" s="6" t="s">
        <v>62</v>
      </c>
      <c r="H120" s="3" t="s">
        <v>140</v>
      </c>
      <c r="I120" s="6" t="s">
        <v>79</v>
      </c>
      <c r="J120" s="6" t="s">
        <v>89</v>
      </c>
      <c r="K120" s="7">
        <f>'[1]CDM 2026 (2)'!$I129</f>
        <v>70000</v>
      </c>
      <c r="L120" s="8">
        <f>'[1]CDM 2026 (2)'!$H129</f>
        <v>5</v>
      </c>
      <c r="M120"/>
      <c r="N120"/>
      <c r="O120" s="160">
        <v>0.1</v>
      </c>
      <c r="P120" s="160">
        <v>0.06</v>
      </c>
      <c r="Q120" s="160">
        <v>0.04</v>
      </c>
      <c r="R120" s="160">
        <v>0.02</v>
      </c>
      <c r="S120" s="160">
        <v>0.06</v>
      </c>
      <c r="T120" s="160">
        <v>0.1</v>
      </c>
      <c r="U120" s="160">
        <v>0.14000000000000001</v>
      </c>
      <c r="V120" s="160">
        <v>0.16</v>
      </c>
      <c r="W120" t="str">
        <f t="shared" si="2"/>
        <v>USA - Australie4619221hMi-temps 3</v>
      </c>
    </row>
    <row r="121" spans="1:23" hidden="1" x14ac:dyDescent="0.25">
      <c r="A121" s="3">
        <v>1</v>
      </c>
      <c r="B121" s="4" t="s">
        <v>106</v>
      </c>
      <c r="C121" s="5">
        <v>46192</v>
      </c>
      <c r="D121" s="6" t="s">
        <v>32</v>
      </c>
      <c r="E121" s="6" t="s">
        <v>33</v>
      </c>
      <c r="F121" s="6" t="b">
        <v>1</v>
      </c>
      <c r="G121" s="6" t="s">
        <v>62</v>
      </c>
      <c r="H121" s="3" t="s">
        <v>244</v>
      </c>
      <c r="I121" s="6" t="s">
        <v>79</v>
      </c>
      <c r="J121" s="6" t="s">
        <v>89</v>
      </c>
      <c r="K121" s="7">
        <f>'[1]CDM 2026 (2)'!$I130</f>
        <v>85000</v>
      </c>
      <c r="L121" s="8">
        <f>'[1]CDM 2026 (2)'!$H130*0.95</f>
        <v>5.794999999999999</v>
      </c>
      <c r="M121" s="160">
        <v>0.2</v>
      </c>
      <c r="N121" s="160">
        <v>0.2</v>
      </c>
      <c r="O121"/>
      <c r="P121"/>
      <c r="Q121"/>
      <c r="R121"/>
      <c r="S121"/>
      <c r="T121"/>
      <c r="U121"/>
      <c r="V121"/>
      <c r="W121" t="str">
        <f t="shared" si="2"/>
        <v>USA - Australie4619221hPower break 2</v>
      </c>
    </row>
    <row r="122" spans="1:23" hidden="1" x14ac:dyDescent="0.25">
      <c r="A122" s="3">
        <v>1</v>
      </c>
      <c r="B122" s="4" t="s">
        <v>106</v>
      </c>
      <c r="C122" s="5">
        <v>46192</v>
      </c>
      <c r="D122" s="6" t="s">
        <v>32</v>
      </c>
      <c r="E122" s="6" t="s">
        <v>33</v>
      </c>
      <c r="F122" s="6" t="b">
        <v>1</v>
      </c>
      <c r="G122" s="6" t="s">
        <v>62</v>
      </c>
      <c r="H122" s="3" t="s">
        <v>119</v>
      </c>
      <c r="I122" s="6" t="s">
        <v>79</v>
      </c>
      <c r="J122" s="6" t="s">
        <v>89</v>
      </c>
      <c r="K122" s="7">
        <f>'[1]CDM 2026 (2)'!$I131</f>
        <v>30000</v>
      </c>
      <c r="L122" s="8">
        <f>'[1]CDM 2026 (2)'!$H131</f>
        <v>2.5</v>
      </c>
      <c r="M122"/>
      <c r="N122"/>
      <c r="O122" s="160">
        <v>0.16</v>
      </c>
      <c r="P122" s="160">
        <v>0.14000000000000001</v>
      </c>
      <c r="Q122" s="160">
        <v>0.1</v>
      </c>
      <c r="R122" s="160">
        <v>0.06</v>
      </c>
      <c r="S122" s="160">
        <v>0.04</v>
      </c>
      <c r="T122" s="160">
        <v>0.08</v>
      </c>
      <c r="U122" s="160">
        <v>0.12</v>
      </c>
      <c r="V122" s="160">
        <v>0.15</v>
      </c>
      <c r="W122" t="str">
        <f t="shared" si="2"/>
        <v>USA - Australie4619221hFin match</v>
      </c>
    </row>
    <row r="123" spans="1:23" hidden="1" x14ac:dyDescent="0.25">
      <c r="A123" s="3">
        <v>1</v>
      </c>
      <c r="B123" s="4" t="s">
        <v>106</v>
      </c>
      <c r="C123" s="5">
        <v>46193</v>
      </c>
      <c r="D123" s="6" t="s">
        <v>12</v>
      </c>
      <c r="E123" s="6" t="s">
        <v>34</v>
      </c>
      <c r="F123" s="6" t="b">
        <v>1</v>
      </c>
      <c r="G123" s="6" t="s">
        <v>63</v>
      </c>
      <c r="H123" s="3" t="s">
        <v>241</v>
      </c>
      <c r="I123" s="6" t="s">
        <v>82</v>
      </c>
      <c r="J123" s="6" t="s">
        <v>90</v>
      </c>
      <c r="K123" s="7">
        <f>'[1]CDM 2026 (3)'!$I28</f>
        <v>50000</v>
      </c>
      <c r="L123" s="8">
        <f>'[1]CDM 2026 (3)'!$H28</f>
        <v>3.6</v>
      </c>
      <c r="M123"/>
      <c r="N123"/>
      <c r="O123" s="160">
        <v>0.15</v>
      </c>
      <c r="P123" s="160">
        <v>0.12</v>
      </c>
      <c r="Q123" s="160">
        <v>0.08</v>
      </c>
      <c r="R123" s="160">
        <v>0.04</v>
      </c>
      <c r="S123" s="160">
        <v>0.06</v>
      </c>
      <c r="T123" s="160">
        <v>0.1</v>
      </c>
      <c r="U123" s="160">
        <v>0.14000000000000001</v>
      </c>
      <c r="V123" s="160">
        <v>0.16</v>
      </c>
      <c r="W123" t="str">
        <f t="shared" si="2"/>
        <v>Allemagne - Côte d'Ivoire4619322hAvant Match</v>
      </c>
    </row>
    <row r="124" spans="1:23" hidden="1" x14ac:dyDescent="0.25">
      <c r="A124" s="3">
        <v>1</v>
      </c>
      <c r="B124" s="4" t="s">
        <v>106</v>
      </c>
      <c r="C124" s="5">
        <v>46193</v>
      </c>
      <c r="D124" s="6" t="s">
        <v>12</v>
      </c>
      <c r="E124" s="6" t="s">
        <v>34</v>
      </c>
      <c r="F124" s="6" t="b">
        <v>1</v>
      </c>
      <c r="G124" s="6" t="s">
        <v>63</v>
      </c>
      <c r="H124" s="3" t="s">
        <v>243</v>
      </c>
      <c r="I124" s="6" t="s">
        <v>82</v>
      </c>
      <c r="J124" s="6" t="s">
        <v>90</v>
      </c>
      <c r="K124" s="7">
        <f>'[1]CDM 2026 (3)'!$I30</f>
        <v>90000</v>
      </c>
      <c r="L124" s="8">
        <f>'[1]CDM 2026 (3)'!$H30*0.95</f>
        <v>6.84</v>
      </c>
      <c r="M124" s="160">
        <v>0.2</v>
      </c>
      <c r="N124" s="160">
        <v>0.2</v>
      </c>
      <c r="O124"/>
      <c r="P124"/>
      <c r="Q124"/>
      <c r="R124"/>
      <c r="S124"/>
      <c r="T124"/>
      <c r="U124"/>
      <c r="V124"/>
      <c r="W124" t="str">
        <f t="shared" si="2"/>
        <v>Allemagne - Côte d'Ivoire4619322hPower break 1</v>
      </c>
    </row>
    <row r="125" spans="1:23" hidden="1" x14ac:dyDescent="0.25">
      <c r="A125" s="3">
        <v>1</v>
      </c>
      <c r="B125" s="4" t="s">
        <v>106</v>
      </c>
      <c r="C125" s="5">
        <v>46193</v>
      </c>
      <c r="D125" s="6" t="s">
        <v>12</v>
      </c>
      <c r="E125" s="6" t="s">
        <v>34</v>
      </c>
      <c r="F125" s="6" t="b">
        <v>1</v>
      </c>
      <c r="G125" s="6" t="s">
        <v>63</v>
      </c>
      <c r="H125" s="3" t="s">
        <v>138</v>
      </c>
      <c r="I125" s="6" t="s">
        <v>82</v>
      </c>
      <c r="J125" s="6" t="s">
        <v>90</v>
      </c>
      <c r="K125" s="7">
        <f>'[1]CDM 2026 (3)'!$I31</f>
        <v>75000</v>
      </c>
      <c r="L125" s="8">
        <f>'[1]CDM 2026 (3)'!$H31</f>
        <v>6</v>
      </c>
      <c r="M125"/>
      <c r="N125"/>
      <c r="O125" s="160">
        <v>0.16</v>
      </c>
      <c r="P125" s="160">
        <v>0.14000000000000001</v>
      </c>
      <c r="Q125" s="160">
        <v>0.1</v>
      </c>
      <c r="R125" s="160">
        <v>0.06</v>
      </c>
      <c r="S125" s="160">
        <v>0.02</v>
      </c>
      <c r="T125" s="160">
        <v>0.04</v>
      </c>
      <c r="U125" s="160">
        <v>0.06</v>
      </c>
      <c r="V125" s="160">
        <v>0.1</v>
      </c>
      <c r="W125" t="str">
        <f t="shared" si="2"/>
        <v>Allemagne - Côte d'Ivoire4619322hMi-temps 1</v>
      </c>
    </row>
    <row r="126" spans="1:23" hidden="1" x14ac:dyDescent="0.25">
      <c r="A126" s="3">
        <v>1</v>
      </c>
      <c r="B126" s="4" t="s">
        <v>106</v>
      </c>
      <c r="C126" s="5">
        <v>46193</v>
      </c>
      <c r="D126" s="6" t="s">
        <v>12</v>
      </c>
      <c r="E126" s="6" t="s">
        <v>34</v>
      </c>
      <c r="F126" s="6" t="b">
        <v>1</v>
      </c>
      <c r="G126" s="6" t="s">
        <v>63</v>
      </c>
      <c r="H126" s="3" t="s">
        <v>139</v>
      </c>
      <c r="I126" s="6" t="s">
        <v>82</v>
      </c>
      <c r="J126" s="6" t="s">
        <v>90</v>
      </c>
      <c r="K126" s="7">
        <f>'[1]CDM 2026 (3)'!$I32</f>
        <v>70000</v>
      </c>
      <c r="L126" s="8">
        <f>'[1]CDM 2026 (3)'!$H32</f>
        <v>5.6</v>
      </c>
      <c r="M126"/>
      <c r="N126"/>
      <c r="O126" s="160">
        <v>0.1</v>
      </c>
      <c r="P126" s="160">
        <v>0.06</v>
      </c>
      <c r="Q126" s="160">
        <v>0.04</v>
      </c>
      <c r="R126" s="160">
        <v>0.02</v>
      </c>
      <c r="S126" s="160">
        <v>0.02</v>
      </c>
      <c r="T126" s="160">
        <v>0.04</v>
      </c>
      <c r="U126" s="160">
        <v>0.06</v>
      </c>
      <c r="V126" s="160">
        <v>0.1</v>
      </c>
      <c r="W126" t="str">
        <f t="shared" si="2"/>
        <v>Allemagne - Côte d'Ivoire4619322hMi-temps 2</v>
      </c>
    </row>
    <row r="127" spans="1:23" hidden="1" x14ac:dyDescent="0.25">
      <c r="A127" s="3">
        <v>1</v>
      </c>
      <c r="B127" s="4" t="s">
        <v>106</v>
      </c>
      <c r="C127" s="5">
        <v>46193</v>
      </c>
      <c r="D127" s="6" t="s">
        <v>12</v>
      </c>
      <c r="E127" s="6" t="s">
        <v>34</v>
      </c>
      <c r="F127" s="6" t="b">
        <v>1</v>
      </c>
      <c r="G127" s="6" t="s">
        <v>63</v>
      </c>
      <c r="H127" s="3" t="s">
        <v>140</v>
      </c>
      <c r="I127" s="6" t="s">
        <v>82</v>
      </c>
      <c r="J127" s="6" t="s">
        <v>90</v>
      </c>
      <c r="K127" s="7">
        <f>'[1]CDM 2026 (3)'!$I33</f>
        <v>75000</v>
      </c>
      <c r="L127" s="8">
        <f>'[1]CDM 2026 (3)'!$H33</f>
        <v>6</v>
      </c>
      <c r="M127"/>
      <c r="N127"/>
      <c r="O127" s="160">
        <v>0.1</v>
      </c>
      <c r="P127" s="160">
        <v>0.06</v>
      </c>
      <c r="Q127" s="160">
        <v>0.04</v>
      </c>
      <c r="R127" s="160">
        <v>0.02</v>
      </c>
      <c r="S127" s="160">
        <v>0.06</v>
      </c>
      <c r="T127" s="160">
        <v>0.1</v>
      </c>
      <c r="U127" s="160">
        <v>0.14000000000000001</v>
      </c>
      <c r="V127" s="160">
        <v>0.16</v>
      </c>
      <c r="W127" t="str">
        <f t="shared" si="2"/>
        <v>Allemagne - Côte d'Ivoire4619322hMi-temps 3</v>
      </c>
    </row>
    <row r="128" spans="1:23" hidden="1" x14ac:dyDescent="0.25">
      <c r="A128" s="3">
        <v>1</v>
      </c>
      <c r="B128" s="4" t="s">
        <v>106</v>
      </c>
      <c r="C128" s="5">
        <v>46193</v>
      </c>
      <c r="D128" s="6" t="s">
        <v>12</v>
      </c>
      <c r="E128" s="6" t="s">
        <v>34</v>
      </c>
      <c r="F128" s="6" t="b">
        <v>1</v>
      </c>
      <c r="G128" s="6" t="s">
        <v>63</v>
      </c>
      <c r="H128" s="3" t="s">
        <v>244</v>
      </c>
      <c r="I128" s="6" t="s">
        <v>82</v>
      </c>
      <c r="J128" s="6" t="s">
        <v>90</v>
      </c>
      <c r="K128" s="7">
        <f>'[1]CDM 2026 (3)'!$I34</f>
        <v>90000</v>
      </c>
      <c r="L128" s="8">
        <f>'[1]CDM 2026 (3)'!$H34*0.95</f>
        <v>6.84</v>
      </c>
      <c r="M128" s="160">
        <v>0.2</v>
      </c>
      <c r="N128" s="160">
        <v>0.2</v>
      </c>
      <c r="O128"/>
      <c r="P128"/>
      <c r="Q128"/>
      <c r="R128"/>
      <c r="S128"/>
      <c r="T128"/>
      <c r="U128"/>
      <c r="V128"/>
      <c r="W128" t="str">
        <f t="shared" si="2"/>
        <v>Allemagne - Côte d'Ivoire4619322hPower break 2</v>
      </c>
    </row>
    <row r="129" spans="1:23" hidden="1" x14ac:dyDescent="0.25">
      <c r="A129" s="3">
        <v>1</v>
      </c>
      <c r="B129" s="4" t="s">
        <v>106</v>
      </c>
      <c r="C129" s="5">
        <v>46193</v>
      </c>
      <c r="D129" s="6" t="s">
        <v>12</v>
      </c>
      <c r="E129" s="6" t="s">
        <v>34</v>
      </c>
      <c r="F129" s="6" t="b">
        <v>1</v>
      </c>
      <c r="G129" s="6" t="s">
        <v>63</v>
      </c>
      <c r="H129" s="3" t="s">
        <v>119</v>
      </c>
      <c r="I129" s="6" t="s">
        <v>82</v>
      </c>
      <c r="J129" s="6" t="s">
        <v>90</v>
      </c>
      <c r="K129" s="7">
        <f>'[1]CDM 2026 (3)'!$I35</f>
        <v>18000</v>
      </c>
      <c r="L129" s="8">
        <f>'[1]CDM 2026 (3)'!$H35</f>
        <v>2</v>
      </c>
      <c r="M129"/>
      <c r="N129"/>
      <c r="O129" s="160">
        <v>0.16</v>
      </c>
      <c r="P129" s="160">
        <v>0.14000000000000001</v>
      </c>
      <c r="Q129" s="160">
        <v>0.1</v>
      </c>
      <c r="R129" s="160">
        <v>0.06</v>
      </c>
      <c r="S129" s="160">
        <v>0.04</v>
      </c>
      <c r="T129" s="160">
        <v>0.08</v>
      </c>
      <c r="U129" s="160">
        <v>0.12</v>
      </c>
      <c r="V129" s="160">
        <v>0.15</v>
      </c>
      <c r="W129" t="str">
        <f t="shared" si="2"/>
        <v>Allemagne - Côte d'Ivoire4619322hFin match</v>
      </c>
    </row>
    <row r="130" spans="1:23" hidden="1" x14ac:dyDescent="0.25">
      <c r="A130" s="3">
        <v>1</v>
      </c>
      <c r="B130" s="4" t="s">
        <v>106</v>
      </c>
      <c r="C130" s="5">
        <v>46193</v>
      </c>
      <c r="D130" s="6" t="s">
        <v>14</v>
      </c>
      <c r="E130" s="6" t="s">
        <v>35</v>
      </c>
      <c r="F130" s="6" t="b">
        <v>1</v>
      </c>
      <c r="G130" s="6" t="s">
        <v>64</v>
      </c>
      <c r="H130" s="3" t="s">
        <v>241</v>
      </c>
      <c r="I130" s="6" t="s">
        <v>81</v>
      </c>
      <c r="J130" s="6" t="s">
        <v>89</v>
      </c>
      <c r="K130" s="7">
        <f>'[1]CDM 2026 (3)'!$I11</f>
        <v>20000</v>
      </c>
      <c r="L130" s="8">
        <f>'[1]CDM 2026 (3)'!$H11</f>
        <v>1.75</v>
      </c>
      <c r="M130"/>
      <c r="N130"/>
      <c r="O130" s="160">
        <v>0.15</v>
      </c>
      <c r="P130" s="160">
        <v>0.12</v>
      </c>
      <c r="Q130" s="160">
        <v>0.08</v>
      </c>
      <c r="R130" s="160">
        <v>0.04</v>
      </c>
      <c r="S130" s="160">
        <v>0.06</v>
      </c>
      <c r="T130" s="160">
        <v>0.1</v>
      </c>
      <c r="U130" s="160">
        <v>0.14000000000000001</v>
      </c>
      <c r="V130" s="160">
        <v>0.16</v>
      </c>
      <c r="W130" t="str">
        <f t="shared" si="2"/>
        <v>Pays-Bas - UKR/SWE/POL/ALB4619319hAvant Match</v>
      </c>
    </row>
    <row r="131" spans="1:23" hidden="1" x14ac:dyDescent="0.25">
      <c r="A131" s="3">
        <v>1</v>
      </c>
      <c r="B131" s="4" t="s">
        <v>106</v>
      </c>
      <c r="C131" s="5">
        <v>46193</v>
      </c>
      <c r="D131" s="6" t="s">
        <v>14</v>
      </c>
      <c r="E131" s="6" t="s">
        <v>35</v>
      </c>
      <c r="F131" s="6" t="b">
        <v>1</v>
      </c>
      <c r="G131" s="6" t="s">
        <v>64</v>
      </c>
      <c r="H131" s="3" t="s">
        <v>243</v>
      </c>
      <c r="I131" s="6" t="s">
        <v>81</v>
      </c>
      <c r="J131" s="6" t="s">
        <v>89</v>
      </c>
      <c r="K131" s="7">
        <f>'[1]CDM 2026 (3)'!$I13</f>
        <v>78000</v>
      </c>
      <c r="L131" s="8">
        <f>'[1]CDM 2026 (3)'!$H13*0.95</f>
        <v>6.46</v>
      </c>
      <c r="M131" s="160">
        <v>0.2</v>
      </c>
      <c r="N131" s="160">
        <v>0.2</v>
      </c>
      <c r="O131"/>
      <c r="P131"/>
      <c r="Q131"/>
      <c r="R131"/>
      <c r="S131"/>
      <c r="T131"/>
      <c r="U131"/>
      <c r="V131"/>
      <c r="W131" t="str">
        <f t="shared" si="2"/>
        <v>Pays-Bas - UKR/SWE/POL/ALB4619319hPower break 1</v>
      </c>
    </row>
    <row r="132" spans="1:23" hidden="1" x14ac:dyDescent="0.25">
      <c r="A132" s="3">
        <v>1</v>
      </c>
      <c r="B132" s="4" t="s">
        <v>106</v>
      </c>
      <c r="C132" s="5">
        <v>46193</v>
      </c>
      <c r="D132" s="6" t="s">
        <v>14</v>
      </c>
      <c r="E132" s="6" t="s">
        <v>35</v>
      </c>
      <c r="F132" s="6" t="b">
        <v>1</v>
      </c>
      <c r="G132" s="6" t="s">
        <v>64</v>
      </c>
      <c r="H132" s="3" t="s">
        <v>138</v>
      </c>
      <c r="I132" s="6" t="s">
        <v>81</v>
      </c>
      <c r="J132" s="6" t="s">
        <v>89</v>
      </c>
      <c r="K132" s="7">
        <f>'[1]CDM 2026 (3)'!$I14</f>
        <v>65000</v>
      </c>
      <c r="L132" s="8">
        <f>'[1]CDM 2026 (3)'!$H14</f>
        <v>5.65</v>
      </c>
      <c r="M132"/>
      <c r="N132"/>
      <c r="O132" s="160">
        <v>0.16</v>
      </c>
      <c r="P132" s="160">
        <v>0.14000000000000001</v>
      </c>
      <c r="Q132" s="160">
        <v>0.1</v>
      </c>
      <c r="R132" s="160">
        <v>0.06</v>
      </c>
      <c r="S132" s="160">
        <v>0.02</v>
      </c>
      <c r="T132" s="160">
        <v>0.04</v>
      </c>
      <c r="U132" s="160">
        <v>0.06</v>
      </c>
      <c r="V132" s="160">
        <v>0.1</v>
      </c>
      <c r="W132" t="str">
        <f t="shared" si="2"/>
        <v>Pays-Bas - UKR/SWE/POL/ALB4619319hMi-temps 1</v>
      </c>
    </row>
    <row r="133" spans="1:23" hidden="1" x14ac:dyDescent="0.25">
      <c r="A133" s="3">
        <v>1</v>
      </c>
      <c r="B133" s="4" t="s">
        <v>106</v>
      </c>
      <c r="C133" s="5">
        <v>46193</v>
      </c>
      <c r="D133" s="6" t="s">
        <v>14</v>
      </c>
      <c r="E133" s="6" t="s">
        <v>35</v>
      </c>
      <c r="F133" s="6" t="b">
        <v>1</v>
      </c>
      <c r="G133" s="6" t="s">
        <v>64</v>
      </c>
      <c r="H133" s="3" t="s">
        <v>139</v>
      </c>
      <c r="I133" s="6" t="s">
        <v>81</v>
      </c>
      <c r="J133" s="6" t="s">
        <v>89</v>
      </c>
      <c r="K133" s="7">
        <f>'[1]CDM 2026 (3)'!$I15</f>
        <v>60000</v>
      </c>
      <c r="L133" s="8">
        <f>'[1]CDM 2026 (3)'!$H15</f>
        <v>5.2</v>
      </c>
      <c r="M133"/>
      <c r="N133"/>
      <c r="O133" s="160">
        <v>0.1</v>
      </c>
      <c r="P133" s="160">
        <v>0.06</v>
      </c>
      <c r="Q133" s="160">
        <v>0.04</v>
      </c>
      <c r="R133" s="160">
        <v>0.02</v>
      </c>
      <c r="S133" s="160">
        <v>0.02</v>
      </c>
      <c r="T133" s="160">
        <v>0.04</v>
      </c>
      <c r="U133" s="160">
        <v>0.06</v>
      </c>
      <c r="V133" s="160">
        <v>0.1</v>
      </c>
      <c r="W133" t="str">
        <f t="shared" si="2"/>
        <v>Pays-Bas - UKR/SWE/POL/ALB4619319hMi-temps 2</v>
      </c>
    </row>
    <row r="134" spans="1:23" hidden="1" x14ac:dyDescent="0.25">
      <c r="A134" s="3">
        <v>1</v>
      </c>
      <c r="B134" s="4" t="s">
        <v>106</v>
      </c>
      <c r="C134" s="5">
        <v>46193</v>
      </c>
      <c r="D134" s="6" t="s">
        <v>14</v>
      </c>
      <c r="E134" s="6" t="s">
        <v>35</v>
      </c>
      <c r="F134" s="6" t="b">
        <v>1</v>
      </c>
      <c r="G134" s="6" t="s">
        <v>64</v>
      </c>
      <c r="H134" s="3" t="s">
        <v>140</v>
      </c>
      <c r="I134" s="6" t="s">
        <v>81</v>
      </c>
      <c r="J134" s="6" t="s">
        <v>89</v>
      </c>
      <c r="K134" s="7">
        <f>'[1]CDM 2026 (3)'!$I16</f>
        <v>65000</v>
      </c>
      <c r="L134" s="8">
        <f>'[1]CDM 2026 (3)'!$H16</f>
        <v>5.65</v>
      </c>
      <c r="M134"/>
      <c r="N134"/>
      <c r="O134" s="160">
        <v>0.1</v>
      </c>
      <c r="P134" s="160">
        <v>0.06</v>
      </c>
      <c r="Q134" s="160">
        <v>0.04</v>
      </c>
      <c r="R134" s="160">
        <v>0.02</v>
      </c>
      <c r="S134" s="160">
        <v>0.06</v>
      </c>
      <c r="T134" s="160">
        <v>0.1</v>
      </c>
      <c r="U134" s="160">
        <v>0.14000000000000001</v>
      </c>
      <c r="V134" s="160">
        <v>0.16</v>
      </c>
      <c r="W134" t="str">
        <f t="shared" si="2"/>
        <v>Pays-Bas - UKR/SWE/POL/ALB4619319hMi-temps 3</v>
      </c>
    </row>
    <row r="135" spans="1:23" hidden="1" x14ac:dyDescent="0.25">
      <c r="A135" s="3">
        <v>1</v>
      </c>
      <c r="B135" s="4" t="s">
        <v>106</v>
      </c>
      <c r="C135" s="5">
        <v>46193</v>
      </c>
      <c r="D135" s="6" t="s">
        <v>14</v>
      </c>
      <c r="E135" s="6" t="s">
        <v>35</v>
      </c>
      <c r="F135" s="6" t="b">
        <v>1</v>
      </c>
      <c r="G135" s="6" t="s">
        <v>64</v>
      </c>
      <c r="H135" s="3" t="s">
        <v>244</v>
      </c>
      <c r="I135" s="6" t="s">
        <v>81</v>
      </c>
      <c r="J135" s="6" t="s">
        <v>89</v>
      </c>
      <c r="K135" s="7">
        <f>'[1]CDM 2026 (3)'!$I17</f>
        <v>78000</v>
      </c>
      <c r="L135" s="8">
        <f>'[1]CDM 2026 (3)'!$H17*0.95</f>
        <v>6.46</v>
      </c>
      <c r="M135" s="160">
        <v>0.2</v>
      </c>
      <c r="N135" s="160">
        <v>0.2</v>
      </c>
      <c r="O135"/>
      <c r="P135"/>
      <c r="Q135"/>
      <c r="R135"/>
      <c r="S135"/>
      <c r="T135"/>
      <c r="U135"/>
      <c r="V135"/>
      <c r="W135" t="str">
        <f t="shared" si="2"/>
        <v>Pays-Bas - UKR/SWE/POL/ALB4619319hPower break 2</v>
      </c>
    </row>
    <row r="136" spans="1:23" hidden="1" x14ac:dyDescent="0.25">
      <c r="A136" s="3">
        <v>1</v>
      </c>
      <c r="B136" s="4" t="s">
        <v>106</v>
      </c>
      <c r="C136" s="5">
        <v>46193</v>
      </c>
      <c r="D136" s="6" t="s">
        <v>14</v>
      </c>
      <c r="E136" s="6" t="s">
        <v>35</v>
      </c>
      <c r="F136" s="6" t="b">
        <v>1</v>
      </c>
      <c r="G136" s="6" t="s">
        <v>64</v>
      </c>
      <c r="H136" s="3" t="s">
        <v>119</v>
      </c>
      <c r="I136" s="6" t="s">
        <v>81</v>
      </c>
      <c r="J136" s="6" t="s">
        <v>89</v>
      </c>
      <c r="K136" s="7">
        <f>'[1]CDM 2026 (3)'!$I18</f>
        <v>50000</v>
      </c>
      <c r="L136" s="8">
        <f>'[1]CDM 2026 (3)'!$H18</f>
        <v>4.3499999999999996</v>
      </c>
      <c r="M136"/>
      <c r="N136"/>
      <c r="O136" s="160">
        <v>0.16</v>
      </c>
      <c r="P136" s="160">
        <v>0.14000000000000001</v>
      </c>
      <c r="Q136" s="160">
        <v>0.1</v>
      </c>
      <c r="R136" s="160">
        <v>0.06</v>
      </c>
      <c r="S136" s="160">
        <v>0.04</v>
      </c>
      <c r="T136" s="160">
        <v>0.08</v>
      </c>
      <c r="U136" s="160">
        <v>0.12</v>
      </c>
      <c r="V136" s="160">
        <v>0.15</v>
      </c>
      <c r="W136" t="str">
        <f t="shared" si="2"/>
        <v>Pays-Bas - UKR/SWE/POL/ALB4619319hFin match</v>
      </c>
    </row>
    <row r="137" spans="1:23" hidden="1" x14ac:dyDescent="0.25">
      <c r="A137" s="3">
        <v>1</v>
      </c>
      <c r="B137" s="4" t="s">
        <v>106</v>
      </c>
      <c r="C137" s="5">
        <v>46194</v>
      </c>
      <c r="D137" s="6" t="s">
        <v>16</v>
      </c>
      <c r="E137" s="6" t="s">
        <v>18</v>
      </c>
      <c r="F137" s="6" t="b">
        <v>1</v>
      </c>
      <c r="G137" s="6" t="s">
        <v>66</v>
      </c>
      <c r="H137" s="3" t="s">
        <v>241</v>
      </c>
      <c r="I137" s="6" t="s">
        <v>83</v>
      </c>
      <c r="J137" s="6" t="s">
        <v>89</v>
      </c>
      <c r="K137" s="7">
        <f>'[1]CDM 2026 (3)'!$I44</f>
        <v>11000</v>
      </c>
      <c r="L137" s="8">
        <f>'[1]CDM 2026 (3)'!$H44</f>
        <v>1.2</v>
      </c>
      <c r="M137"/>
      <c r="N137"/>
      <c r="O137" s="160">
        <v>0.15</v>
      </c>
      <c r="P137" s="160">
        <v>0.12</v>
      </c>
      <c r="Q137" s="160">
        <v>0.08</v>
      </c>
      <c r="R137" s="160">
        <v>0.04</v>
      </c>
      <c r="S137" s="160">
        <v>0.06</v>
      </c>
      <c r="T137" s="160">
        <v>0.1</v>
      </c>
      <c r="U137" s="160">
        <v>0.14000000000000001</v>
      </c>
      <c r="V137" s="160">
        <v>0.16</v>
      </c>
      <c r="W137" t="str">
        <f t="shared" si="2"/>
        <v>Espagne - Arabie Saoudite4619418hAvant Match</v>
      </c>
    </row>
    <row r="138" spans="1:23" hidden="1" x14ac:dyDescent="0.25">
      <c r="A138" s="3">
        <v>1</v>
      </c>
      <c r="B138" s="4" t="s">
        <v>106</v>
      </c>
      <c r="C138" s="5">
        <v>46194</v>
      </c>
      <c r="D138" s="6" t="s">
        <v>16</v>
      </c>
      <c r="E138" s="6" t="s">
        <v>18</v>
      </c>
      <c r="F138" s="6" t="b">
        <v>1</v>
      </c>
      <c r="G138" s="6" t="s">
        <v>66</v>
      </c>
      <c r="H138" s="3" t="s">
        <v>243</v>
      </c>
      <c r="I138" s="6" t="s">
        <v>83</v>
      </c>
      <c r="J138" s="6" t="s">
        <v>89</v>
      </c>
      <c r="K138" s="7">
        <f>'[1]CDM 2026 (3)'!$I46</f>
        <v>52000</v>
      </c>
      <c r="L138" s="8">
        <f>'[1]CDM 2026 (3)'!$H46*0.95</f>
        <v>4.2749999999999995</v>
      </c>
      <c r="M138" s="160">
        <v>0.2</v>
      </c>
      <c r="N138" s="160">
        <v>0.2</v>
      </c>
      <c r="O138"/>
      <c r="P138"/>
      <c r="Q138"/>
      <c r="R138"/>
      <c r="S138"/>
      <c r="T138"/>
      <c r="U138"/>
      <c r="V138"/>
      <c r="W138" t="str">
        <f t="shared" si="2"/>
        <v>Espagne - Arabie Saoudite4619418hPower break 1</v>
      </c>
    </row>
    <row r="139" spans="1:23" hidden="1" x14ac:dyDescent="0.25">
      <c r="A139" s="3">
        <v>1</v>
      </c>
      <c r="B139" s="4" t="s">
        <v>106</v>
      </c>
      <c r="C139" s="5">
        <v>46194</v>
      </c>
      <c r="D139" s="6" t="s">
        <v>16</v>
      </c>
      <c r="E139" s="6" t="s">
        <v>18</v>
      </c>
      <c r="F139" s="6" t="b">
        <v>1</v>
      </c>
      <c r="G139" s="6" t="s">
        <v>66</v>
      </c>
      <c r="H139" s="3" t="s">
        <v>138</v>
      </c>
      <c r="I139" s="6" t="s">
        <v>83</v>
      </c>
      <c r="J139" s="6" t="s">
        <v>89</v>
      </c>
      <c r="K139" s="7">
        <f>'[1]CDM 2026 (3)'!$I47</f>
        <v>45000</v>
      </c>
      <c r="L139" s="8">
        <f>'[1]CDM 2026 (3)'!$H47</f>
        <v>3.95</v>
      </c>
      <c r="M139"/>
      <c r="N139"/>
      <c r="O139" s="160">
        <v>0.16</v>
      </c>
      <c r="P139" s="160">
        <v>0.14000000000000001</v>
      </c>
      <c r="Q139" s="160">
        <v>0.1</v>
      </c>
      <c r="R139" s="160">
        <v>0.06</v>
      </c>
      <c r="S139" s="160">
        <v>0.02</v>
      </c>
      <c r="T139" s="160">
        <v>0.04</v>
      </c>
      <c r="U139" s="160">
        <v>0.06</v>
      </c>
      <c r="V139" s="160">
        <v>0.1</v>
      </c>
      <c r="W139" t="str">
        <f t="shared" si="2"/>
        <v>Espagne - Arabie Saoudite4619418hMi-temps 1</v>
      </c>
    </row>
    <row r="140" spans="1:23" hidden="1" x14ac:dyDescent="0.25">
      <c r="A140" s="3">
        <v>1</v>
      </c>
      <c r="B140" s="4" t="s">
        <v>106</v>
      </c>
      <c r="C140" s="5">
        <v>46194</v>
      </c>
      <c r="D140" s="6" t="s">
        <v>16</v>
      </c>
      <c r="E140" s="6" t="s">
        <v>18</v>
      </c>
      <c r="F140" s="6" t="b">
        <v>1</v>
      </c>
      <c r="G140" s="6" t="s">
        <v>66</v>
      </c>
      <c r="H140" s="3" t="s">
        <v>139</v>
      </c>
      <c r="I140" s="6" t="s">
        <v>83</v>
      </c>
      <c r="J140" s="6" t="s">
        <v>89</v>
      </c>
      <c r="K140" s="7">
        <f>'[1]CDM 2026 (3)'!$I48</f>
        <v>40000</v>
      </c>
      <c r="L140" s="8">
        <f>'[1]CDM 2026 (3)'!$H48</f>
        <v>3.5</v>
      </c>
      <c r="M140"/>
      <c r="N140"/>
      <c r="O140" s="160">
        <v>0.1</v>
      </c>
      <c r="P140" s="160">
        <v>0.06</v>
      </c>
      <c r="Q140" s="160">
        <v>0.04</v>
      </c>
      <c r="R140" s="160">
        <v>0.02</v>
      </c>
      <c r="S140" s="160">
        <v>0.02</v>
      </c>
      <c r="T140" s="160">
        <v>0.04</v>
      </c>
      <c r="U140" s="160">
        <v>0.06</v>
      </c>
      <c r="V140" s="160">
        <v>0.1</v>
      </c>
      <c r="W140" t="str">
        <f t="shared" si="2"/>
        <v>Espagne - Arabie Saoudite4619418hMi-temps 2</v>
      </c>
    </row>
    <row r="141" spans="1:23" hidden="1" x14ac:dyDescent="0.25">
      <c r="A141" s="3">
        <v>1</v>
      </c>
      <c r="B141" s="4" t="s">
        <v>106</v>
      </c>
      <c r="C141" s="5">
        <v>46194</v>
      </c>
      <c r="D141" s="6" t="s">
        <v>16</v>
      </c>
      <c r="E141" s="6" t="s">
        <v>18</v>
      </c>
      <c r="F141" s="6" t="b">
        <v>1</v>
      </c>
      <c r="G141" s="6" t="s">
        <v>66</v>
      </c>
      <c r="H141" s="3" t="s">
        <v>140</v>
      </c>
      <c r="I141" s="6" t="s">
        <v>83</v>
      </c>
      <c r="J141" s="6" t="s">
        <v>89</v>
      </c>
      <c r="K141" s="7">
        <f>'[1]CDM 2026 (3)'!$I49</f>
        <v>45000</v>
      </c>
      <c r="L141" s="8">
        <f>'[1]CDM 2026 (3)'!$H49</f>
        <v>3.95</v>
      </c>
      <c r="M141"/>
      <c r="N141"/>
      <c r="O141" s="160">
        <v>0.1</v>
      </c>
      <c r="P141" s="160">
        <v>0.06</v>
      </c>
      <c r="Q141" s="160">
        <v>0.04</v>
      </c>
      <c r="R141" s="160">
        <v>0.02</v>
      </c>
      <c r="S141" s="160">
        <v>0.06</v>
      </c>
      <c r="T141" s="160">
        <v>0.1</v>
      </c>
      <c r="U141" s="160">
        <v>0.14000000000000001</v>
      </c>
      <c r="V141" s="160">
        <v>0.16</v>
      </c>
      <c r="W141" t="str">
        <f t="shared" si="2"/>
        <v>Espagne - Arabie Saoudite4619418hMi-temps 3</v>
      </c>
    </row>
    <row r="142" spans="1:23" hidden="1" x14ac:dyDescent="0.25">
      <c r="A142" s="3">
        <v>1</v>
      </c>
      <c r="B142" s="4" t="s">
        <v>106</v>
      </c>
      <c r="C142" s="5">
        <v>46194</v>
      </c>
      <c r="D142" s="6" t="s">
        <v>16</v>
      </c>
      <c r="E142" s="6" t="s">
        <v>18</v>
      </c>
      <c r="F142" s="6" t="b">
        <v>1</v>
      </c>
      <c r="G142" s="6" t="s">
        <v>66</v>
      </c>
      <c r="H142" s="3" t="s">
        <v>244</v>
      </c>
      <c r="I142" s="6" t="s">
        <v>83</v>
      </c>
      <c r="J142" s="6" t="s">
        <v>89</v>
      </c>
      <c r="K142" s="7">
        <f>'[1]CDM 2026 (3)'!$I50</f>
        <v>52000</v>
      </c>
      <c r="L142" s="8">
        <f>'[1]CDM 2026 (3)'!$H50*0.95</f>
        <v>4.2749999999999995</v>
      </c>
      <c r="M142" s="160">
        <v>0.2</v>
      </c>
      <c r="N142" s="160">
        <v>0.2</v>
      </c>
      <c r="O142"/>
      <c r="P142"/>
      <c r="Q142"/>
      <c r="R142"/>
      <c r="S142"/>
      <c r="T142"/>
      <c r="U142"/>
      <c r="V142"/>
      <c r="W142" t="str">
        <f t="shared" si="2"/>
        <v>Espagne - Arabie Saoudite4619418hPower break 2</v>
      </c>
    </row>
    <row r="143" spans="1:23" hidden="1" x14ac:dyDescent="0.25">
      <c r="A143" s="3">
        <v>1</v>
      </c>
      <c r="B143" s="4" t="s">
        <v>106</v>
      </c>
      <c r="C143" s="5">
        <v>46194</v>
      </c>
      <c r="D143" s="6" t="s">
        <v>16</v>
      </c>
      <c r="E143" s="6" t="s">
        <v>18</v>
      </c>
      <c r="F143" s="6" t="b">
        <v>1</v>
      </c>
      <c r="G143" s="6" t="s">
        <v>66</v>
      </c>
      <c r="H143" s="3" t="s">
        <v>119</v>
      </c>
      <c r="I143" s="6" t="s">
        <v>83</v>
      </c>
      <c r="J143" s="6" t="s">
        <v>89</v>
      </c>
      <c r="K143" s="7">
        <f>'[1]CDM 2026 (3)'!$I51</f>
        <v>36000</v>
      </c>
      <c r="L143" s="8">
        <f>'[1]CDM 2026 (3)'!$H51</f>
        <v>3.1</v>
      </c>
      <c r="M143"/>
      <c r="N143"/>
      <c r="O143" s="160">
        <v>0.16</v>
      </c>
      <c r="P143" s="160">
        <v>0.14000000000000001</v>
      </c>
      <c r="Q143" s="160">
        <v>0.1</v>
      </c>
      <c r="R143" s="160">
        <v>0.06</v>
      </c>
      <c r="S143" s="160">
        <v>0.04</v>
      </c>
      <c r="T143" s="160">
        <v>0.08</v>
      </c>
      <c r="U143" s="160">
        <v>0.12</v>
      </c>
      <c r="V143" s="160">
        <v>0.15</v>
      </c>
      <c r="W143" t="str">
        <f t="shared" si="2"/>
        <v>Espagne - Arabie Saoudite4619418hFin match</v>
      </c>
    </row>
    <row r="144" spans="1:23" hidden="1" x14ac:dyDescent="0.25">
      <c r="A144" s="3">
        <v>1</v>
      </c>
      <c r="B144" s="4" t="s">
        <v>106</v>
      </c>
      <c r="C144" s="5">
        <v>46194</v>
      </c>
      <c r="D144" s="6" t="s">
        <v>20</v>
      </c>
      <c r="E144" s="6" t="s">
        <v>36</v>
      </c>
      <c r="F144" s="6" t="b">
        <v>1</v>
      </c>
      <c r="G144" s="6" t="s">
        <v>67</v>
      </c>
      <c r="H144" s="3" t="s">
        <v>241</v>
      </c>
      <c r="I144" s="6" t="s">
        <v>79</v>
      </c>
      <c r="J144" s="6" t="s">
        <v>89</v>
      </c>
      <c r="K144" s="7">
        <f>'[1]CDM 2026 (3)'!$I60</f>
        <v>32000</v>
      </c>
      <c r="L144" s="8">
        <f>'[1]CDM 2026 (3)'!$H60</f>
        <v>2.2999999999999998</v>
      </c>
      <c r="M144"/>
      <c r="N144"/>
      <c r="O144" s="160">
        <v>0.15</v>
      </c>
      <c r="P144" s="160">
        <v>0.12</v>
      </c>
      <c r="Q144" s="160">
        <v>0.08</v>
      </c>
      <c r="R144" s="160">
        <v>0.04</v>
      </c>
      <c r="S144" s="160">
        <v>0.06</v>
      </c>
      <c r="T144" s="160">
        <v>0.1</v>
      </c>
      <c r="U144" s="160">
        <v>0.14000000000000001</v>
      </c>
      <c r="V144" s="160">
        <v>0.16</v>
      </c>
      <c r="W144" t="str">
        <f t="shared" si="2"/>
        <v>Belgique - Iran4619421hAvant Match</v>
      </c>
    </row>
    <row r="145" spans="1:23" hidden="1" x14ac:dyDescent="0.25">
      <c r="A145" s="3">
        <v>1</v>
      </c>
      <c r="B145" s="4" t="s">
        <v>106</v>
      </c>
      <c r="C145" s="5">
        <v>46194</v>
      </c>
      <c r="D145" s="6" t="s">
        <v>20</v>
      </c>
      <c r="E145" s="6" t="s">
        <v>36</v>
      </c>
      <c r="F145" s="6" t="b">
        <v>1</v>
      </c>
      <c r="G145" s="6" t="s">
        <v>67</v>
      </c>
      <c r="H145" s="3" t="s">
        <v>243</v>
      </c>
      <c r="I145" s="6" t="s">
        <v>79</v>
      </c>
      <c r="J145" s="6" t="s">
        <v>89</v>
      </c>
      <c r="K145" s="7">
        <f>'[1]CDM 2026 (3)'!$I62</f>
        <v>75000</v>
      </c>
      <c r="L145" s="8">
        <f>'[1]CDM 2026 (3)'!$H62*0.95</f>
        <v>5.0824999999999996</v>
      </c>
      <c r="M145" s="160">
        <v>0.2</v>
      </c>
      <c r="N145" s="160">
        <v>0.2</v>
      </c>
      <c r="O145"/>
      <c r="P145"/>
      <c r="Q145"/>
      <c r="R145"/>
      <c r="S145"/>
      <c r="T145"/>
      <c r="U145"/>
      <c r="V145"/>
      <c r="W145" t="str">
        <f t="shared" si="2"/>
        <v>Belgique - Iran4619421hPower break 1</v>
      </c>
    </row>
    <row r="146" spans="1:23" hidden="1" x14ac:dyDescent="0.25">
      <c r="A146" s="3">
        <v>1</v>
      </c>
      <c r="B146" s="4" t="s">
        <v>106</v>
      </c>
      <c r="C146" s="5">
        <v>46194</v>
      </c>
      <c r="D146" s="6" t="s">
        <v>20</v>
      </c>
      <c r="E146" s="6" t="s">
        <v>36</v>
      </c>
      <c r="F146" s="6" t="b">
        <v>1</v>
      </c>
      <c r="G146" s="6" t="s">
        <v>67</v>
      </c>
      <c r="H146" s="3" t="s">
        <v>138</v>
      </c>
      <c r="I146" s="6" t="s">
        <v>79</v>
      </c>
      <c r="J146" s="6" t="s">
        <v>89</v>
      </c>
      <c r="K146" s="7">
        <f>'[1]CDM 2026 (3)'!$I63</f>
        <v>65000</v>
      </c>
      <c r="L146" s="8">
        <f>'[1]CDM 2026 (3)'!$H63</f>
        <v>4.6500000000000004</v>
      </c>
      <c r="M146"/>
      <c r="N146"/>
      <c r="O146" s="160">
        <v>0.16</v>
      </c>
      <c r="P146" s="160">
        <v>0.14000000000000001</v>
      </c>
      <c r="Q146" s="160">
        <v>0.1</v>
      </c>
      <c r="R146" s="160">
        <v>0.06</v>
      </c>
      <c r="S146" s="160">
        <v>0.02</v>
      </c>
      <c r="T146" s="160">
        <v>0.04</v>
      </c>
      <c r="U146" s="160">
        <v>0.06</v>
      </c>
      <c r="V146" s="160">
        <v>0.1</v>
      </c>
      <c r="W146" t="str">
        <f t="shared" si="2"/>
        <v>Belgique - Iran4619421hMi-temps 1</v>
      </c>
    </row>
    <row r="147" spans="1:23" hidden="1" x14ac:dyDescent="0.25">
      <c r="A147" s="3">
        <v>1</v>
      </c>
      <c r="B147" s="4" t="s">
        <v>106</v>
      </c>
      <c r="C147" s="5">
        <v>46194</v>
      </c>
      <c r="D147" s="6" t="s">
        <v>20</v>
      </c>
      <c r="E147" s="6" t="s">
        <v>36</v>
      </c>
      <c r="F147" s="6" t="b">
        <v>1</v>
      </c>
      <c r="G147" s="6" t="s">
        <v>67</v>
      </c>
      <c r="H147" s="3" t="s">
        <v>139</v>
      </c>
      <c r="I147" s="6" t="s">
        <v>79</v>
      </c>
      <c r="J147" s="6" t="s">
        <v>89</v>
      </c>
      <c r="K147" s="7">
        <f>'[1]CDM 2026 (3)'!$I64</f>
        <v>60000</v>
      </c>
      <c r="L147" s="8">
        <f>'[1]CDM 2026 (3)'!$H64</f>
        <v>4.25</v>
      </c>
      <c r="M147"/>
      <c r="N147"/>
      <c r="O147" s="160">
        <v>0.1</v>
      </c>
      <c r="P147" s="160">
        <v>0.06</v>
      </c>
      <c r="Q147" s="160">
        <v>0.04</v>
      </c>
      <c r="R147" s="160">
        <v>0.02</v>
      </c>
      <c r="S147" s="160">
        <v>0.02</v>
      </c>
      <c r="T147" s="160">
        <v>0.04</v>
      </c>
      <c r="U147" s="160">
        <v>0.06</v>
      </c>
      <c r="V147" s="160">
        <v>0.1</v>
      </c>
      <c r="W147" t="str">
        <f t="shared" si="2"/>
        <v>Belgique - Iran4619421hMi-temps 2</v>
      </c>
    </row>
    <row r="148" spans="1:23" hidden="1" x14ac:dyDescent="0.25">
      <c r="A148" s="3">
        <v>1</v>
      </c>
      <c r="B148" s="4" t="s">
        <v>106</v>
      </c>
      <c r="C148" s="5">
        <v>46194</v>
      </c>
      <c r="D148" s="6" t="s">
        <v>20</v>
      </c>
      <c r="E148" s="6" t="s">
        <v>36</v>
      </c>
      <c r="F148" s="6" t="b">
        <v>1</v>
      </c>
      <c r="G148" s="6" t="s">
        <v>67</v>
      </c>
      <c r="H148" s="3" t="s">
        <v>140</v>
      </c>
      <c r="I148" s="6" t="s">
        <v>79</v>
      </c>
      <c r="J148" s="6" t="s">
        <v>89</v>
      </c>
      <c r="K148" s="7">
        <f>'[1]CDM 2026 (3)'!$I65</f>
        <v>65000</v>
      </c>
      <c r="L148" s="8">
        <f>'[1]CDM 2026 (3)'!$H65</f>
        <v>4.6500000000000004</v>
      </c>
      <c r="M148"/>
      <c r="N148"/>
      <c r="O148" s="160">
        <v>0.1</v>
      </c>
      <c r="P148" s="160">
        <v>0.06</v>
      </c>
      <c r="Q148" s="160">
        <v>0.04</v>
      </c>
      <c r="R148" s="160">
        <v>0.02</v>
      </c>
      <c r="S148" s="160">
        <v>0.06</v>
      </c>
      <c r="T148" s="160">
        <v>0.1</v>
      </c>
      <c r="U148" s="160">
        <v>0.14000000000000001</v>
      </c>
      <c r="V148" s="160">
        <v>0.16</v>
      </c>
      <c r="W148" t="str">
        <f t="shared" si="2"/>
        <v>Belgique - Iran4619421hMi-temps 3</v>
      </c>
    </row>
    <row r="149" spans="1:23" hidden="1" x14ac:dyDescent="0.25">
      <c r="A149" s="3">
        <v>1</v>
      </c>
      <c r="B149" s="4" t="s">
        <v>106</v>
      </c>
      <c r="C149" s="5">
        <v>46194</v>
      </c>
      <c r="D149" s="6" t="s">
        <v>20</v>
      </c>
      <c r="E149" s="6" t="s">
        <v>36</v>
      </c>
      <c r="F149" s="6" t="b">
        <v>1</v>
      </c>
      <c r="G149" s="6" t="s">
        <v>67</v>
      </c>
      <c r="H149" s="3" t="s">
        <v>244</v>
      </c>
      <c r="I149" s="6" t="s">
        <v>79</v>
      </c>
      <c r="J149" s="6" t="s">
        <v>89</v>
      </c>
      <c r="K149" s="7">
        <f>'[1]CDM 2026 (3)'!$I66</f>
        <v>75000</v>
      </c>
      <c r="L149" s="8">
        <f>'[1]CDM 2026 (3)'!$H66*0.95</f>
        <v>5.0824999999999996</v>
      </c>
      <c r="M149" s="160">
        <v>0.2</v>
      </c>
      <c r="N149" s="160">
        <v>0.2</v>
      </c>
      <c r="O149"/>
      <c r="P149"/>
      <c r="Q149"/>
      <c r="R149"/>
      <c r="S149"/>
      <c r="T149"/>
      <c r="U149"/>
      <c r="V149"/>
      <c r="W149" t="str">
        <f t="shared" si="2"/>
        <v>Belgique - Iran4619421hPower break 2</v>
      </c>
    </row>
    <row r="150" spans="1:23" hidden="1" x14ac:dyDescent="0.25">
      <c r="A150" s="3">
        <v>1</v>
      </c>
      <c r="B150" s="4" t="s">
        <v>106</v>
      </c>
      <c r="C150" s="5">
        <v>46194</v>
      </c>
      <c r="D150" s="6" t="s">
        <v>20</v>
      </c>
      <c r="E150" s="6" t="s">
        <v>36</v>
      </c>
      <c r="F150" s="6" t="b">
        <v>1</v>
      </c>
      <c r="G150" s="6" t="s">
        <v>67</v>
      </c>
      <c r="H150" s="3" t="s">
        <v>119</v>
      </c>
      <c r="I150" s="6" t="s">
        <v>79</v>
      </c>
      <c r="J150" s="6" t="s">
        <v>89</v>
      </c>
      <c r="K150" s="7">
        <f>'[1]CDM 2026 (3)'!$I67</f>
        <v>30000</v>
      </c>
      <c r="L150" s="8">
        <f>'[1]CDM 2026 (3)'!$H67</f>
        <v>2.5</v>
      </c>
      <c r="M150"/>
      <c r="N150"/>
      <c r="O150" s="160">
        <v>0.16</v>
      </c>
      <c r="P150" s="160">
        <v>0.14000000000000001</v>
      </c>
      <c r="Q150" s="160">
        <v>0.1</v>
      </c>
      <c r="R150" s="160">
        <v>0.06</v>
      </c>
      <c r="S150" s="160">
        <v>0.04</v>
      </c>
      <c r="T150" s="160">
        <v>0.08</v>
      </c>
      <c r="U150" s="160">
        <v>0.12</v>
      </c>
      <c r="V150" s="160">
        <v>0.15</v>
      </c>
      <c r="W150" t="str">
        <f t="shared" si="2"/>
        <v>Belgique - Iran4619421hFin match</v>
      </c>
    </row>
    <row r="151" spans="1:23" hidden="1" x14ac:dyDescent="0.25">
      <c r="A151" s="3">
        <v>1</v>
      </c>
      <c r="B151" s="4" t="s">
        <v>106</v>
      </c>
      <c r="C151" s="5">
        <v>46195</v>
      </c>
      <c r="D151" s="6" t="s">
        <v>22</v>
      </c>
      <c r="E151" s="6" t="s">
        <v>24</v>
      </c>
      <c r="F151" s="6" t="b">
        <v>1</v>
      </c>
      <c r="G151" s="6" t="s">
        <v>68</v>
      </c>
      <c r="H151" s="3" t="s">
        <v>241</v>
      </c>
      <c r="I151" s="6" t="s">
        <v>84</v>
      </c>
      <c r="J151" s="6" t="s">
        <v>91</v>
      </c>
      <c r="K151" s="7">
        <f>'[1]CDM 2026 (3)'!$I108</f>
        <v>90000</v>
      </c>
      <c r="L151" s="8">
        <f>'[1]CDM 2026 (3)'!$H108</f>
        <v>6.4</v>
      </c>
      <c r="M151"/>
      <c r="N151"/>
      <c r="O151" s="160">
        <v>0.15</v>
      </c>
      <c r="P151" s="160">
        <v>0.12</v>
      </c>
      <c r="Q151" s="160">
        <v>0.08</v>
      </c>
      <c r="R151" s="160">
        <v>0.04</v>
      </c>
      <c r="S151" s="160">
        <v>0.08</v>
      </c>
      <c r="T151" s="160">
        <v>0.12</v>
      </c>
      <c r="U151" s="160">
        <v>0.16</v>
      </c>
      <c r="V151" s="160">
        <v>0.2</v>
      </c>
      <c r="W151" t="str">
        <f t="shared" si="2"/>
        <v>France - BOL/SUR/IRQ4619523hAvant Match</v>
      </c>
    </row>
    <row r="152" spans="1:23" hidden="1" x14ac:dyDescent="0.25">
      <c r="A152" s="3">
        <v>1</v>
      </c>
      <c r="B152" s="4" t="s">
        <v>106</v>
      </c>
      <c r="C152" s="5">
        <v>46195</v>
      </c>
      <c r="D152" s="6" t="s">
        <v>22</v>
      </c>
      <c r="E152" s="6" t="s">
        <v>24</v>
      </c>
      <c r="F152" s="6" t="b">
        <v>1</v>
      </c>
      <c r="G152" s="6" t="s">
        <v>68</v>
      </c>
      <c r="H152" s="3" t="s">
        <v>243</v>
      </c>
      <c r="I152" s="6" t="s">
        <v>84</v>
      </c>
      <c r="J152" s="6" t="s">
        <v>91</v>
      </c>
      <c r="K152" s="7">
        <f>'[1]CDM 2026 (3)'!$I110</f>
        <v>200000</v>
      </c>
      <c r="L152" s="8">
        <f>'[1]CDM 2026 (3)'!$H110*0.95</f>
        <v>13.5375</v>
      </c>
      <c r="M152" s="160">
        <v>0.2</v>
      </c>
      <c r="N152" s="160">
        <v>0.2</v>
      </c>
      <c r="W152" t="str">
        <f t="shared" si="2"/>
        <v>France - BOL/SUR/IRQ4619523hPower break 1</v>
      </c>
    </row>
    <row r="153" spans="1:23" hidden="1" x14ac:dyDescent="0.25">
      <c r="A153" s="3">
        <v>1</v>
      </c>
      <c r="B153" s="4" t="s">
        <v>106</v>
      </c>
      <c r="C153" s="5">
        <v>46195</v>
      </c>
      <c r="D153" s="6" t="s">
        <v>22</v>
      </c>
      <c r="E153" s="6" t="s">
        <v>24</v>
      </c>
      <c r="F153" s="6" t="b">
        <v>1</v>
      </c>
      <c r="G153" s="6" t="s">
        <v>68</v>
      </c>
      <c r="H153" s="3" t="s">
        <v>138</v>
      </c>
      <c r="I153" s="6" t="s">
        <v>84</v>
      </c>
      <c r="J153" s="6" t="s">
        <v>91</v>
      </c>
      <c r="K153" s="7">
        <f>'[1]CDM 2026 (3)'!$I111</f>
        <v>170000</v>
      </c>
      <c r="L153" s="8">
        <f>'[1]CDM 2026 (3)'!$H111</f>
        <v>12.15</v>
      </c>
      <c r="M153"/>
      <c r="N153"/>
      <c r="O153" s="160">
        <v>0.2</v>
      </c>
      <c r="P153" s="160">
        <v>0.16</v>
      </c>
      <c r="Q153" s="160">
        <v>0.12</v>
      </c>
      <c r="R153" s="160">
        <v>0.08</v>
      </c>
      <c r="S153" s="160">
        <v>0.02</v>
      </c>
      <c r="T153" s="160">
        <v>0.04</v>
      </c>
      <c r="U153" s="160">
        <v>0.06</v>
      </c>
      <c r="V153" s="160">
        <v>0.1</v>
      </c>
      <c r="W153" t="str">
        <f t="shared" si="2"/>
        <v>France - BOL/SUR/IRQ4619523hMi-temps 1</v>
      </c>
    </row>
    <row r="154" spans="1:23" hidden="1" x14ac:dyDescent="0.25">
      <c r="A154" s="3">
        <v>1</v>
      </c>
      <c r="B154" s="4" t="s">
        <v>106</v>
      </c>
      <c r="C154" s="5">
        <v>46195</v>
      </c>
      <c r="D154" s="6" t="s">
        <v>22</v>
      </c>
      <c r="E154" s="6" t="s">
        <v>24</v>
      </c>
      <c r="F154" s="6" t="b">
        <v>1</v>
      </c>
      <c r="G154" s="6" t="s">
        <v>68</v>
      </c>
      <c r="H154" s="3" t="s">
        <v>139</v>
      </c>
      <c r="I154" s="6" t="s">
        <v>84</v>
      </c>
      <c r="J154" s="6" t="s">
        <v>91</v>
      </c>
      <c r="K154" s="7">
        <f>'[1]CDM 2026 (3)'!$I112</f>
        <v>160000</v>
      </c>
      <c r="L154" s="8">
        <f>'[1]CDM 2026 (3)'!$H112</f>
        <v>11.45</v>
      </c>
      <c r="M154"/>
      <c r="N154"/>
      <c r="O154" s="160">
        <v>0.1</v>
      </c>
      <c r="P154" s="160">
        <v>0.06</v>
      </c>
      <c r="Q154" s="160">
        <v>0.04</v>
      </c>
      <c r="R154" s="160">
        <v>0.02</v>
      </c>
      <c r="S154" s="160">
        <v>0.02</v>
      </c>
      <c r="T154" s="160">
        <v>0.04</v>
      </c>
      <c r="U154" s="160">
        <v>0.06</v>
      </c>
      <c r="V154" s="160">
        <v>0.1</v>
      </c>
      <c r="W154" t="str">
        <f t="shared" si="2"/>
        <v>France - BOL/SUR/IRQ4619523hMi-temps 2</v>
      </c>
    </row>
    <row r="155" spans="1:23" hidden="1" x14ac:dyDescent="0.25">
      <c r="A155" s="3">
        <v>1</v>
      </c>
      <c r="B155" s="4" t="s">
        <v>106</v>
      </c>
      <c r="C155" s="5">
        <v>46195</v>
      </c>
      <c r="D155" s="6" t="s">
        <v>22</v>
      </c>
      <c r="E155" s="6" t="s">
        <v>24</v>
      </c>
      <c r="F155" s="6" t="b">
        <v>1</v>
      </c>
      <c r="G155" s="6" t="s">
        <v>68</v>
      </c>
      <c r="H155" s="3" t="s">
        <v>140</v>
      </c>
      <c r="I155" s="6" t="s">
        <v>84</v>
      </c>
      <c r="J155" s="6" t="s">
        <v>91</v>
      </c>
      <c r="K155" s="7">
        <f>'[1]CDM 2026 (3)'!$I113</f>
        <v>170000</v>
      </c>
      <c r="L155" s="8">
        <f>'[1]CDM 2026 (3)'!$H113</f>
        <v>12.15</v>
      </c>
      <c r="M155"/>
      <c r="N155"/>
      <c r="O155" s="160">
        <v>0.1</v>
      </c>
      <c r="P155" s="160">
        <v>0.06</v>
      </c>
      <c r="Q155" s="160">
        <v>0.04</v>
      </c>
      <c r="R155" s="160">
        <v>0.02</v>
      </c>
      <c r="S155" s="160">
        <v>0.08</v>
      </c>
      <c r="T155" s="160">
        <v>0.12</v>
      </c>
      <c r="U155" s="160">
        <v>0.16</v>
      </c>
      <c r="V155" s="160">
        <v>0.2</v>
      </c>
      <c r="W155" t="str">
        <f t="shared" si="2"/>
        <v>France - BOL/SUR/IRQ4619523hMi-temps 3</v>
      </c>
    </row>
    <row r="156" spans="1:23" hidden="1" x14ac:dyDescent="0.25">
      <c r="A156" s="3">
        <v>1</v>
      </c>
      <c r="B156" s="4" t="s">
        <v>106</v>
      </c>
      <c r="C156" s="5">
        <v>46195</v>
      </c>
      <c r="D156" s="6" t="s">
        <v>22</v>
      </c>
      <c r="E156" s="6" t="s">
        <v>24</v>
      </c>
      <c r="F156" s="6" t="b">
        <v>1</v>
      </c>
      <c r="G156" s="6" t="s">
        <v>68</v>
      </c>
      <c r="H156" s="3" t="s">
        <v>244</v>
      </c>
      <c r="I156" s="6" t="s">
        <v>84</v>
      </c>
      <c r="J156" s="6" t="s">
        <v>91</v>
      </c>
      <c r="K156" s="7">
        <f>'[1]CDM 2026 (3)'!$I114</f>
        <v>200000</v>
      </c>
      <c r="L156" s="8">
        <f>'[1]CDM 2026 (3)'!$H114*0.95</f>
        <v>13.5375</v>
      </c>
      <c r="M156" s="160">
        <v>0.2</v>
      </c>
      <c r="N156" s="160">
        <v>0.2</v>
      </c>
      <c r="W156" t="str">
        <f t="shared" si="2"/>
        <v>France - BOL/SUR/IRQ4619523hPower break 2</v>
      </c>
    </row>
    <row r="157" spans="1:23" hidden="1" x14ac:dyDescent="0.25">
      <c r="A157" s="3">
        <v>1</v>
      </c>
      <c r="B157" s="4" t="s">
        <v>106</v>
      </c>
      <c r="C157" s="5">
        <v>46195</v>
      </c>
      <c r="D157" s="6" t="s">
        <v>22</v>
      </c>
      <c r="E157" s="6" t="s">
        <v>24</v>
      </c>
      <c r="F157" s="6" t="b">
        <v>1</v>
      </c>
      <c r="G157" s="6" t="s">
        <v>68</v>
      </c>
      <c r="H157" s="3" t="s">
        <v>119</v>
      </c>
      <c r="I157" s="6" t="s">
        <v>84</v>
      </c>
      <c r="J157" s="6" t="s">
        <v>91</v>
      </c>
      <c r="K157" s="7">
        <f>'[1]CDM 2026 (3)'!$I115</f>
        <v>40000</v>
      </c>
      <c r="L157" s="8">
        <f>'[1]CDM 2026 (3)'!$H115</f>
        <v>3.35</v>
      </c>
      <c r="M157"/>
      <c r="N157"/>
      <c r="O157" s="160">
        <v>0.2</v>
      </c>
      <c r="P157" s="160">
        <v>0.16</v>
      </c>
      <c r="Q157" s="160">
        <v>0.12</v>
      </c>
      <c r="R157" s="160">
        <v>0.08</v>
      </c>
      <c r="S157" s="160">
        <v>0.04</v>
      </c>
      <c r="T157" s="160">
        <v>0.08</v>
      </c>
      <c r="U157" s="160">
        <v>0.12</v>
      </c>
      <c r="V157" s="160">
        <v>0.15</v>
      </c>
      <c r="W157" t="str">
        <f t="shared" ref="W157:W212" si="3">_xlfn.CONCAT(G157,C157,I157,H157)</f>
        <v>France - BOL/SUR/IRQ4619523hFin match</v>
      </c>
    </row>
    <row r="158" spans="1:23" hidden="1" x14ac:dyDescent="0.25">
      <c r="A158" s="3">
        <v>1</v>
      </c>
      <c r="B158" s="4" t="s">
        <v>106</v>
      </c>
      <c r="C158" s="5">
        <v>46195</v>
      </c>
      <c r="D158" s="6" t="s">
        <v>37</v>
      </c>
      <c r="E158" s="6" t="s">
        <v>38</v>
      </c>
      <c r="F158" s="6" t="b">
        <v>1</v>
      </c>
      <c r="G158" s="6" t="s">
        <v>69</v>
      </c>
      <c r="H158" s="3" t="s">
        <v>241</v>
      </c>
      <c r="I158" s="6" t="s">
        <v>81</v>
      </c>
      <c r="J158" s="6" t="s">
        <v>89</v>
      </c>
      <c r="K158" s="7">
        <f>'[1]CDM 2026 (3)'!$I92</f>
        <v>20000</v>
      </c>
      <c r="L158" s="8">
        <f>'[1]CDM 2026 (3)'!$H92</f>
        <v>1.7641025641025643</v>
      </c>
      <c r="M158"/>
      <c r="N158"/>
      <c r="O158" s="160">
        <v>0.15</v>
      </c>
      <c r="P158" s="160">
        <v>0.12</v>
      </c>
      <c r="Q158" s="160">
        <v>0.08</v>
      </c>
      <c r="R158" s="160">
        <v>0.04</v>
      </c>
      <c r="S158" s="160">
        <v>0.06</v>
      </c>
      <c r="T158" s="160">
        <v>0.1</v>
      </c>
      <c r="U158" s="160">
        <v>0.14000000000000001</v>
      </c>
      <c r="V158" s="160">
        <v>0.16</v>
      </c>
      <c r="W158" t="str">
        <f t="shared" si="3"/>
        <v>Argentine - Autriche4619519hAvant Match</v>
      </c>
    </row>
    <row r="159" spans="1:23" hidden="1" x14ac:dyDescent="0.25">
      <c r="A159" s="3">
        <v>1</v>
      </c>
      <c r="B159" s="4" t="s">
        <v>106</v>
      </c>
      <c r="C159" s="5">
        <v>46195</v>
      </c>
      <c r="D159" s="6" t="s">
        <v>37</v>
      </c>
      <c r="E159" s="6" t="s">
        <v>38</v>
      </c>
      <c r="F159" s="6" t="b">
        <v>1</v>
      </c>
      <c r="G159" s="6" t="s">
        <v>69</v>
      </c>
      <c r="H159" s="3" t="s">
        <v>243</v>
      </c>
      <c r="I159" s="6" t="s">
        <v>81</v>
      </c>
      <c r="J159" s="6" t="s">
        <v>89</v>
      </c>
      <c r="K159" s="7">
        <f>'[1]CDM 2026 (3)'!$I94</f>
        <v>85000</v>
      </c>
      <c r="L159" s="8">
        <f>'[1]CDM 2026 (3)'!$H94*0.95</f>
        <v>7.03</v>
      </c>
      <c r="M159" s="160">
        <v>0.2</v>
      </c>
      <c r="N159" s="160">
        <v>0.2</v>
      </c>
      <c r="O159"/>
      <c r="P159"/>
      <c r="Q159"/>
      <c r="R159"/>
      <c r="S159"/>
      <c r="T159"/>
      <c r="U159"/>
      <c r="V159"/>
      <c r="W159" t="str">
        <f t="shared" si="3"/>
        <v>Argentine - Autriche4619519hPower break 1</v>
      </c>
    </row>
    <row r="160" spans="1:23" hidden="1" x14ac:dyDescent="0.25">
      <c r="A160" s="3">
        <v>1</v>
      </c>
      <c r="B160" s="4" t="s">
        <v>106</v>
      </c>
      <c r="C160" s="5">
        <v>46195</v>
      </c>
      <c r="D160" s="6" t="s">
        <v>37</v>
      </c>
      <c r="E160" s="6" t="s">
        <v>38</v>
      </c>
      <c r="F160" s="6" t="b">
        <v>1</v>
      </c>
      <c r="G160" s="6" t="s">
        <v>69</v>
      </c>
      <c r="H160" s="3" t="s">
        <v>138</v>
      </c>
      <c r="I160" s="6" t="s">
        <v>81</v>
      </c>
      <c r="J160" s="6" t="s">
        <v>89</v>
      </c>
      <c r="K160" s="7">
        <f>'[1]CDM 2026 (3)'!$I95</f>
        <v>70000</v>
      </c>
      <c r="L160" s="8">
        <f>'[1]CDM 2026 (3)'!$H95</f>
        <v>6.1</v>
      </c>
      <c r="M160"/>
      <c r="N160"/>
      <c r="O160" s="160">
        <v>0.16</v>
      </c>
      <c r="P160" s="160">
        <v>0.14000000000000001</v>
      </c>
      <c r="Q160" s="160">
        <v>0.1</v>
      </c>
      <c r="R160" s="160">
        <v>0.06</v>
      </c>
      <c r="S160" s="160">
        <v>0.02</v>
      </c>
      <c r="T160" s="160">
        <v>0.04</v>
      </c>
      <c r="U160" s="160">
        <v>0.06</v>
      </c>
      <c r="V160" s="160">
        <v>0.1</v>
      </c>
      <c r="W160" t="str">
        <f t="shared" si="3"/>
        <v>Argentine - Autriche4619519hMi-temps 1</v>
      </c>
    </row>
    <row r="161" spans="1:23" hidden="1" x14ac:dyDescent="0.25">
      <c r="A161" s="3">
        <v>1</v>
      </c>
      <c r="B161" s="4" t="s">
        <v>106</v>
      </c>
      <c r="C161" s="5">
        <v>46195</v>
      </c>
      <c r="D161" s="6" t="s">
        <v>37</v>
      </c>
      <c r="E161" s="6" t="s">
        <v>38</v>
      </c>
      <c r="F161" s="6" t="b">
        <v>1</v>
      </c>
      <c r="G161" s="6" t="s">
        <v>69</v>
      </c>
      <c r="H161" s="3" t="s">
        <v>139</v>
      </c>
      <c r="I161" s="6" t="s">
        <v>81</v>
      </c>
      <c r="J161" s="6" t="s">
        <v>89</v>
      </c>
      <c r="K161" s="7">
        <f>'[1]CDM 2026 (3)'!$I96</f>
        <v>65000</v>
      </c>
      <c r="L161" s="8">
        <f>'[1]CDM 2026 (3)'!$H96</f>
        <v>5.65</v>
      </c>
      <c r="M161"/>
      <c r="N161"/>
      <c r="O161" s="160">
        <v>0.1</v>
      </c>
      <c r="P161" s="160">
        <v>0.06</v>
      </c>
      <c r="Q161" s="160">
        <v>0.04</v>
      </c>
      <c r="R161" s="160">
        <v>0.02</v>
      </c>
      <c r="S161" s="160">
        <v>0.02</v>
      </c>
      <c r="T161" s="160">
        <v>0.04</v>
      </c>
      <c r="U161" s="160">
        <v>0.06</v>
      </c>
      <c r="V161" s="160">
        <v>0.1</v>
      </c>
      <c r="W161" t="str">
        <f t="shared" si="3"/>
        <v>Argentine - Autriche4619519hMi-temps 2</v>
      </c>
    </row>
    <row r="162" spans="1:23" hidden="1" x14ac:dyDescent="0.25">
      <c r="A162" s="3">
        <v>1</v>
      </c>
      <c r="B162" s="4" t="s">
        <v>106</v>
      </c>
      <c r="C162" s="5">
        <v>46195</v>
      </c>
      <c r="D162" s="6" t="s">
        <v>37</v>
      </c>
      <c r="E162" s="6" t="s">
        <v>38</v>
      </c>
      <c r="F162" s="6" t="b">
        <v>1</v>
      </c>
      <c r="G162" s="6" t="s">
        <v>69</v>
      </c>
      <c r="H162" s="3" t="s">
        <v>140</v>
      </c>
      <c r="I162" s="6" t="s">
        <v>81</v>
      </c>
      <c r="J162" s="6" t="s">
        <v>89</v>
      </c>
      <c r="K162" s="7">
        <f>'[1]CDM 2026 (3)'!$I97</f>
        <v>70000</v>
      </c>
      <c r="L162" s="8">
        <f>'[1]CDM 2026 (3)'!$H97</f>
        <v>6.1</v>
      </c>
      <c r="M162"/>
      <c r="N162"/>
      <c r="O162" s="160">
        <v>0.1</v>
      </c>
      <c r="P162" s="160">
        <v>0.06</v>
      </c>
      <c r="Q162" s="160">
        <v>0.04</v>
      </c>
      <c r="R162" s="160">
        <v>0.02</v>
      </c>
      <c r="S162" s="160">
        <v>0.06</v>
      </c>
      <c r="T162" s="160">
        <v>0.1</v>
      </c>
      <c r="U162" s="160">
        <v>0.14000000000000001</v>
      </c>
      <c r="V162" s="160">
        <v>0.16</v>
      </c>
      <c r="W162" t="str">
        <f t="shared" si="3"/>
        <v>Argentine - Autriche4619519hMi-temps 3</v>
      </c>
    </row>
    <row r="163" spans="1:23" hidden="1" x14ac:dyDescent="0.25">
      <c r="A163" s="3">
        <v>1</v>
      </c>
      <c r="B163" s="4" t="s">
        <v>106</v>
      </c>
      <c r="C163" s="5">
        <v>46195</v>
      </c>
      <c r="D163" s="6" t="s">
        <v>37</v>
      </c>
      <c r="E163" s="6" t="s">
        <v>38</v>
      </c>
      <c r="F163" s="6" t="b">
        <v>1</v>
      </c>
      <c r="G163" s="6" t="s">
        <v>69</v>
      </c>
      <c r="H163" s="3" t="s">
        <v>244</v>
      </c>
      <c r="I163" s="6" t="s">
        <v>81</v>
      </c>
      <c r="J163" s="6" t="s">
        <v>89</v>
      </c>
      <c r="K163" s="7">
        <f>'[1]CDM 2026 (3)'!$I98</f>
        <v>85000</v>
      </c>
      <c r="L163" s="8">
        <f>'[1]CDM 2026 (3)'!$H98*0.95</f>
        <v>7.03</v>
      </c>
      <c r="M163" s="160">
        <v>0.2</v>
      </c>
      <c r="N163" s="160">
        <v>0.2</v>
      </c>
      <c r="O163"/>
      <c r="P163"/>
      <c r="Q163"/>
      <c r="R163"/>
      <c r="S163"/>
      <c r="T163"/>
      <c r="U163"/>
      <c r="V163"/>
      <c r="W163" t="str">
        <f t="shared" si="3"/>
        <v>Argentine - Autriche4619519hPower break 2</v>
      </c>
    </row>
    <row r="164" spans="1:23" hidden="1" x14ac:dyDescent="0.25">
      <c r="A164" s="3">
        <v>1</v>
      </c>
      <c r="B164" s="4" t="s">
        <v>106</v>
      </c>
      <c r="C164" s="5">
        <v>46195</v>
      </c>
      <c r="D164" s="6" t="s">
        <v>37</v>
      </c>
      <c r="E164" s="6" t="s">
        <v>38</v>
      </c>
      <c r="F164" s="6" t="b">
        <v>1</v>
      </c>
      <c r="G164" s="6" t="s">
        <v>69</v>
      </c>
      <c r="H164" s="3" t="s">
        <v>119</v>
      </c>
      <c r="I164" s="6" t="s">
        <v>81</v>
      </c>
      <c r="J164" s="6" t="s">
        <v>89</v>
      </c>
      <c r="K164" s="7">
        <f>'[1]CDM 2026 (3)'!$I99</f>
        <v>52000</v>
      </c>
      <c r="L164" s="8">
        <f>'[1]CDM 2026 (3)'!$H99</f>
        <v>4.55</v>
      </c>
      <c r="M164"/>
      <c r="N164"/>
      <c r="O164" s="160">
        <v>0.16</v>
      </c>
      <c r="P164" s="160">
        <v>0.14000000000000001</v>
      </c>
      <c r="Q164" s="160">
        <v>0.1</v>
      </c>
      <c r="R164" s="160">
        <v>0.06</v>
      </c>
      <c r="S164" s="160">
        <v>0.04</v>
      </c>
      <c r="T164" s="160">
        <v>0.08</v>
      </c>
      <c r="U164" s="160">
        <v>0.12</v>
      </c>
      <c r="V164" s="160">
        <v>0.15</v>
      </c>
      <c r="W164" t="str">
        <f t="shared" si="3"/>
        <v>Argentine - Autriche4619519hFin match</v>
      </c>
    </row>
    <row r="165" spans="1:23" hidden="1" x14ac:dyDescent="0.25">
      <c r="A165" s="3">
        <v>1</v>
      </c>
      <c r="B165" s="4" t="s">
        <v>106</v>
      </c>
      <c r="C165" s="5">
        <v>46196</v>
      </c>
      <c r="D165" s="6" t="s">
        <v>26</v>
      </c>
      <c r="E165" s="6" t="s">
        <v>39</v>
      </c>
      <c r="F165" s="6" t="b">
        <v>1</v>
      </c>
      <c r="G165" s="6" t="s">
        <v>70</v>
      </c>
      <c r="H165" s="3" t="s">
        <v>241</v>
      </c>
      <c r="I165" s="6" t="s">
        <v>82</v>
      </c>
      <c r="J165" s="6" t="s">
        <v>90</v>
      </c>
      <c r="K165" s="7">
        <f>'[1]CDM 2026 (3)'!$I140</f>
        <v>45000</v>
      </c>
      <c r="L165" s="8">
        <f>'[1]CDM 2026 (3)'!$H140</f>
        <v>3.2</v>
      </c>
      <c r="M165"/>
      <c r="N165"/>
      <c r="O165" s="160">
        <v>0.15</v>
      </c>
      <c r="P165" s="160">
        <v>0.12</v>
      </c>
      <c r="Q165" s="160">
        <v>0.08</v>
      </c>
      <c r="R165" s="160">
        <v>0.04</v>
      </c>
      <c r="S165" s="160">
        <v>0.06</v>
      </c>
      <c r="T165" s="160">
        <v>0.1</v>
      </c>
      <c r="U165" s="160">
        <v>0.14000000000000001</v>
      </c>
      <c r="V165" s="160">
        <v>0.16</v>
      </c>
      <c r="W165" t="str">
        <f t="shared" si="3"/>
        <v>Angleterre - Ghana4619622hAvant Match</v>
      </c>
    </row>
    <row r="166" spans="1:23" hidden="1" x14ac:dyDescent="0.25">
      <c r="A166" s="3">
        <v>1</v>
      </c>
      <c r="B166" s="4" t="s">
        <v>106</v>
      </c>
      <c r="C166" s="5">
        <v>46196</v>
      </c>
      <c r="D166" s="6" t="s">
        <v>26</v>
      </c>
      <c r="E166" s="6" t="s">
        <v>39</v>
      </c>
      <c r="F166" s="6" t="b">
        <v>1</v>
      </c>
      <c r="G166" s="6" t="s">
        <v>70</v>
      </c>
      <c r="H166" s="3" t="s">
        <v>243</v>
      </c>
      <c r="I166" s="6" t="s">
        <v>82</v>
      </c>
      <c r="J166" s="6" t="s">
        <v>90</v>
      </c>
      <c r="K166" s="7">
        <f>'[1]CDM 2026 (3)'!$I142</f>
        <v>85000</v>
      </c>
      <c r="L166" s="8">
        <f>'[1]CDM 2026 (3)'!$H142*0.95</f>
        <v>6.46</v>
      </c>
      <c r="M166" s="160">
        <v>0.2</v>
      </c>
      <c r="N166" s="160">
        <v>0.2</v>
      </c>
      <c r="O166"/>
      <c r="P166"/>
      <c r="Q166"/>
      <c r="R166"/>
      <c r="S166"/>
      <c r="T166"/>
      <c r="U166"/>
      <c r="V166"/>
      <c r="W166" t="str">
        <f t="shared" si="3"/>
        <v>Angleterre - Ghana4619622hPower break 1</v>
      </c>
    </row>
    <row r="167" spans="1:23" hidden="1" x14ac:dyDescent="0.25">
      <c r="A167" s="3">
        <v>1</v>
      </c>
      <c r="B167" s="4" t="s">
        <v>106</v>
      </c>
      <c r="C167" s="5">
        <v>46196</v>
      </c>
      <c r="D167" s="6" t="s">
        <v>26</v>
      </c>
      <c r="E167" s="6" t="s">
        <v>39</v>
      </c>
      <c r="F167" s="6" t="b">
        <v>1</v>
      </c>
      <c r="G167" s="6" t="s">
        <v>70</v>
      </c>
      <c r="H167" s="3" t="s">
        <v>138</v>
      </c>
      <c r="I167" s="6" t="s">
        <v>82</v>
      </c>
      <c r="J167" s="6" t="s">
        <v>90</v>
      </c>
      <c r="K167" s="7">
        <f>'[1]CDM 2026 (3)'!$I143</f>
        <v>70000</v>
      </c>
      <c r="L167" s="8">
        <f>'[1]CDM 2026 (3)'!$H143</f>
        <v>5.6</v>
      </c>
      <c r="M167"/>
      <c r="N167"/>
      <c r="O167" s="160">
        <v>0.16</v>
      </c>
      <c r="P167" s="160">
        <v>0.14000000000000001</v>
      </c>
      <c r="Q167" s="160">
        <v>0.1</v>
      </c>
      <c r="R167" s="160">
        <v>0.06</v>
      </c>
      <c r="S167" s="160">
        <v>0.02</v>
      </c>
      <c r="T167" s="160">
        <v>0.04</v>
      </c>
      <c r="U167" s="160">
        <v>0.06</v>
      </c>
      <c r="V167" s="160">
        <v>0.1</v>
      </c>
      <c r="W167" t="str">
        <f t="shared" si="3"/>
        <v>Angleterre - Ghana4619622hMi-temps 1</v>
      </c>
    </row>
    <row r="168" spans="1:23" hidden="1" x14ac:dyDescent="0.25">
      <c r="A168" s="3">
        <v>1</v>
      </c>
      <c r="B168" s="4" t="s">
        <v>106</v>
      </c>
      <c r="C168" s="5">
        <v>46196</v>
      </c>
      <c r="D168" s="6" t="s">
        <v>26</v>
      </c>
      <c r="E168" s="6" t="s">
        <v>39</v>
      </c>
      <c r="F168" s="6" t="b">
        <v>1</v>
      </c>
      <c r="G168" s="6" t="s">
        <v>70</v>
      </c>
      <c r="H168" s="3" t="s">
        <v>139</v>
      </c>
      <c r="I168" s="6" t="s">
        <v>82</v>
      </c>
      <c r="J168" s="6" t="s">
        <v>90</v>
      </c>
      <c r="K168" s="7">
        <f>'[1]CDM 2026 (3)'!$I144</f>
        <v>65000</v>
      </c>
      <c r="L168" s="8">
        <f>'[1]CDM 2026 (3)'!$H144</f>
        <v>5.2</v>
      </c>
      <c r="M168"/>
      <c r="N168"/>
      <c r="O168" s="160">
        <v>0.1</v>
      </c>
      <c r="P168" s="160">
        <v>0.06</v>
      </c>
      <c r="Q168" s="160">
        <v>0.04</v>
      </c>
      <c r="R168" s="160">
        <v>0.02</v>
      </c>
      <c r="S168" s="160">
        <v>0.02</v>
      </c>
      <c r="T168" s="160">
        <v>0.04</v>
      </c>
      <c r="U168" s="160">
        <v>0.06</v>
      </c>
      <c r="V168" s="160">
        <v>0.1</v>
      </c>
      <c r="W168" t="str">
        <f t="shared" si="3"/>
        <v>Angleterre - Ghana4619622hMi-temps 2</v>
      </c>
    </row>
    <row r="169" spans="1:23" hidden="1" x14ac:dyDescent="0.25">
      <c r="A169" s="3">
        <v>1</v>
      </c>
      <c r="B169" s="4" t="s">
        <v>106</v>
      </c>
      <c r="C169" s="5">
        <v>46196</v>
      </c>
      <c r="D169" s="6" t="s">
        <v>26</v>
      </c>
      <c r="E169" s="6" t="s">
        <v>39</v>
      </c>
      <c r="F169" s="6" t="b">
        <v>1</v>
      </c>
      <c r="G169" s="6" t="s">
        <v>70</v>
      </c>
      <c r="H169" s="3" t="s">
        <v>140</v>
      </c>
      <c r="I169" s="6" t="s">
        <v>82</v>
      </c>
      <c r="J169" s="6" t="s">
        <v>90</v>
      </c>
      <c r="K169" s="7">
        <f>'[1]CDM 2026 (3)'!$I145</f>
        <v>70000</v>
      </c>
      <c r="L169" s="8">
        <f>'[1]CDM 2026 (3)'!$H145</f>
        <v>5.6</v>
      </c>
      <c r="M169"/>
      <c r="N169"/>
      <c r="O169" s="160">
        <v>0.1</v>
      </c>
      <c r="P169" s="160">
        <v>0.06</v>
      </c>
      <c r="Q169" s="160">
        <v>0.04</v>
      </c>
      <c r="R169" s="160">
        <v>0.02</v>
      </c>
      <c r="S169" s="160">
        <v>0.06</v>
      </c>
      <c r="T169" s="160">
        <v>0.1</v>
      </c>
      <c r="U169" s="160">
        <v>0.14000000000000001</v>
      </c>
      <c r="V169" s="160">
        <v>0.16</v>
      </c>
      <c r="W169" t="str">
        <f t="shared" si="3"/>
        <v>Angleterre - Ghana4619622hMi-temps 3</v>
      </c>
    </row>
    <row r="170" spans="1:23" hidden="1" x14ac:dyDescent="0.25">
      <c r="A170" s="3">
        <v>1</v>
      </c>
      <c r="B170" s="4" t="s">
        <v>106</v>
      </c>
      <c r="C170" s="5">
        <v>46196</v>
      </c>
      <c r="D170" s="6" t="s">
        <v>26</v>
      </c>
      <c r="E170" s="6" t="s">
        <v>39</v>
      </c>
      <c r="F170" s="6" t="b">
        <v>1</v>
      </c>
      <c r="G170" s="6" t="s">
        <v>70</v>
      </c>
      <c r="H170" s="3" t="s">
        <v>244</v>
      </c>
      <c r="I170" s="6" t="s">
        <v>82</v>
      </c>
      <c r="J170" s="6" t="s">
        <v>90</v>
      </c>
      <c r="K170" s="7">
        <f>'[1]CDM 2026 (3)'!$I146</f>
        <v>85000</v>
      </c>
      <c r="L170" s="8">
        <f>'[1]CDM 2026 (3)'!$H146*0.95</f>
        <v>6.46</v>
      </c>
      <c r="M170" s="160">
        <v>0.2</v>
      </c>
      <c r="N170" s="160">
        <v>0.2</v>
      </c>
      <c r="O170"/>
      <c r="P170"/>
      <c r="Q170"/>
      <c r="R170"/>
      <c r="S170"/>
      <c r="T170"/>
      <c r="U170"/>
      <c r="V170"/>
      <c r="W170" t="str">
        <f t="shared" si="3"/>
        <v>Angleterre - Ghana4619622hPower break 2</v>
      </c>
    </row>
    <row r="171" spans="1:23" hidden="1" x14ac:dyDescent="0.25">
      <c r="A171" s="3">
        <v>1</v>
      </c>
      <c r="B171" s="4" t="s">
        <v>106</v>
      </c>
      <c r="C171" s="5">
        <v>46196</v>
      </c>
      <c r="D171" s="6" t="s">
        <v>26</v>
      </c>
      <c r="E171" s="6" t="s">
        <v>39</v>
      </c>
      <c r="F171" s="6" t="b">
        <v>1</v>
      </c>
      <c r="G171" s="6" t="s">
        <v>70</v>
      </c>
      <c r="H171" s="3" t="s">
        <v>119</v>
      </c>
      <c r="I171" s="6" t="s">
        <v>82</v>
      </c>
      <c r="J171" s="6" t="s">
        <v>90</v>
      </c>
      <c r="K171" s="7">
        <f>'[1]CDM 2026 (3)'!$I147</f>
        <v>16000</v>
      </c>
      <c r="L171" s="8">
        <f>'[1]CDM 2026 (3)'!$H147</f>
        <v>1.8</v>
      </c>
      <c r="M171"/>
      <c r="N171"/>
      <c r="O171" s="160">
        <v>0.16</v>
      </c>
      <c r="P171" s="160">
        <v>0.14000000000000001</v>
      </c>
      <c r="Q171" s="160">
        <v>0.1</v>
      </c>
      <c r="R171" s="160">
        <v>0.06</v>
      </c>
      <c r="S171" s="160">
        <v>0.04</v>
      </c>
      <c r="T171" s="160">
        <v>0.08</v>
      </c>
      <c r="U171" s="160">
        <v>0.12</v>
      </c>
      <c r="V171" s="160">
        <v>0.15</v>
      </c>
      <c r="W171" t="str">
        <f t="shared" si="3"/>
        <v>Angleterre - Ghana4619622hFin match</v>
      </c>
    </row>
    <row r="172" spans="1:23" hidden="1" x14ac:dyDescent="0.25">
      <c r="A172" s="3">
        <v>1</v>
      </c>
      <c r="B172" s="4" t="s">
        <v>106</v>
      </c>
      <c r="C172" s="5">
        <v>46196</v>
      </c>
      <c r="D172" s="6" t="s">
        <v>28</v>
      </c>
      <c r="E172" s="6" t="s">
        <v>40</v>
      </c>
      <c r="F172" s="6" t="b">
        <v>1</v>
      </c>
      <c r="G172" s="6" t="s">
        <v>71</v>
      </c>
      <c r="H172" s="3" t="s">
        <v>241</v>
      </c>
      <c r="I172" s="6" t="s">
        <v>81</v>
      </c>
      <c r="J172" s="6" t="s">
        <v>89</v>
      </c>
      <c r="K172" s="7">
        <f>'[1]CDM 2026 (3)'!$I124</f>
        <v>18000</v>
      </c>
      <c r="L172" s="8">
        <f>'[1]CDM 2026 (3)'!$H124</f>
        <v>1.6</v>
      </c>
      <c r="M172"/>
      <c r="N172"/>
      <c r="O172" s="160">
        <v>0.15</v>
      </c>
      <c r="P172" s="160">
        <v>0.12</v>
      </c>
      <c r="Q172" s="160">
        <v>0.08</v>
      </c>
      <c r="R172" s="160">
        <v>0.04</v>
      </c>
      <c r="S172" s="160">
        <v>0.06</v>
      </c>
      <c r="T172" s="160">
        <v>0.1</v>
      </c>
      <c r="U172" s="160">
        <v>0.14000000000000001</v>
      </c>
      <c r="V172" s="160">
        <v>0.16</v>
      </c>
      <c r="W172" t="str">
        <f t="shared" si="3"/>
        <v>Portugal - Ouzbékistan4619619hAvant Match</v>
      </c>
    </row>
    <row r="173" spans="1:23" hidden="1" x14ac:dyDescent="0.25">
      <c r="A173" s="3">
        <v>1</v>
      </c>
      <c r="B173" s="4" t="s">
        <v>106</v>
      </c>
      <c r="C173" s="5">
        <v>46196</v>
      </c>
      <c r="D173" s="6" t="s">
        <v>28</v>
      </c>
      <c r="E173" s="6" t="s">
        <v>40</v>
      </c>
      <c r="F173" s="6" t="b">
        <v>1</v>
      </c>
      <c r="G173" s="6" t="s">
        <v>71</v>
      </c>
      <c r="H173" s="3" t="s">
        <v>243</v>
      </c>
      <c r="I173" s="6" t="s">
        <v>81</v>
      </c>
      <c r="J173" s="6" t="s">
        <v>89</v>
      </c>
      <c r="K173" s="7">
        <f>'[1]CDM 2026 (3)'!$I126</f>
        <v>78000</v>
      </c>
      <c r="L173" s="8">
        <f>'[1]CDM 2026 (3)'!$H126*0.95</f>
        <v>6.46</v>
      </c>
      <c r="M173" s="160">
        <v>0.2</v>
      </c>
      <c r="N173" s="160">
        <v>0.2</v>
      </c>
      <c r="O173"/>
      <c r="P173"/>
      <c r="Q173"/>
      <c r="R173"/>
      <c r="S173"/>
      <c r="T173"/>
      <c r="U173"/>
      <c r="V173"/>
      <c r="W173" t="str">
        <f t="shared" si="3"/>
        <v>Portugal - Ouzbékistan4619619hPower break 1</v>
      </c>
    </row>
    <row r="174" spans="1:23" hidden="1" x14ac:dyDescent="0.25">
      <c r="A174" s="3">
        <v>1</v>
      </c>
      <c r="B174" s="4" t="s">
        <v>106</v>
      </c>
      <c r="C174" s="5">
        <v>46196</v>
      </c>
      <c r="D174" s="6" t="s">
        <v>28</v>
      </c>
      <c r="E174" s="6" t="s">
        <v>40</v>
      </c>
      <c r="F174" s="6" t="b">
        <v>1</v>
      </c>
      <c r="G174" s="6" t="s">
        <v>71</v>
      </c>
      <c r="H174" s="3" t="s">
        <v>138</v>
      </c>
      <c r="I174" s="6" t="s">
        <v>81</v>
      </c>
      <c r="J174" s="6" t="s">
        <v>89</v>
      </c>
      <c r="K174" s="7">
        <f>'[1]CDM 2026 (3)'!$I127</f>
        <v>65000</v>
      </c>
      <c r="L174" s="8">
        <f>'[1]CDM 2026 (3)'!$H127</f>
        <v>5.65</v>
      </c>
      <c r="M174"/>
      <c r="N174"/>
      <c r="O174" s="160">
        <v>0.16</v>
      </c>
      <c r="P174" s="160">
        <v>0.14000000000000001</v>
      </c>
      <c r="Q174" s="160">
        <v>0.1</v>
      </c>
      <c r="R174" s="160">
        <v>0.06</v>
      </c>
      <c r="S174" s="160">
        <v>0.02</v>
      </c>
      <c r="T174" s="160">
        <v>0.04</v>
      </c>
      <c r="U174" s="160">
        <v>0.06</v>
      </c>
      <c r="V174" s="160">
        <v>0.1</v>
      </c>
      <c r="W174" t="str">
        <f t="shared" si="3"/>
        <v>Portugal - Ouzbékistan4619619hMi-temps 1</v>
      </c>
    </row>
    <row r="175" spans="1:23" hidden="1" x14ac:dyDescent="0.25">
      <c r="A175" s="3">
        <v>1</v>
      </c>
      <c r="B175" s="4" t="s">
        <v>106</v>
      </c>
      <c r="C175" s="5">
        <v>46196</v>
      </c>
      <c r="D175" s="6" t="s">
        <v>28</v>
      </c>
      <c r="E175" s="6" t="s">
        <v>40</v>
      </c>
      <c r="F175" s="6" t="b">
        <v>1</v>
      </c>
      <c r="G175" s="6" t="s">
        <v>71</v>
      </c>
      <c r="H175" s="3" t="s">
        <v>139</v>
      </c>
      <c r="I175" s="6" t="s">
        <v>81</v>
      </c>
      <c r="J175" s="6" t="s">
        <v>89</v>
      </c>
      <c r="K175" s="7">
        <f>'[1]CDM 2026 (3)'!$I128</f>
        <v>60000</v>
      </c>
      <c r="L175" s="8">
        <f>'[1]CDM 2026 (3)'!$H128</f>
        <v>5.2</v>
      </c>
      <c r="M175"/>
      <c r="N175"/>
      <c r="O175" s="160">
        <v>0.1</v>
      </c>
      <c r="P175" s="160">
        <v>0.06</v>
      </c>
      <c r="Q175" s="160">
        <v>0.04</v>
      </c>
      <c r="R175" s="160">
        <v>0.02</v>
      </c>
      <c r="S175" s="160">
        <v>0.02</v>
      </c>
      <c r="T175" s="160">
        <v>0.04</v>
      </c>
      <c r="U175" s="160">
        <v>0.06</v>
      </c>
      <c r="V175" s="160">
        <v>0.1</v>
      </c>
      <c r="W175" t="str">
        <f t="shared" si="3"/>
        <v>Portugal - Ouzbékistan4619619hMi-temps 2</v>
      </c>
    </row>
    <row r="176" spans="1:23" hidden="1" x14ac:dyDescent="0.25">
      <c r="A176" s="3">
        <v>1</v>
      </c>
      <c r="B176" s="4" t="s">
        <v>106</v>
      </c>
      <c r="C176" s="5">
        <v>46196</v>
      </c>
      <c r="D176" s="6" t="s">
        <v>28</v>
      </c>
      <c r="E176" s="6" t="s">
        <v>40</v>
      </c>
      <c r="F176" s="6" t="b">
        <v>1</v>
      </c>
      <c r="G176" s="6" t="s">
        <v>71</v>
      </c>
      <c r="H176" s="3" t="s">
        <v>140</v>
      </c>
      <c r="I176" s="6" t="s">
        <v>81</v>
      </c>
      <c r="J176" s="6" t="s">
        <v>89</v>
      </c>
      <c r="K176" s="7">
        <f>'[1]CDM 2026 (3)'!$I129</f>
        <v>65000</v>
      </c>
      <c r="L176" s="8">
        <f>'[1]CDM 2026 (3)'!$H129</f>
        <v>5.65</v>
      </c>
      <c r="M176"/>
      <c r="N176"/>
      <c r="O176" s="160">
        <v>0.1</v>
      </c>
      <c r="P176" s="160">
        <v>0.06</v>
      </c>
      <c r="Q176" s="160">
        <v>0.04</v>
      </c>
      <c r="R176" s="160">
        <v>0.02</v>
      </c>
      <c r="S176" s="160">
        <v>0.06</v>
      </c>
      <c r="T176" s="160">
        <v>0.1</v>
      </c>
      <c r="U176" s="160">
        <v>0.14000000000000001</v>
      </c>
      <c r="V176" s="160">
        <v>0.16</v>
      </c>
      <c r="W176" t="str">
        <f t="shared" si="3"/>
        <v>Portugal - Ouzbékistan4619619hMi-temps 3</v>
      </c>
    </row>
    <row r="177" spans="1:23" hidden="1" x14ac:dyDescent="0.25">
      <c r="A177" s="3">
        <v>1</v>
      </c>
      <c r="B177" s="4" t="s">
        <v>106</v>
      </c>
      <c r="C177" s="5">
        <v>46196</v>
      </c>
      <c r="D177" s="6" t="s">
        <v>28</v>
      </c>
      <c r="E177" s="6" t="s">
        <v>40</v>
      </c>
      <c r="F177" s="6" t="b">
        <v>1</v>
      </c>
      <c r="G177" s="6" t="s">
        <v>71</v>
      </c>
      <c r="H177" s="3" t="s">
        <v>244</v>
      </c>
      <c r="I177" s="6" t="s">
        <v>81</v>
      </c>
      <c r="J177" s="6" t="s">
        <v>89</v>
      </c>
      <c r="K177" s="7">
        <f>'[1]CDM 2026 (3)'!$I130</f>
        <v>78000</v>
      </c>
      <c r="L177" s="8">
        <f>'[1]CDM 2026 (3)'!$H130*0.95</f>
        <v>6.46</v>
      </c>
      <c r="M177" s="160">
        <v>0.2</v>
      </c>
      <c r="N177" s="160">
        <v>0.2</v>
      </c>
      <c r="O177"/>
      <c r="P177"/>
      <c r="Q177"/>
      <c r="R177"/>
      <c r="S177"/>
      <c r="T177"/>
      <c r="U177"/>
      <c r="V177"/>
      <c r="W177" t="str">
        <f t="shared" si="3"/>
        <v>Portugal - Ouzbékistan4619619hPower break 2</v>
      </c>
    </row>
    <row r="178" spans="1:23" hidden="1" x14ac:dyDescent="0.25">
      <c r="A178" s="3">
        <v>1</v>
      </c>
      <c r="B178" s="4" t="s">
        <v>106</v>
      </c>
      <c r="C178" s="5">
        <v>46196</v>
      </c>
      <c r="D178" s="6" t="s">
        <v>28</v>
      </c>
      <c r="E178" s="6" t="s">
        <v>40</v>
      </c>
      <c r="F178" s="6" t="b">
        <v>1</v>
      </c>
      <c r="G178" s="6" t="s">
        <v>71</v>
      </c>
      <c r="H178" s="3" t="s">
        <v>119</v>
      </c>
      <c r="I178" s="6" t="s">
        <v>81</v>
      </c>
      <c r="J178" s="6" t="s">
        <v>89</v>
      </c>
      <c r="K178" s="7">
        <f>'[1]CDM 2026 (3)'!$I131</f>
        <v>48000</v>
      </c>
      <c r="L178" s="8">
        <f>'[1]CDM 2026 (3)'!$H131</f>
        <v>4.2</v>
      </c>
      <c r="M178"/>
      <c r="N178"/>
      <c r="O178" s="160">
        <v>0.16</v>
      </c>
      <c r="P178" s="160">
        <v>0.14000000000000001</v>
      </c>
      <c r="Q178" s="160">
        <v>0.1</v>
      </c>
      <c r="R178" s="160">
        <v>0.06</v>
      </c>
      <c r="S178" s="160">
        <v>0.04</v>
      </c>
      <c r="T178" s="160">
        <v>0.08</v>
      </c>
      <c r="U178" s="160">
        <v>0.12</v>
      </c>
      <c r="V178" s="160">
        <v>0.15</v>
      </c>
      <c r="W178" t="str">
        <f t="shared" si="3"/>
        <v>Portugal - Ouzbékistan4619619hFin match</v>
      </c>
    </row>
    <row r="179" spans="1:23" hidden="1" x14ac:dyDescent="0.25">
      <c r="A179" s="3">
        <v>1</v>
      </c>
      <c r="B179" s="4" t="s">
        <v>106</v>
      </c>
      <c r="C179" s="5">
        <v>46197</v>
      </c>
      <c r="D179" s="6" t="s">
        <v>31</v>
      </c>
      <c r="E179" s="6" t="s">
        <v>8</v>
      </c>
      <c r="F179" s="6" t="b">
        <v>1</v>
      </c>
      <c r="G179" s="6" t="s">
        <v>72</v>
      </c>
      <c r="H179" s="3" t="s">
        <v>241</v>
      </c>
      <c r="I179" s="6" t="s">
        <v>80</v>
      </c>
      <c r="J179" s="6" t="s">
        <v>83</v>
      </c>
      <c r="K179" s="7">
        <f>'[1]CDM 2026 (4)'!$I28</f>
        <v>18000</v>
      </c>
      <c r="L179" s="8">
        <f>'[1]CDM 2026 (4)'!$H28</f>
        <v>2</v>
      </c>
      <c r="M179"/>
      <c r="N179"/>
      <c r="O179" s="160">
        <v>0.15</v>
      </c>
      <c r="P179" s="160">
        <v>0.12</v>
      </c>
      <c r="Q179" s="160">
        <v>0.08</v>
      </c>
      <c r="R179" s="160">
        <v>0.04</v>
      </c>
      <c r="S179" s="160">
        <v>0.06</v>
      </c>
      <c r="T179" s="160">
        <v>0.1</v>
      </c>
      <c r="U179" s="160">
        <v>0.14000000000000001</v>
      </c>
      <c r="V179" s="160">
        <v>0.16</v>
      </c>
      <c r="W179" t="str">
        <f t="shared" si="3"/>
        <v>Ecosse - Brésil4619724hAvant Match</v>
      </c>
    </row>
    <row r="180" spans="1:23" hidden="1" x14ac:dyDescent="0.25">
      <c r="A180" s="3">
        <v>1</v>
      </c>
      <c r="B180" s="4" t="s">
        <v>106</v>
      </c>
      <c r="C180" s="5">
        <v>46197</v>
      </c>
      <c r="D180" s="6" t="s">
        <v>31</v>
      </c>
      <c r="E180" s="6" t="s">
        <v>8</v>
      </c>
      <c r="F180" s="6" t="b">
        <v>1</v>
      </c>
      <c r="G180" s="6" t="s">
        <v>72</v>
      </c>
      <c r="H180" s="3" t="s">
        <v>243</v>
      </c>
      <c r="I180" s="6" t="s">
        <v>80</v>
      </c>
      <c r="J180" s="6" t="s">
        <v>83</v>
      </c>
      <c r="K180" s="7">
        <f>'[1]CDM 2026 (4)'!$I30</f>
        <v>32000</v>
      </c>
      <c r="L180" s="8">
        <f>'[1]CDM 2026 (4)'!$H30*0.95</f>
        <v>3.3249999999999997</v>
      </c>
      <c r="M180" s="160">
        <v>0.2</v>
      </c>
      <c r="N180" s="160">
        <v>0.2</v>
      </c>
      <c r="O180"/>
      <c r="P180"/>
      <c r="Q180"/>
      <c r="R180"/>
      <c r="S180"/>
      <c r="T180"/>
      <c r="U180"/>
      <c r="V180"/>
      <c r="W180" t="str">
        <f t="shared" si="3"/>
        <v>Ecosse - Brésil4619724hPower break 1</v>
      </c>
    </row>
    <row r="181" spans="1:23" hidden="1" x14ac:dyDescent="0.25">
      <c r="A181" s="3">
        <v>1</v>
      </c>
      <c r="B181" s="4" t="s">
        <v>106</v>
      </c>
      <c r="C181" s="5">
        <v>46197</v>
      </c>
      <c r="D181" s="6" t="s">
        <v>31</v>
      </c>
      <c r="E181" s="6" t="s">
        <v>8</v>
      </c>
      <c r="F181" s="6" t="b">
        <v>1</v>
      </c>
      <c r="G181" s="6" t="s">
        <v>72</v>
      </c>
      <c r="H181" s="3" t="s">
        <v>138</v>
      </c>
      <c r="I181" s="6" t="s">
        <v>80</v>
      </c>
      <c r="J181" s="6" t="s">
        <v>83</v>
      </c>
      <c r="K181" s="7">
        <f>'[1]CDM 2026 (4)'!$I31</f>
        <v>25000</v>
      </c>
      <c r="L181" s="8">
        <f>'[1]CDM 2026 (4)'!$H31</f>
        <v>2.8</v>
      </c>
      <c r="M181"/>
      <c r="N181"/>
      <c r="O181" s="160">
        <v>0.16</v>
      </c>
      <c r="P181" s="160">
        <v>0.14000000000000001</v>
      </c>
      <c r="Q181" s="160">
        <v>0.1</v>
      </c>
      <c r="R181" s="160">
        <v>0.06</v>
      </c>
      <c r="S181" s="160">
        <v>0.02</v>
      </c>
      <c r="T181" s="160">
        <v>0.04</v>
      </c>
      <c r="U181" s="160">
        <v>0.06</v>
      </c>
      <c r="V181" s="160">
        <v>0.1</v>
      </c>
      <c r="W181" t="str">
        <f t="shared" si="3"/>
        <v>Ecosse - Brésil4619724hMi-temps 1</v>
      </c>
    </row>
    <row r="182" spans="1:23" hidden="1" x14ac:dyDescent="0.25">
      <c r="A182" s="3">
        <v>1</v>
      </c>
      <c r="B182" s="4" t="s">
        <v>106</v>
      </c>
      <c r="C182" s="5">
        <v>46197</v>
      </c>
      <c r="D182" s="6" t="s">
        <v>31</v>
      </c>
      <c r="E182" s="6" t="s">
        <v>8</v>
      </c>
      <c r="F182" s="6" t="b">
        <v>1</v>
      </c>
      <c r="G182" s="6" t="s">
        <v>72</v>
      </c>
      <c r="H182" s="3" t="s">
        <v>139</v>
      </c>
      <c r="I182" s="6" t="s">
        <v>80</v>
      </c>
      <c r="J182" s="6" t="s">
        <v>83</v>
      </c>
      <c r="K182" s="7">
        <f>'[1]CDM 2026 (4)'!$I32</f>
        <v>22000</v>
      </c>
      <c r="L182" s="8">
        <f>'[1]CDM 2026 (4)'!$H32</f>
        <v>2.4</v>
      </c>
      <c r="M182"/>
      <c r="N182"/>
      <c r="O182" s="160">
        <v>0.1</v>
      </c>
      <c r="P182" s="160">
        <v>0.06</v>
      </c>
      <c r="Q182" s="160">
        <v>0.04</v>
      </c>
      <c r="R182" s="160">
        <v>0.02</v>
      </c>
      <c r="S182" s="160">
        <v>0.02</v>
      </c>
      <c r="T182" s="160">
        <v>0.04</v>
      </c>
      <c r="U182" s="160">
        <v>0.06</v>
      </c>
      <c r="V182" s="160">
        <v>0.1</v>
      </c>
      <c r="W182" t="str">
        <f t="shared" si="3"/>
        <v>Ecosse - Brésil4619724hMi-temps 2</v>
      </c>
    </row>
    <row r="183" spans="1:23" hidden="1" x14ac:dyDescent="0.25">
      <c r="A183" s="3">
        <v>1</v>
      </c>
      <c r="B183" s="4" t="s">
        <v>106</v>
      </c>
      <c r="C183" s="5">
        <v>46197</v>
      </c>
      <c r="D183" s="6" t="s">
        <v>31</v>
      </c>
      <c r="E183" s="6" t="s">
        <v>8</v>
      </c>
      <c r="F183" s="6" t="b">
        <v>1</v>
      </c>
      <c r="G183" s="6" t="s">
        <v>72</v>
      </c>
      <c r="H183" s="3" t="s">
        <v>140</v>
      </c>
      <c r="I183" s="6" t="s">
        <v>80</v>
      </c>
      <c r="J183" s="6" t="s">
        <v>83</v>
      </c>
      <c r="K183" s="7">
        <f>'[1]CDM 2026 (4)'!$I33</f>
        <v>25000</v>
      </c>
      <c r="L183" s="8">
        <f>'[1]CDM 2026 (4)'!$H33</f>
        <v>2.8</v>
      </c>
      <c r="M183"/>
      <c r="N183"/>
      <c r="O183" s="160">
        <v>0.1</v>
      </c>
      <c r="P183" s="160">
        <v>0.06</v>
      </c>
      <c r="Q183" s="160">
        <v>0.04</v>
      </c>
      <c r="R183" s="160">
        <v>0.02</v>
      </c>
      <c r="S183" s="160">
        <v>0.06</v>
      </c>
      <c r="T183" s="160">
        <v>0.1</v>
      </c>
      <c r="U183" s="160">
        <v>0.14000000000000001</v>
      </c>
      <c r="V183" s="160">
        <v>0.16</v>
      </c>
      <c r="W183" t="str">
        <f t="shared" si="3"/>
        <v>Ecosse - Brésil4619724hMi-temps 3</v>
      </c>
    </row>
    <row r="184" spans="1:23" hidden="1" x14ac:dyDescent="0.25">
      <c r="A184" s="3">
        <v>1</v>
      </c>
      <c r="B184" s="4" t="s">
        <v>106</v>
      </c>
      <c r="C184" s="5">
        <v>46197</v>
      </c>
      <c r="D184" s="6" t="s">
        <v>31</v>
      </c>
      <c r="E184" s="6" t="s">
        <v>8</v>
      </c>
      <c r="F184" s="6" t="b">
        <v>1</v>
      </c>
      <c r="G184" s="6" t="s">
        <v>72</v>
      </c>
      <c r="H184" s="3" t="s">
        <v>244</v>
      </c>
      <c r="I184" s="6" t="s">
        <v>80</v>
      </c>
      <c r="J184" s="6" t="s">
        <v>83</v>
      </c>
      <c r="K184" s="7">
        <f>'[1]CDM 2026 (4)'!$I34</f>
        <v>30000</v>
      </c>
      <c r="L184" s="8">
        <f>'[1]CDM 2026 (4)'!$H34*0.95</f>
        <v>3.1349999999999998</v>
      </c>
      <c r="M184" s="160">
        <v>0.2</v>
      </c>
      <c r="N184" s="160">
        <v>0.2</v>
      </c>
      <c r="O184"/>
      <c r="P184"/>
      <c r="Q184"/>
      <c r="R184"/>
      <c r="S184"/>
      <c r="T184"/>
      <c r="U184"/>
      <c r="V184"/>
      <c r="W184" t="str">
        <f t="shared" si="3"/>
        <v>Ecosse - Brésil4619724hPower break 2</v>
      </c>
    </row>
    <row r="185" spans="1:23" hidden="1" x14ac:dyDescent="0.25">
      <c r="A185" s="3">
        <v>1</v>
      </c>
      <c r="B185" s="4" t="s">
        <v>106</v>
      </c>
      <c r="C185" s="5">
        <v>46197</v>
      </c>
      <c r="D185" s="6" t="s">
        <v>31</v>
      </c>
      <c r="E185" s="6" t="s">
        <v>8</v>
      </c>
      <c r="F185" s="6" t="b">
        <v>1</v>
      </c>
      <c r="G185" s="6" t="s">
        <v>72</v>
      </c>
      <c r="H185" s="3" t="s">
        <v>119</v>
      </c>
      <c r="I185" s="6" t="s">
        <v>80</v>
      </c>
      <c r="J185" s="6" t="s">
        <v>83</v>
      </c>
      <c r="K185" s="7">
        <f>'[1]CDM 2026 (4)'!$I35</f>
        <v>7000</v>
      </c>
      <c r="L185" s="8">
        <f>'[1]CDM 2026 (4)'!$H35</f>
        <v>0.8</v>
      </c>
      <c r="M185"/>
      <c r="N185"/>
      <c r="O185" s="160">
        <v>0.16</v>
      </c>
      <c r="P185" s="160">
        <v>0.14000000000000001</v>
      </c>
      <c r="Q185" s="160">
        <v>0.1</v>
      </c>
      <c r="R185" s="160">
        <v>0.06</v>
      </c>
      <c r="S185" s="160">
        <v>0.04</v>
      </c>
      <c r="T185" s="160">
        <v>0.08</v>
      </c>
      <c r="U185" s="160">
        <v>0.12</v>
      </c>
      <c r="V185" s="160">
        <v>0.15</v>
      </c>
      <c r="W185" t="str">
        <f t="shared" si="3"/>
        <v>Ecosse - Brésil4619724hFin match</v>
      </c>
    </row>
    <row r="186" spans="1:23" hidden="1" x14ac:dyDescent="0.25">
      <c r="A186" s="3">
        <v>1</v>
      </c>
      <c r="B186" s="4" t="s">
        <v>106</v>
      </c>
      <c r="C186" s="5">
        <v>46197</v>
      </c>
      <c r="D186" s="6" t="s">
        <v>11</v>
      </c>
      <c r="E186" s="6" t="s">
        <v>6</v>
      </c>
      <c r="F186" s="6" t="b">
        <v>1</v>
      </c>
      <c r="G186" s="6" t="s">
        <v>73</v>
      </c>
      <c r="H186" s="3" t="s">
        <v>241</v>
      </c>
      <c r="I186" s="6" t="s">
        <v>79</v>
      </c>
      <c r="J186" s="6" t="s">
        <v>89</v>
      </c>
      <c r="K186" s="7">
        <f>'[1]CDM 2026 (4)'!$I11</f>
        <v>35000</v>
      </c>
      <c r="L186" s="8">
        <f>'[1]CDM 2026 (4)'!$H11</f>
        <v>2.5</v>
      </c>
      <c r="M186"/>
      <c r="N186"/>
      <c r="O186" s="160">
        <v>0.15</v>
      </c>
      <c r="P186" s="160">
        <v>0.12</v>
      </c>
      <c r="Q186" s="160">
        <v>0.08</v>
      </c>
      <c r="R186" s="160">
        <v>0.04</v>
      </c>
      <c r="S186" s="160">
        <v>0.06</v>
      </c>
      <c r="T186" s="160">
        <v>0.1</v>
      </c>
      <c r="U186" s="160">
        <v>0.14000000000000001</v>
      </c>
      <c r="V186" s="160">
        <v>0.16</v>
      </c>
      <c r="W186" t="str">
        <f t="shared" si="3"/>
        <v>Suisse - Canada4619721hAvant Match</v>
      </c>
    </row>
    <row r="187" spans="1:23" hidden="1" x14ac:dyDescent="0.25">
      <c r="A187" s="3">
        <v>1</v>
      </c>
      <c r="B187" s="4" t="s">
        <v>106</v>
      </c>
      <c r="C187" s="5">
        <v>46197</v>
      </c>
      <c r="D187" s="6" t="s">
        <v>11</v>
      </c>
      <c r="E187" s="6" t="s">
        <v>6</v>
      </c>
      <c r="F187" s="6" t="b">
        <v>1</v>
      </c>
      <c r="G187" s="6" t="s">
        <v>73</v>
      </c>
      <c r="H187" s="3" t="s">
        <v>243</v>
      </c>
      <c r="I187" s="6" t="s">
        <v>79</v>
      </c>
      <c r="J187" s="6" t="s">
        <v>89</v>
      </c>
      <c r="K187" s="7">
        <f>'[1]CDM 2026 (4)'!$I13</f>
        <v>95000</v>
      </c>
      <c r="L187" s="8">
        <f>'[1]CDM 2026 (4)'!$H13*0.95</f>
        <v>6.46</v>
      </c>
      <c r="M187" s="160">
        <v>0.2</v>
      </c>
      <c r="N187" s="160">
        <v>0.2</v>
      </c>
      <c r="O187"/>
      <c r="P187"/>
      <c r="Q187"/>
      <c r="R187"/>
      <c r="S187"/>
      <c r="T187"/>
      <c r="U187"/>
      <c r="V187"/>
      <c r="W187" t="str">
        <f t="shared" si="3"/>
        <v>Suisse - Canada4619721hPower break 1</v>
      </c>
    </row>
    <row r="188" spans="1:23" hidden="1" x14ac:dyDescent="0.25">
      <c r="A188" s="3">
        <v>1</v>
      </c>
      <c r="B188" s="4" t="s">
        <v>106</v>
      </c>
      <c r="C188" s="5">
        <v>46197</v>
      </c>
      <c r="D188" s="6" t="s">
        <v>11</v>
      </c>
      <c r="E188" s="6" t="s">
        <v>6</v>
      </c>
      <c r="F188" s="6" t="b">
        <v>1</v>
      </c>
      <c r="G188" s="6" t="s">
        <v>73</v>
      </c>
      <c r="H188" s="3" t="s">
        <v>138</v>
      </c>
      <c r="I188" s="6" t="s">
        <v>79</v>
      </c>
      <c r="J188" s="6" t="s">
        <v>89</v>
      </c>
      <c r="K188" s="7">
        <f>'[1]CDM 2026 (4)'!$I14</f>
        <v>80000</v>
      </c>
      <c r="L188" s="8">
        <f>'[1]CDM 2026 (4)'!$H14</f>
        <v>5.7</v>
      </c>
      <c r="M188"/>
      <c r="N188"/>
      <c r="O188" s="160">
        <v>0.16</v>
      </c>
      <c r="P188" s="160">
        <v>0.14000000000000001</v>
      </c>
      <c r="Q188" s="160">
        <v>0.1</v>
      </c>
      <c r="R188" s="160">
        <v>0.06</v>
      </c>
      <c r="S188" s="160">
        <v>0.02</v>
      </c>
      <c r="T188" s="160">
        <v>0.04</v>
      </c>
      <c r="U188" s="160">
        <v>0.06</v>
      </c>
      <c r="V188" s="160">
        <v>0.1</v>
      </c>
      <c r="W188" t="str">
        <f t="shared" si="3"/>
        <v>Suisse - Canada4619721hMi-temps 1</v>
      </c>
    </row>
    <row r="189" spans="1:23" hidden="1" x14ac:dyDescent="0.25">
      <c r="A189" s="3">
        <v>1</v>
      </c>
      <c r="B189" s="4" t="s">
        <v>106</v>
      </c>
      <c r="C189" s="5">
        <v>46197</v>
      </c>
      <c r="D189" s="6" t="s">
        <v>11</v>
      </c>
      <c r="E189" s="6" t="s">
        <v>6</v>
      </c>
      <c r="F189" s="6" t="b">
        <v>1</v>
      </c>
      <c r="G189" s="6" t="s">
        <v>73</v>
      </c>
      <c r="H189" s="3" t="s">
        <v>139</v>
      </c>
      <c r="I189" s="6" t="s">
        <v>79</v>
      </c>
      <c r="J189" s="6" t="s">
        <v>89</v>
      </c>
      <c r="K189" s="7">
        <f>'[1]CDM 2026 (4)'!$I15</f>
        <v>75000</v>
      </c>
      <c r="L189" s="8">
        <f>'[1]CDM 2026 (4)'!$H15</f>
        <v>5.35</v>
      </c>
      <c r="M189"/>
      <c r="N189"/>
      <c r="O189" s="160">
        <v>0.1</v>
      </c>
      <c r="P189" s="160">
        <v>0.06</v>
      </c>
      <c r="Q189" s="160">
        <v>0.04</v>
      </c>
      <c r="R189" s="160">
        <v>0.02</v>
      </c>
      <c r="S189" s="160">
        <v>0.02</v>
      </c>
      <c r="T189" s="160">
        <v>0.04</v>
      </c>
      <c r="U189" s="160">
        <v>0.06</v>
      </c>
      <c r="V189" s="160">
        <v>0.1</v>
      </c>
      <c r="W189" t="str">
        <f t="shared" si="3"/>
        <v>Suisse - Canada4619721hMi-temps 2</v>
      </c>
    </row>
    <row r="190" spans="1:23" hidden="1" x14ac:dyDescent="0.25">
      <c r="A190" s="3">
        <v>1</v>
      </c>
      <c r="B190" s="4" t="s">
        <v>106</v>
      </c>
      <c r="C190" s="5">
        <v>46197</v>
      </c>
      <c r="D190" s="6" t="s">
        <v>11</v>
      </c>
      <c r="E190" s="6" t="s">
        <v>6</v>
      </c>
      <c r="F190" s="6" t="b">
        <v>1</v>
      </c>
      <c r="G190" s="6" t="s">
        <v>73</v>
      </c>
      <c r="H190" s="3" t="s">
        <v>140</v>
      </c>
      <c r="I190" s="6" t="s">
        <v>79</v>
      </c>
      <c r="J190" s="6" t="s">
        <v>89</v>
      </c>
      <c r="K190" s="7">
        <f>'[1]CDM 2026 (4)'!$I16</f>
        <v>80000</v>
      </c>
      <c r="L190" s="8">
        <f>'[1]CDM 2026 (4)'!$H16</f>
        <v>5.7</v>
      </c>
      <c r="M190"/>
      <c r="N190"/>
      <c r="O190" s="160">
        <v>0.1</v>
      </c>
      <c r="P190" s="160">
        <v>0.06</v>
      </c>
      <c r="Q190" s="160">
        <v>0.04</v>
      </c>
      <c r="R190" s="160">
        <v>0.02</v>
      </c>
      <c r="S190" s="160">
        <v>0.06</v>
      </c>
      <c r="T190" s="160">
        <v>0.1</v>
      </c>
      <c r="U190" s="160">
        <v>0.14000000000000001</v>
      </c>
      <c r="V190" s="160">
        <v>0.16</v>
      </c>
      <c r="W190" t="str">
        <f t="shared" si="3"/>
        <v>Suisse - Canada4619721hMi-temps 3</v>
      </c>
    </row>
    <row r="191" spans="1:23" hidden="1" x14ac:dyDescent="0.25">
      <c r="A191" s="3">
        <v>1</v>
      </c>
      <c r="B191" s="4" t="s">
        <v>106</v>
      </c>
      <c r="C191" s="5">
        <v>46197</v>
      </c>
      <c r="D191" s="6" t="s">
        <v>11</v>
      </c>
      <c r="E191" s="6" t="s">
        <v>6</v>
      </c>
      <c r="F191" s="6" t="b">
        <v>1</v>
      </c>
      <c r="G191" s="6" t="s">
        <v>73</v>
      </c>
      <c r="H191" s="3" t="s">
        <v>244</v>
      </c>
      <c r="I191" s="6" t="s">
        <v>79</v>
      </c>
      <c r="J191" s="6" t="s">
        <v>89</v>
      </c>
      <c r="K191" s="7">
        <f>'[1]CDM 2026 (4)'!$I17</f>
        <v>95000</v>
      </c>
      <c r="L191" s="8">
        <f>'[1]CDM 2026 (4)'!$H17*0.95</f>
        <v>6.46</v>
      </c>
      <c r="M191" s="160">
        <v>0.2</v>
      </c>
      <c r="N191" s="160">
        <v>0.2</v>
      </c>
      <c r="O191"/>
      <c r="P191"/>
      <c r="Q191"/>
      <c r="R191"/>
      <c r="S191"/>
      <c r="T191"/>
      <c r="U191"/>
      <c r="V191"/>
      <c r="W191" t="str">
        <f t="shared" si="3"/>
        <v>Suisse - Canada4619721hPower break 2</v>
      </c>
    </row>
    <row r="192" spans="1:23" hidden="1" x14ac:dyDescent="0.25">
      <c r="A192" s="3">
        <v>1</v>
      </c>
      <c r="B192" s="4" t="s">
        <v>106</v>
      </c>
      <c r="C192" s="5">
        <v>46197</v>
      </c>
      <c r="D192" s="6" t="s">
        <v>11</v>
      </c>
      <c r="E192" s="6" t="s">
        <v>6</v>
      </c>
      <c r="F192" s="6" t="b">
        <v>1</v>
      </c>
      <c r="G192" s="6" t="s">
        <v>73</v>
      </c>
      <c r="H192" s="3" t="s">
        <v>119</v>
      </c>
      <c r="I192" s="6" t="s">
        <v>79</v>
      </c>
      <c r="J192" s="6" t="s">
        <v>89</v>
      </c>
      <c r="K192" s="7">
        <f>'[1]CDM 2026 (4)'!$I18</f>
        <v>35000</v>
      </c>
      <c r="L192" s="8">
        <f>'[1]CDM 2026 (4)'!$H18</f>
        <v>2.95</v>
      </c>
      <c r="M192"/>
      <c r="N192"/>
      <c r="O192" s="160">
        <v>0.16</v>
      </c>
      <c r="P192" s="160">
        <v>0.14000000000000001</v>
      </c>
      <c r="Q192" s="160">
        <v>0.1</v>
      </c>
      <c r="R192" s="160">
        <v>0.06</v>
      </c>
      <c r="S192" s="160">
        <v>0.04</v>
      </c>
      <c r="T192" s="160">
        <v>0.08</v>
      </c>
      <c r="U192" s="160">
        <v>0.12</v>
      </c>
      <c r="V192" s="160">
        <v>0.15</v>
      </c>
      <c r="W192" t="str">
        <f t="shared" si="3"/>
        <v>Suisse - Canada4619721hFin match</v>
      </c>
    </row>
    <row r="193" spans="1:23" ht="14.25" hidden="1" customHeight="1" x14ac:dyDescent="0.25">
      <c r="A193" s="3">
        <v>1</v>
      </c>
      <c r="B193" s="4" t="s">
        <v>106</v>
      </c>
      <c r="C193" s="5">
        <v>46198</v>
      </c>
      <c r="D193" s="6" t="s">
        <v>41</v>
      </c>
      <c r="E193" s="6" t="s">
        <v>12</v>
      </c>
      <c r="F193" s="6" t="b">
        <v>1</v>
      </c>
      <c r="G193" s="6" t="s">
        <v>74</v>
      </c>
      <c r="H193" s="3" t="s">
        <v>241</v>
      </c>
      <c r="I193" s="6" t="s">
        <v>82</v>
      </c>
      <c r="J193" s="6" t="s">
        <v>90</v>
      </c>
      <c r="K193" s="7">
        <f>'[1]CDM 2026 (4)'!$I44</f>
        <v>45000</v>
      </c>
      <c r="L193" s="8">
        <f>'[1]CDM 2026 (4)'!$H44</f>
        <v>3.2</v>
      </c>
      <c r="M193"/>
      <c r="N193"/>
      <c r="O193" s="160">
        <v>0.15</v>
      </c>
      <c r="P193" s="160">
        <v>0.12</v>
      </c>
      <c r="Q193" s="160">
        <v>0.08</v>
      </c>
      <c r="R193" s="160">
        <v>0.04</v>
      </c>
      <c r="S193" s="160">
        <v>0.06</v>
      </c>
      <c r="T193" s="160">
        <v>0.1</v>
      </c>
      <c r="U193" s="160">
        <v>0.14000000000000001</v>
      </c>
      <c r="V193" s="160">
        <v>0.16</v>
      </c>
      <c r="W193" t="str">
        <f t="shared" si="3"/>
        <v>Equateur - Allemagne4619822hAvant Match</v>
      </c>
    </row>
    <row r="194" spans="1:23" ht="14.25" hidden="1" customHeight="1" x14ac:dyDescent="0.25">
      <c r="A194" s="3">
        <v>1</v>
      </c>
      <c r="B194" s="4" t="s">
        <v>106</v>
      </c>
      <c r="C194" s="5">
        <v>46198</v>
      </c>
      <c r="D194" s="6" t="s">
        <v>41</v>
      </c>
      <c r="E194" s="6" t="s">
        <v>12</v>
      </c>
      <c r="F194" s="6" t="b">
        <v>1</v>
      </c>
      <c r="G194" s="6" t="s">
        <v>74</v>
      </c>
      <c r="H194" s="3" t="s">
        <v>243</v>
      </c>
      <c r="I194" s="6" t="s">
        <v>82</v>
      </c>
      <c r="J194" s="6" t="s">
        <v>90</v>
      </c>
      <c r="K194" s="7">
        <f>'[1]CDM 2026 (4)'!$I46</f>
        <v>78000</v>
      </c>
      <c r="L194" s="8">
        <f>'[1]CDM 2026 (4)'!$H46*0.95</f>
        <v>5.89</v>
      </c>
      <c r="M194" s="160">
        <v>0.2</v>
      </c>
      <c r="N194" s="160">
        <v>0.2</v>
      </c>
      <c r="O194"/>
      <c r="P194"/>
      <c r="Q194"/>
      <c r="R194"/>
      <c r="S194"/>
      <c r="T194"/>
      <c r="U194"/>
      <c r="V194"/>
      <c r="W194" t="str">
        <f t="shared" si="3"/>
        <v>Equateur - Allemagne4619822hPower break 1</v>
      </c>
    </row>
    <row r="195" spans="1:23" ht="14.25" hidden="1" customHeight="1" x14ac:dyDescent="0.25">
      <c r="A195" s="3">
        <v>1</v>
      </c>
      <c r="B195" s="4" t="s">
        <v>106</v>
      </c>
      <c r="C195" s="5">
        <v>46198</v>
      </c>
      <c r="D195" s="6" t="s">
        <v>41</v>
      </c>
      <c r="E195" s="6" t="s">
        <v>12</v>
      </c>
      <c r="F195" s="6" t="b">
        <v>1</v>
      </c>
      <c r="G195" s="6" t="s">
        <v>74</v>
      </c>
      <c r="H195" s="3" t="s">
        <v>138</v>
      </c>
      <c r="I195" s="6" t="s">
        <v>82</v>
      </c>
      <c r="J195" s="6" t="s">
        <v>90</v>
      </c>
      <c r="K195" s="7">
        <f>'[1]CDM 2026 (4)'!$I47</f>
        <v>65000</v>
      </c>
      <c r="L195" s="8">
        <f>'[1]CDM 2026 (4)'!$H47</f>
        <v>5.2</v>
      </c>
      <c r="M195"/>
      <c r="N195"/>
      <c r="O195" s="160">
        <v>0.16</v>
      </c>
      <c r="P195" s="160">
        <v>0.14000000000000001</v>
      </c>
      <c r="Q195" s="160">
        <v>0.1</v>
      </c>
      <c r="R195" s="160">
        <v>0.06</v>
      </c>
      <c r="S195" s="160">
        <v>0.02</v>
      </c>
      <c r="T195" s="160">
        <v>0.04</v>
      </c>
      <c r="U195" s="160">
        <v>0.06</v>
      </c>
      <c r="V195" s="160">
        <v>0.1</v>
      </c>
      <c r="W195" t="str">
        <f t="shared" si="3"/>
        <v>Equateur - Allemagne4619822hMi-temps 1</v>
      </c>
    </row>
    <row r="196" spans="1:23" ht="14.25" hidden="1" customHeight="1" x14ac:dyDescent="0.25">
      <c r="A196" s="3">
        <v>1</v>
      </c>
      <c r="B196" s="4" t="s">
        <v>106</v>
      </c>
      <c r="C196" s="5">
        <v>46198</v>
      </c>
      <c r="D196" s="6" t="s">
        <v>41</v>
      </c>
      <c r="E196" s="6" t="s">
        <v>12</v>
      </c>
      <c r="F196" s="6" t="b">
        <v>1</v>
      </c>
      <c r="G196" s="6" t="s">
        <v>74</v>
      </c>
      <c r="H196" s="3" t="s">
        <v>139</v>
      </c>
      <c r="I196" s="6" t="s">
        <v>82</v>
      </c>
      <c r="J196" s="6" t="s">
        <v>90</v>
      </c>
      <c r="K196" s="7">
        <f>'[1]CDM 2026 (4)'!$I48</f>
        <v>60000</v>
      </c>
      <c r="L196" s="8">
        <f>'[1]CDM 2026 (4)'!$H48</f>
        <v>4.8</v>
      </c>
      <c r="M196"/>
      <c r="N196"/>
      <c r="O196" s="160">
        <v>0.1</v>
      </c>
      <c r="P196" s="160">
        <v>0.06</v>
      </c>
      <c r="Q196" s="160">
        <v>0.04</v>
      </c>
      <c r="R196" s="160">
        <v>0.02</v>
      </c>
      <c r="S196" s="160">
        <v>0.02</v>
      </c>
      <c r="T196" s="160">
        <v>0.04</v>
      </c>
      <c r="U196" s="160">
        <v>0.06</v>
      </c>
      <c r="V196" s="160">
        <v>0.1</v>
      </c>
      <c r="W196" t="str">
        <f t="shared" si="3"/>
        <v>Equateur - Allemagne4619822hMi-temps 2</v>
      </c>
    </row>
    <row r="197" spans="1:23" ht="14.25" hidden="1" customHeight="1" x14ac:dyDescent="0.25">
      <c r="A197" s="3">
        <v>1</v>
      </c>
      <c r="B197" s="4" t="s">
        <v>106</v>
      </c>
      <c r="C197" s="5">
        <v>46198</v>
      </c>
      <c r="D197" s="6" t="s">
        <v>41</v>
      </c>
      <c r="E197" s="6" t="s">
        <v>12</v>
      </c>
      <c r="F197" s="6" t="b">
        <v>1</v>
      </c>
      <c r="G197" s="6" t="s">
        <v>74</v>
      </c>
      <c r="H197" s="3" t="s">
        <v>140</v>
      </c>
      <c r="I197" s="6" t="s">
        <v>82</v>
      </c>
      <c r="J197" s="6" t="s">
        <v>90</v>
      </c>
      <c r="K197" s="7">
        <f>'[1]CDM 2026 (4)'!$I49</f>
        <v>65000</v>
      </c>
      <c r="L197" s="8">
        <f>'[1]CDM 2026 (4)'!$H49</f>
        <v>5.2</v>
      </c>
      <c r="M197"/>
      <c r="N197"/>
      <c r="O197" s="160">
        <v>0.1</v>
      </c>
      <c r="P197" s="160">
        <v>0.06</v>
      </c>
      <c r="Q197" s="160">
        <v>0.04</v>
      </c>
      <c r="R197" s="160">
        <v>0.02</v>
      </c>
      <c r="S197" s="160">
        <v>0.06</v>
      </c>
      <c r="T197" s="160">
        <v>0.1</v>
      </c>
      <c r="U197" s="160">
        <v>0.14000000000000001</v>
      </c>
      <c r="V197" s="160">
        <v>0.16</v>
      </c>
      <c r="W197" t="str">
        <f t="shared" si="3"/>
        <v>Equateur - Allemagne4619822hMi-temps 3</v>
      </c>
    </row>
    <row r="198" spans="1:23" ht="14.25" hidden="1" customHeight="1" x14ac:dyDescent="0.25">
      <c r="A198" s="3">
        <v>1</v>
      </c>
      <c r="B198" s="4" t="s">
        <v>106</v>
      </c>
      <c r="C198" s="5">
        <v>46198</v>
      </c>
      <c r="D198" s="6" t="s">
        <v>41</v>
      </c>
      <c r="E198" s="6" t="s">
        <v>12</v>
      </c>
      <c r="F198" s="6" t="b">
        <v>1</v>
      </c>
      <c r="G198" s="6" t="s">
        <v>74</v>
      </c>
      <c r="H198" s="3" t="s">
        <v>244</v>
      </c>
      <c r="I198" s="6" t="s">
        <v>82</v>
      </c>
      <c r="J198" s="6" t="s">
        <v>90</v>
      </c>
      <c r="K198" s="7">
        <f>'[1]CDM 2026 (4)'!$I50</f>
        <v>78000</v>
      </c>
      <c r="L198" s="8">
        <f>'[1]CDM 2026 (4)'!$H50*0.95</f>
        <v>5.89</v>
      </c>
      <c r="M198" s="160">
        <v>0.2</v>
      </c>
      <c r="N198" s="160">
        <v>0.2</v>
      </c>
      <c r="O198"/>
      <c r="P198"/>
      <c r="Q198"/>
      <c r="R198"/>
      <c r="S198"/>
      <c r="T198"/>
      <c r="U198"/>
      <c r="V198"/>
      <c r="W198" t="str">
        <f t="shared" si="3"/>
        <v>Equateur - Allemagne4619822hPower break 2</v>
      </c>
    </row>
    <row r="199" spans="1:23" ht="14.25" hidden="1" customHeight="1" x14ac:dyDescent="0.25">
      <c r="A199" s="3">
        <v>1</v>
      </c>
      <c r="B199" s="4" t="s">
        <v>106</v>
      </c>
      <c r="C199" s="5">
        <v>46198</v>
      </c>
      <c r="D199" s="6" t="s">
        <v>41</v>
      </c>
      <c r="E199" s="6" t="s">
        <v>12</v>
      </c>
      <c r="F199" s="6" t="b">
        <v>1</v>
      </c>
      <c r="G199" s="6" t="s">
        <v>74</v>
      </c>
      <c r="H199" s="3" t="s">
        <v>119</v>
      </c>
      <c r="I199" s="6" t="s">
        <v>82</v>
      </c>
      <c r="J199" s="6" t="s">
        <v>90</v>
      </c>
      <c r="K199" s="7">
        <f>'[1]CDM 2026 (4)'!$I51</f>
        <v>14000</v>
      </c>
      <c r="L199" s="8">
        <f>'[1]CDM 2026 (4)'!$H51</f>
        <v>1.5</v>
      </c>
      <c r="M199"/>
      <c r="N199"/>
      <c r="O199" s="160">
        <v>0.16</v>
      </c>
      <c r="P199" s="160">
        <v>0.14000000000000001</v>
      </c>
      <c r="Q199" s="160">
        <v>0.1</v>
      </c>
      <c r="R199" s="160">
        <v>0.06</v>
      </c>
      <c r="S199" s="160">
        <v>0.04</v>
      </c>
      <c r="T199" s="160">
        <v>0.08</v>
      </c>
      <c r="U199" s="160">
        <v>0.12</v>
      </c>
      <c r="V199" s="160">
        <v>0.15</v>
      </c>
      <c r="W199" t="str">
        <f t="shared" si="3"/>
        <v>Equateur - Allemagne4619822hFin match</v>
      </c>
    </row>
    <row r="200" spans="1:23" hidden="1" x14ac:dyDescent="0.25">
      <c r="A200" s="3">
        <v>1</v>
      </c>
      <c r="B200" s="4" t="s">
        <v>106</v>
      </c>
      <c r="C200" s="5">
        <v>46198</v>
      </c>
      <c r="D200" s="6" t="s">
        <v>42</v>
      </c>
      <c r="E200" s="6" t="s">
        <v>14</v>
      </c>
      <c r="F200" s="6" t="b">
        <v>1</v>
      </c>
      <c r="G200" s="6" t="s">
        <v>75</v>
      </c>
      <c r="H200" s="3" t="s">
        <v>241</v>
      </c>
      <c r="I200" s="6" t="s">
        <v>85</v>
      </c>
      <c r="J200" s="6" t="s">
        <v>83</v>
      </c>
      <c r="K200" s="7">
        <f>'[1]CDM 2026 (4)'!$I60</f>
        <v>7000</v>
      </c>
      <c r="L200" s="8">
        <f>'[1]CDM 2026 (4)'!$H60</f>
        <v>0.9</v>
      </c>
      <c r="M200"/>
      <c r="N200"/>
      <c r="O200" s="160">
        <v>0.15</v>
      </c>
      <c r="P200" s="160">
        <v>0.12</v>
      </c>
      <c r="Q200" s="160">
        <v>0.08</v>
      </c>
      <c r="R200" s="160">
        <v>0.04</v>
      </c>
      <c r="S200" s="160">
        <v>0.06</v>
      </c>
      <c r="T200" s="160">
        <v>0.1</v>
      </c>
      <c r="U200" s="160">
        <v>0.14000000000000001</v>
      </c>
      <c r="V200" s="160">
        <v>0.16</v>
      </c>
      <c r="W200" t="str">
        <f t="shared" si="3"/>
        <v>Tunisie - Pays-Bas4619825hAvant Match</v>
      </c>
    </row>
    <row r="201" spans="1:23" hidden="1" x14ac:dyDescent="0.25">
      <c r="A201" s="3">
        <v>1</v>
      </c>
      <c r="B201" s="4" t="s">
        <v>106</v>
      </c>
      <c r="C201" s="5">
        <v>46198</v>
      </c>
      <c r="D201" s="6" t="s">
        <v>42</v>
      </c>
      <c r="E201" s="6" t="s">
        <v>14</v>
      </c>
      <c r="F201" s="6" t="b">
        <v>1</v>
      </c>
      <c r="G201" s="6" t="s">
        <v>75</v>
      </c>
      <c r="H201" s="3" t="s">
        <v>243</v>
      </c>
      <c r="I201" s="6" t="s">
        <v>85</v>
      </c>
      <c r="J201" s="6" t="s">
        <v>83</v>
      </c>
      <c r="K201" s="7">
        <f>'[1]CDM 2026 (4)'!$I62</f>
        <v>15000</v>
      </c>
      <c r="L201" s="8">
        <f>'[1]CDM 2026 (4)'!$H62*0.95</f>
        <v>1.9</v>
      </c>
      <c r="M201" s="160">
        <v>0.2</v>
      </c>
      <c r="N201" s="160">
        <v>0.2</v>
      </c>
      <c r="O201"/>
      <c r="P201"/>
      <c r="Q201"/>
      <c r="R201"/>
      <c r="S201"/>
      <c r="T201"/>
      <c r="U201"/>
      <c r="V201"/>
      <c r="W201" t="str">
        <f t="shared" si="3"/>
        <v>Tunisie - Pays-Bas4619825hPower break 1</v>
      </c>
    </row>
    <row r="202" spans="1:23" hidden="1" x14ac:dyDescent="0.25">
      <c r="A202" s="3">
        <v>1</v>
      </c>
      <c r="B202" s="4" t="s">
        <v>106</v>
      </c>
      <c r="C202" s="5">
        <v>46198</v>
      </c>
      <c r="D202" s="6" t="s">
        <v>42</v>
      </c>
      <c r="E202" s="6" t="s">
        <v>14</v>
      </c>
      <c r="F202" s="6" t="b">
        <v>1</v>
      </c>
      <c r="G202" s="6" t="s">
        <v>75</v>
      </c>
      <c r="H202" s="3" t="s">
        <v>138</v>
      </c>
      <c r="I202" s="6" t="s">
        <v>85</v>
      </c>
      <c r="J202" s="6" t="s">
        <v>83</v>
      </c>
      <c r="K202" s="7">
        <f>'[1]CDM 2026 (4)'!$I63</f>
        <v>12000</v>
      </c>
      <c r="L202" s="8">
        <f>'[1]CDM 2026 (4)'!$H63</f>
        <v>1.6</v>
      </c>
      <c r="M202"/>
      <c r="N202"/>
      <c r="O202" s="160">
        <v>0.16</v>
      </c>
      <c r="P202" s="160">
        <v>0.14000000000000001</v>
      </c>
      <c r="Q202" s="160">
        <v>0.1</v>
      </c>
      <c r="R202" s="160">
        <v>0.06</v>
      </c>
      <c r="S202" s="160">
        <v>0.02</v>
      </c>
      <c r="T202" s="160">
        <v>0.04</v>
      </c>
      <c r="U202" s="160">
        <v>0.06</v>
      </c>
      <c r="V202" s="160">
        <v>0.1</v>
      </c>
      <c r="W202" t="str">
        <f t="shared" si="3"/>
        <v>Tunisie - Pays-Bas4619825hMi-temps 1</v>
      </c>
    </row>
    <row r="203" spans="1:23" hidden="1" x14ac:dyDescent="0.25">
      <c r="A203" s="3">
        <v>1</v>
      </c>
      <c r="B203" s="4" t="s">
        <v>106</v>
      </c>
      <c r="C203" s="5">
        <v>46198</v>
      </c>
      <c r="D203" s="6" t="s">
        <v>42</v>
      </c>
      <c r="E203" s="6" t="s">
        <v>14</v>
      </c>
      <c r="F203" s="6" t="b">
        <v>1</v>
      </c>
      <c r="G203" s="6" t="s">
        <v>75</v>
      </c>
      <c r="H203" s="3" t="s">
        <v>139</v>
      </c>
      <c r="I203" s="6" t="s">
        <v>85</v>
      </c>
      <c r="J203" s="6" t="s">
        <v>83</v>
      </c>
      <c r="K203" s="7">
        <f>'[1]CDM 2026 (4)'!$I64</f>
        <v>10000</v>
      </c>
      <c r="L203" s="8">
        <f>'[1]CDM 2026 (4)'!$H64</f>
        <v>1.3</v>
      </c>
      <c r="M203"/>
      <c r="N203"/>
      <c r="O203" s="160">
        <v>0.1</v>
      </c>
      <c r="P203" s="160">
        <v>0.06</v>
      </c>
      <c r="Q203" s="160">
        <v>0.04</v>
      </c>
      <c r="R203" s="160">
        <v>0.02</v>
      </c>
      <c r="S203" s="160">
        <v>0.02</v>
      </c>
      <c r="T203" s="160">
        <v>0.04</v>
      </c>
      <c r="U203" s="160">
        <v>0.06</v>
      </c>
      <c r="V203" s="160">
        <v>0.1</v>
      </c>
      <c r="W203" t="str">
        <f t="shared" si="3"/>
        <v>Tunisie - Pays-Bas4619825hMi-temps 2</v>
      </c>
    </row>
    <row r="204" spans="1:23" hidden="1" x14ac:dyDescent="0.25">
      <c r="A204" s="3">
        <v>1</v>
      </c>
      <c r="B204" s="4" t="s">
        <v>106</v>
      </c>
      <c r="C204" s="5">
        <v>46198</v>
      </c>
      <c r="D204" s="6" t="s">
        <v>42</v>
      </c>
      <c r="E204" s="6" t="s">
        <v>14</v>
      </c>
      <c r="F204" s="6" t="b">
        <v>1</v>
      </c>
      <c r="G204" s="6" t="s">
        <v>75</v>
      </c>
      <c r="H204" s="3" t="s">
        <v>140</v>
      </c>
      <c r="I204" s="6" t="s">
        <v>85</v>
      </c>
      <c r="J204" s="6" t="s">
        <v>83</v>
      </c>
      <c r="K204" s="7">
        <f>'[1]CDM 2026 (4)'!$I65</f>
        <v>12000</v>
      </c>
      <c r="L204" s="8">
        <f>'[1]CDM 2026 (4)'!$H65</f>
        <v>1.6</v>
      </c>
      <c r="M204"/>
      <c r="N204"/>
      <c r="O204" s="160">
        <v>0.1</v>
      </c>
      <c r="P204" s="160">
        <v>0.06</v>
      </c>
      <c r="Q204" s="160">
        <v>0.04</v>
      </c>
      <c r="R204" s="160">
        <v>0.02</v>
      </c>
      <c r="S204" s="160">
        <v>0.06</v>
      </c>
      <c r="T204" s="160">
        <v>0.1</v>
      </c>
      <c r="U204" s="160">
        <v>0.14000000000000001</v>
      </c>
      <c r="V204" s="160">
        <v>0.16</v>
      </c>
      <c r="W204" t="str">
        <f t="shared" si="3"/>
        <v>Tunisie - Pays-Bas4619825hMi-temps 3</v>
      </c>
    </row>
    <row r="205" spans="1:23" hidden="1" x14ac:dyDescent="0.25">
      <c r="A205" s="3">
        <v>1</v>
      </c>
      <c r="B205" s="4" t="s">
        <v>106</v>
      </c>
      <c r="C205" s="5">
        <v>46198</v>
      </c>
      <c r="D205" s="6" t="s">
        <v>42</v>
      </c>
      <c r="E205" s="6" t="s">
        <v>14</v>
      </c>
      <c r="F205" s="6" t="b">
        <v>1</v>
      </c>
      <c r="G205" s="6" t="s">
        <v>75</v>
      </c>
      <c r="H205" s="3" t="s">
        <v>244</v>
      </c>
      <c r="I205" s="6" t="s">
        <v>85</v>
      </c>
      <c r="J205" s="6" t="s">
        <v>83</v>
      </c>
      <c r="K205" s="7">
        <f>'[1]CDM 2026 (4)'!$I66</f>
        <v>14000</v>
      </c>
      <c r="L205" s="8">
        <f>'[1]CDM 2026 (4)'!$H66*0.95</f>
        <v>1.71</v>
      </c>
      <c r="M205" s="160">
        <v>0.2</v>
      </c>
      <c r="N205" s="160">
        <v>0.2</v>
      </c>
      <c r="O205"/>
      <c r="P205"/>
      <c r="Q205"/>
      <c r="R205"/>
      <c r="S205"/>
      <c r="T205"/>
      <c r="U205"/>
      <c r="V205"/>
      <c r="W205" t="str">
        <f t="shared" si="3"/>
        <v>Tunisie - Pays-Bas4619825hPower break 2</v>
      </c>
    </row>
    <row r="206" spans="1:23" hidden="1" x14ac:dyDescent="0.25">
      <c r="A206" s="3">
        <v>1</v>
      </c>
      <c r="B206" s="4" t="s">
        <v>106</v>
      </c>
      <c r="C206" s="5">
        <v>46198</v>
      </c>
      <c r="D206" s="6" t="s">
        <v>42</v>
      </c>
      <c r="E206" s="6" t="s">
        <v>14</v>
      </c>
      <c r="F206" s="6" t="b">
        <v>1</v>
      </c>
      <c r="G206" s="6" t="s">
        <v>75</v>
      </c>
      <c r="H206" s="3" t="s">
        <v>119</v>
      </c>
      <c r="I206" s="6" t="s">
        <v>85</v>
      </c>
      <c r="J206" s="6" t="s">
        <v>83</v>
      </c>
      <c r="K206" s="7">
        <f>'[1]CDM 2026 (4)'!$I67</f>
        <v>2000</v>
      </c>
      <c r="L206" s="8">
        <f>'[1]CDM 2026 (4)'!$H67</f>
        <v>0.3</v>
      </c>
      <c r="M206"/>
      <c r="N206"/>
      <c r="O206" s="160">
        <v>0.16</v>
      </c>
      <c r="P206" s="160">
        <v>0.14000000000000001</v>
      </c>
      <c r="Q206" s="160">
        <v>0.1</v>
      </c>
      <c r="R206" s="160">
        <v>0.06</v>
      </c>
      <c r="S206" s="160">
        <v>0.04</v>
      </c>
      <c r="T206" s="160">
        <v>0.08</v>
      </c>
      <c r="U206" s="160">
        <v>0.12</v>
      </c>
      <c r="V206" s="160">
        <v>0.15</v>
      </c>
      <c r="W206" t="str">
        <f t="shared" si="3"/>
        <v>Tunisie - Pays-Bas4619825hFin match</v>
      </c>
    </row>
    <row r="207" spans="1:23" hidden="1" x14ac:dyDescent="0.25">
      <c r="A207" s="3">
        <v>1</v>
      </c>
      <c r="B207" s="4" t="s">
        <v>106</v>
      </c>
      <c r="C207" s="5">
        <v>46199</v>
      </c>
      <c r="D207" s="6" t="s">
        <v>25</v>
      </c>
      <c r="E207" s="6" t="s">
        <v>22</v>
      </c>
      <c r="F207" s="6" t="b">
        <v>1</v>
      </c>
      <c r="G207" s="6" t="s">
        <v>76</v>
      </c>
      <c r="H207" s="3" t="s">
        <v>241</v>
      </c>
      <c r="I207" s="6" t="s">
        <v>79</v>
      </c>
      <c r="J207" s="6" t="s">
        <v>88</v>
      </c>
      <c r="K207" s="7">
        <f>'[1]CDM 2026 (4)'!$I76</f>
        <v>90000</v>
      </c>
      <c r="L207" s="8">
        <f>'[1]CDM 2026 (4)'!$H76</f>
        <v>6.4</v>
      </c>
      <c r="M207"/>
      <c r="N207"/>
      <c r="O207" s="160">
        <v>0.15</v>
      </c>
      <c r="P207" s="160">
        <v>0.12</v>
      </c>
      <c r="Q207" s="160">
        <v>0.08</v>
      </c>
      <c r="R207" s="160">
        <v>0.04</v>
      </c>
      <c r="S207" s="160">
        <v>0.08</v>
      </c>
      <c r="T207" s="160">
        <v>0.12</v>
      </c>
      <c r="U207" s="160">
        <v>0.16</v>
      </c>
      <c r="V207" s="160">
        <v>0.2</v>
      </c>
      <c r="W207" t="str">
        <f t="shared" si="3"/>
        <v>Norvège - France4619921hAvant Match</v>
      </c>
    </row>
    <row r="208" spans="1:23" hidden="1" x14ac:dyDescent="0.25">
      <c r="A208" s="3">
        <v>1</v>
      </c>
      <c r="B208" s="4" t="s">
        <v>106</v>
      </c>
      <c r="C208" s="5">
        <v>46199</v>
      </c>
      <c r="D208" s="6" t="s">
        <v>25</v>
      </c>
      <c r="E208" s="6" t="s">
        <v>22</v>
      </c>
      <c r="F208" s="6" t="b">
        <v>1</v>
      </c>
      <c r="G208" s="6" t="s">
        <v>76</v>
      </c>
      <c r="H208" s="3" t="s">
        <v>243</v>
      </c>
      <c r="I208" s="6" t="s">
        <v>79</v>
      </c>
      <c r="J208" s="6" t="s">
        <v>88</v>
      </c>
      <c r="K208" s="7">
        <f>'[1]CDM 2026 (4)'!$I78</f>
        <v>325000</v>
      </c>
      <c r="L208" s="8">
        <f>'[1]CDM 2026 (4)'!$H78*0.95</f>
        <v>22.04</v>
      </c>
      <c r="M208" s="160">
        <v>0.2</v>
      </c>
      <c r="N208" s="160">
        <v>0.2</v>
      </c>
      <c r="W208" t="str">
        <f t="shared" si="3"/>
        <v>Norvège - France4619921hPower break 1</v>
      </c>
    </row>
    <row r="209" spans="1:23" hidden="1" x14ac:dyDescent="0.25">
      <c r="A209" s="3">
        <v>1</v>
      </c>
      <c r="B209" s="4" t="s">
        <v>106</v>
      </c>
      <c r="C209" s="5">
        <v>46199</v>
      </c>
      <c r="D209" s="6" t="s">
        <v>25</v>
      </c>
      <c r="E209" s="6" t="s">
        <v>22</v>
      </c>
      <c r="F209" s="6" t="b">
        <v>1</v>
      </c>
      <c r="G209" s="6" t="s">
        <v>76</v>
      </c>
      <c r="H209" s="3" t="s">
        <v>138</v>
      </c>
      <c r="I209" s="6" t="s">
        <v>79</v>
      </c>
      <c r="J209" s="6" t="s">
        <v>88</v>
      </c>
      <c r="K209" s="7">
        <f>'[1]CDM 2026 (4)'!$I79</f>
        <v>280000</v>
      </c>
      <c r="L209" s="8">
        <f>'[1]CDM 2026 (4)'!$H79</f>
        <v>20</v>
      </c>
      <c r="M209"/>
      <c r="N209"/>
      <c r="O209" s="160">
        <v>0.2</v>
      </c>
      <c r="P209" s="160">
        <v>0.16</v>
      </c>
      <c r="Q209" s="160">
        <v>0.12</v>
      </c>
      <c r="R209" s="160">
        <v>0.08</v>
      </c>
      <c r="S209" s="160">
        <v>0.02</v>
      </c>
      <c r="T209" s="160">
        <v>0.04</v>
      </c>
      <c r="U209" s="160">
        <v>0.06</v>
      </c>
      <c r="V209" s="160">
        <v>0.1</v>
      </c>
      <c r="W209" t="str">
        <f t="shared" si="3"/>
        <v>Norvège - France4619921hMi-temps 1</v>
      </c>
    </row>
    <row r="210" spans="1:23" hidden="1" x14ac:dyDescent="0.25">
      <c r="A210" s="3">
        <v>1</v>
      </c>
      <c r="B210" s="4" t="s">
        <v>106</v>
      </c>
      <c r="C210" s="5">
        <v>46199</v>
      </c>
      <c r="D210" s="6" t="s">
        <v>25</v>
      </c>
      <c r="E210" s="6" t="s">
        <v>22</v>
      </c>
      <c r="F210" s="6" t="b">
        <v>1</v>
      </c>
      <c r="G210" s="6" t="s">
        <v>76</v>
      </c>
      <c r="H210" s="3" t="s">
        <v>139</v>
      </c>
      <c r="I210" s="6" t="s">
        <v>79</v>
      </c>
      <c r="J210" s="6" t="s">
        <v>88</v>
      </c>
      <c r="K210" s="7">
        <f>'[1]CDM 2026 (4)'!$I80</f>
        <v>270000</v>
      </c>
      <c r="L210" s="8">
        <f>'[1]CDM 2026 (4)'!$H80</f>
        <v>19.25</v>
      </c>
      <c r="M210"/>
      <c r="N210"/>
      <c r="O210" s="160">
        <v>0.1</v>
      </c>
      <c r="P210" s="160">
        <v>0.06</v>
      </c>
      <c r="Q210" s="160">
        <v>0.04</v>
      </c>
      <c r="R210" s="160">
        <v>0.02</v>
      </c>
      <c r="S210" s="160">
        <v>0.02</v>
      </c>
      <c r="T210" s="160">
        <v>0.04</v>
      </c>
      <c r="U210" s="160">
        <v>0.06</v>
      </c>
      <c r="V210" s="160">
        <v>0.1</v>
      </c>
      <c r="W210" t="str">
        <f t="shared" si="3"/>
        <v>Norvège - France4619921hMi-temps 2</v>
      </c>
    </row>
    <row r="211" spans="1:23" hidden="1" x14ac:dyDescent="0.25">
      <c r="A211" s="3">
        <v>1</v>
      </c>
      <c r="B211" s="4" t="s">
        <v>106</v>
      </c>
      <c r="C211" s="5">
        <v>46199</v>
      </c>
      <c r="D211" s="6" t="s">
        <v>25</v>
      </c>
      <c r="E211" s="6" t="s">
        <v>22</v>
      </c>
      <c r="F211" s="6" t="b">
        <v>1</v>
      </c>
      <c r="G211" s="6" t="s">
        <v>76</v>
      </c>
      <c r="H211" s="3" t="s">
        <v>140</v>
      </c>
      <c r="I211" s="6" t="s">
        <v>79</v>
      </c>
      <c r="J211" s="6" t="s">
        <v>88</v>
      </c>
      <c r="K211" s="7">
        <f>'[1]CDM 2026 (4)'!$I81</f>
        <v>280000</v>
      </c>
      <c r="L211" s="8">
        <f>'[1]CDM 2026 (4)'!$H81</f>
        <v>20</v>
      </c>
      <c r="M211"/>
      <c r="N211"/>
      <c r="O211" s="160">
        <v>0.1</v>
      </c>
      <c r="P211" s="160">
        <v>0.06</v>
      </c>
      <c r="Q211" s="160">
        <v>0.04</v>
      </c>
      <c r="R211" s="160">
        <v>0.02</v>
      </c>
      <c r="S211" s="160">
        <v>0.08</v>
      </c>
      <c r="T211" s="160">
        <v>0.12</v>
      </c>
      <c r="U211" s="160">
        <v>0.16</v>
      </c>
      <c r="V211" s="160">
        <v>0.2</v>
      </c>
      <c r="W211" t="str">
        <f t="shared" si="3"/>
        <v>Norvège - France4619921hMi-temps 3</v>
      </c>
    </row>
    <row r="212" spans="1:23" hidden="1" x14ac:dyDescent="0.25">
      <c r="A212" s="3">
        <v>1</v>
      </c>
      <c r="B212" s="4" t="s">
        <v>106</v>
      </c>
      <c r="C212" s="5">
        <v>46199</v>
      </c>
      <c r="D212" s="6" t="s">
        <v>25</v>
      </c>
      <c r="E212" s="6" t="s">
        <v>22</v>
      </c>
      <c r="F212" s="6" t="b">
        <v>1</v>
      </c>
      <c r="G212" s="6" t="s">
        <v>76</v>
      </c>
      <c r="H212" s="3" t="s">
        <v>244</v>
      </c>
      <c r="I212" s="6" t="s">
        <v>79</v>
      </c>
      <c r="J212" s="6" t="s">
        <v>88</v>
      </c>
      <c r="K212" s="7">
        <f>'[1]CDM 2026 (4)'!$I82</f>
        <v>325000</v>
      </c>
      <c r="L212" s="8">
        <f>'[1]CDM 2026 (4)'!$H82*0.95</f>
        <v>22.04</v>
      </c>
      <c r="M212" s="160">
        <v>0.2</v>
      </c>
      <c r="N212" s="160">
        <v>0.2</v>
      </c>
      <c r="W212" t="str">
        <f t="shared" si="3"/>
        <v>Norvège - France4619921hPower break 2</v>
      </c>
    </row>
    <row r="213" spans="1:23" hidden="1" x14ac:dyDescent="0.25">
      <c r="A213" s="3">
        <v>1</v>
      </c>
      <c r="B213" s="4" t="s">
        <v>106</v>
      </c>
      <c r="C213" s="5">
        <v>46199</v>
      </c>
      <c r="D213" s="6" t="s">
        <v>25</v>
      </c>
      <c r="E213" s="6" t="s">
        <v>22</v>
      </c>
      <c r="F213" s="6" t="b">
        <v>1</v>
      </c>
      <c r="G213" s="6" t="s">
        <v>76</v>
      </c>
      <c r="H213" s="3" t="s">
        <v>119</v>
      </c>
      <c r="I213" s="6" t="s">
        <v>79</v>
      </c>
      <c r="J213" s="6" t="s">
        <v>88</v>
      </c>
      <c r="K213" s="7">
        <f>'[1]CDM 2026 (4)'!$I83</f>
        <v>120000</v>
      </c>
      <c r="L213" s="8">
        <f>'[1]CDM 2026 (4)'!$H83</f>
        <v>10</v>
      </c>
      <c r="M213"/>
      <c r="N213"/>
      <c r="O213" s="160">
        <v>0.2</v>
      </c>
      <c r="P213" s="160">
        <v>0.16</v>
      </c>
      <c r="Q213" s="160">
        <v>0.12</v>
      </c>
      <c r="R213" s="160">
        <v>0.08</v>
      </c>
      <c r="S213" s="160">
        <v>0.04</v>
      </c>
      <c r="T213" s="160">
        <v>0.08</v>
      </c>
      <c r="U213" s="160">
        <v>0.12</v>
      </c>
      <c r="V213" s="160">
        <v>0.15</v>
      </c>
      <c r="W213" t="str">
        <f t="shared" ref="W213:W269" si="4">_xlfn.CONCAT(G213,C213,I213,H213)</f>
        <v>Norvège - France4619921hFin match</v>
      </c>
    </row>
    <row r="214" spans="1:23" hidden="1" x14ac:dyDescent="0.25">
      <c r="A214" s="3">
        <v>1</v>
      </c>
      <c r="B214" s="4" t="s">
        <v>106</v>
      </c>
      <c r="C214" s="5">
        <v>46200</v>
      </c>
      <c r="D214" s="6" t="s">
        <v>43</v>
      </c>
      <c r="E214" s="6" t="s">
        <v>26</v>
      </c>
      <c r="F214" s="6" t="b">
        <v>1</v>
      </c>
      <c r="G214" s="6" t="s">
        <v>77</v>
      </c>
      <c r="H214" s="3" t="s">
        <v>241</v>
      </c>
      <c r="I214" s="6" t="s">
        <v>84</v>
      </c>
      <c r="J214" s="6" t="s">
        <v>91</v>
      </c>
      <c r="K214" s="7">
        <f>'[1]CDM 2026 (4)'!$I92</f>
        <v>28000</v>
      </c>
      <c r="L214" s="8">
        <f>'[1]CDM 2026 (4)'!$H92</f>
        <v>2.2000000000000002</v>
      </c>
      <c r="M214"/>
      <c r="N214"/>
      <c r="O214" s="160">
        <v>0.15</v>
      </c>
      <c r="P214" s="160">
        <v>0.12</v>
      </c>
      <c r="Q214" s="160">
        <v>0.08</v>
      </c>
      <c r="R214" s="160">
        <v>0.04</v>
      </c>
      <c r="S214" s="160">
        <v>0.06</v>
      </c>
      <c r="T214" s="160">
        <v>0.1</v>
      </c>
      <c r="U214" s="160">
        <v>0.14000000000000001</v>
      </c>
      <c r="V214" s="160">
        <v>0.16</v>
      </c>
      <c r="W214" t="str">
        <f t="shared" si="4"/>
        <v>Panama - Angleterre4620023hAvant Match</v>
      </c>
    </row>
    <row r="215" spans="1:23" hidden="1" x14ac:dyDescent="0.25">
      <c r="A215" s="3">
        <v>1</v>
      </c>
      <c r="B215" s="4" t="s">
        <v>106</v>
      </c>
      <c r="C215" s="5">
        <v>46200</v>
      </c>
      <c r="D215" s="6" t="s">
        <v>43</v>
      </c>
      <c r="E215" s="6" t="s">
        <v>26</v>
      </c>
      <c r="F215" s="6" t="b">
        <v>1</v>
      </c>
      <c r="G215" s="6" t="s">
        <v>77</v>
      </c>
      <c r="H215" s="3" t="s">
        <v>243</v>
      </c>
      <c r="I215" s="6" t="s">
        <v>84</v>
      </c>
      <c r="J215" s="6" t="s">
        <v>91</v>
      </c>
      <c r="K215" s="7">
        <f>'[1]CDM 2026 (4)'!$I94</f>
        <v>50000</v>
      </c>
      <c r="L215" s="8">
        <f>'[1]CDM 2026 (4)'!$H94*0.95</f>
        <v>3.8</v>
      </c>
      <c r="M215" s="160">
        <v>0.2</v>
      </c>
      <c r="N215" s="160">
        <v>0.2</v>
      </c>
      <c r="O215"/>
      <c r="P215"/>
      <c r="Q215"/>
      <c r="R215"/>
      <c r="S215"/>
      <c r="T215"/>
      <c r="U215"/>
      <c r="V215"/>
      <c r="W215" t="str">
        <f t="shared" si="4"/>
        <v>Panama - Angleterre4620023hPower break 1</v>
      </c>
    </row>
    <row r="216" spans="1:23" hidden="1" x14ac:dyDescent="0.25">
      <c r="A216" s="3">
        <v>1</v>
      </c>
      <c r="B216" s="4" t="s">
        <v>106</v>
      </c>
      <c r="C216" s="5">
        <v>46200</v>
      </c>
      <c r="D216" s="6" t="s">
        <v>43</v>
      </c>
      <c r="E216" s="6" t="s">
        <v>26</v>
      </c>
      <c r="F216" s="6" t="b">
        <v>1</v>
      </c>
      <c r="G216" s="6" t="s">
        <v>77</v>
      </c>
      <c r="H216" s="3" t="s">
        <v>138</v>
      </c>
      <c r="I216" s="6" t="s">
        <v>84</v>
      </c>
      <c r="J216" s="6" t="s">
        <v>91</v>
      </c>
      <c r="K216" s="7">
        <f>'[1]CDM 2026 (4)'!$I95</f>
        <v>40000</v>
      </c>
      <c r="L216" s="8">
        <f>'[1]CDM 2026 (4)'!$H95</f>
        <v>3.2</v>
      </c>
      <c r="M216"/>
      <c r="N216"/>
      <c r="O216" s="160">
        <v>0.16</v>
      </c>
      <c r="P216" s="160">
        <v>0.14000000000000001</v>
      </c>
      <c r="Q216" s="160">
        <v>0.1</v>
      </c>
      <c r="R216" s="160">
        <v>0.06</v>
      </c>
      <c r="S216" s="160">
        <v>0.02</v>
      </c>
      <c r="T216" s="160">
        <v>0.04</v>
      </c>
      <c r="U216" s="160">
        <v>0.06</v>
      </c>
      <c r="V216" s="160">
        <v>0.1</v>
      </c>
      <c r="W216" t="str">
        <f t="shared" si="4"/>
        <v>Panama - Angleterre4620023hMi-temps 1</v>
      </c>
    </row>
    <row r="217" spans="1:23" hidden="1" x14ac:dyDescent="0.25">
      <c r="A217" s="3">
        <v>1</v>
      </c>
      <c r="B217" s="4" t="s">
        <v>106</v>
      </c>
      <c r="C217" s="5">
        <v>46200</v>
      </c>
      <c r="D217" s="6" t="s">
        <v>43</v>
      </c>
      <c r="E217" s="6" t="s">
        <v>26</v>
      </c>
      <c r="F217" s="6" t="b">
        <v>1</v>
      </c>
      <c r="G217" s="6" t="s">
        <v>77</v>
      </c>
      <c r="H217" s="3" t="s">
        <v>139</v>
      </c>
      <c r="I217" s="6" t="s">
        <v>84</v>
      </c>
      <c r="J217" s="6" t="s">
        <v>91</v>
      </c>
      <c r="K217" s="7">
        <f>'[1]CDM 2026 (4)'!$I96</f>
        <v>35000</v>
      </c>
      <c r="L217" s="8">
        <f>'[1]CDM 2026 (4)'!$H96</f>
        <v>2.8</v>
      </c>
      <c r="M217"/>
      <c r="N217"/>
      <c r="O217" s="160">
        <v>0.1</v>
      </c>
      <c r="P217" s="160">
        <v>0.06</v>
      </c>
      <c r="Q217" s="160">
        <v>0.04</v>
      </c>
      <c r="R217" s="160">
        <v>0.02</v>
      </c>
      <c r="S217" s="160">
        <v>0.02</v>
      </c>
      <c r="T217" s="160">
        <v>0.04</v>
      </c>
      <c r="U217" s="160">
        <v>0.06</v>
      </c>
      <c r="V217" s="160">
        <v>0.1</v>
      </c>
      <c r="W217" t="str">
        <f t="shared" si="4"/>
        <v>Panama - Angleterre4620023hMi-temps 2</v>
      </c>
    </row>
    <row r="218" spans="1:23" hidden="1" x14ac:dyDescent="0.25">
      <c r="A218" s="3">
        <v>1</v>
      </c>
      <c r="B218" s="4" t="s">
        <v>106</v>
      </c>
      <c r="C218" s="5">
        <v>46200</v>
      </c>
      <c r="D218" s="6" t="s">
        <v>43</v>
      </c>
      <c r="E218" s="6" t="s">
        <v>26</v>
      </c>
      <c r="F218" s="6" t="b">
        <v>1</v>
      </c>
      <c r="G218" s="6" t="s">
        <v>77</v>
      </c>
      <c r="H218" s="3" t="s">
        <v>140</v>
      </c>
      <c r="I218" s="6" t="s">
        <v>84</v>
      </c>
      <c r="J218" s="6" t="s">
        <v>91</v>
      </c>
      <c r="K218" s="7">
        <f>'[1]CDM 2026 (4)'!$I97</f>
        <v>40000</v>
      </c>
      <c r="L218" s="8">
        <f>'[1]CDM 2026 (4)'!$H97</f>
        <v>3.2</v>
      </c>
      <c r="M218"/>
      <c r="N218"/>
      <c r="O218" s="160">
        <v>0.1</v>
      </c>
      <c r="P218" s="160">
        <v>0.06</v>
      </c>
      <c r="Q218" s="160">
        <v>0.04</v>
      </c>
      <c r="R218" s="160">
        <v>0.02</v>
      </c>
      <c r="S218" s="160">
        <v>0.06</v>
      </c>
      <c r="T218" s="160">
        <v>0.1</v>
      </c>
      <c r="U218" s="160">
        <v>0.14000000000000001</v>
      </c>
      <c r="V218" s="160">
        <v>0.16</v>
      </c>
      <c r="W218" t="str">
        <f t="shared" si="4"/>
        <v>Panama - Angleterre4620023hMi-temps 3</v>
      </c>
    </row>
    <row r="219" spans="1:23" hidden="1" x14ac:dyDescent="0.25">
      <c r="A219" s="3">
        <v>1</v>
      </c>
      <c r="B219" s="4" t="s">
        <v>106</v>
      </c>
      <c r="C219" s="5">
        <v>46200</v>
      </c>
      <c r="D219" s="6" t="s">
        <v>43</v>
      </c>
      <c r="E219" s="6" t="s">
        <v>26</v>
      </c>
      <c r="F219" s="6" t="b">
        <v>1</v>
      </c>
      <c r="G219" s="6" t="s">
        <v>77</v>
      </c>
      <c r="H219" s="3" t="s">
        <v>244</v>
      </c>
      <c r="I219" s="6" t="s">
        <v>84</v>
      </c>
      <c r="J219" s="6" t="s">
        <v>91</v>
      </c>
      <c r="K219" s="7">
        <f>'[1]CDM 2026 (4)'!$I98</f>
        <v>45000</v>
      </c>
      <c r="L219" s="8">
        <f>'[1]CDM 2026 (4)'!$H98*0.95</f>
        <v>3.42</v>
      </c>
      <c r="M219" s="160">
        <v>0.2</v>
      </c>
      <c r="N219" s="160">
        <v>0.2</v>
      </c>
      <c r="O219"/>
      <c r="P219"/>
      <c r="Q219"/>
      <c r="R219"/>
      <c r="S219"/>
      <c r="T219"/>
      <c r="U219"/>
      <c r="V219"/>
      <c r="W219" t="str">
        <f t="shared" si="4"/>
        <v>Panama - Angleterre4620023hPower break 2</v>
      </c>
    </row>
    <row r="220" spans="1:23" hidden="1" x14ac:dyDescent="0.25">
      <c r="A220" s="3">
        <v>1</v>
      </c>
      <c r="B220" s="4" t="s">
        <v>106</v>
      </c>
      <c r="C220" s="5">
        <v>46200</v>
      </c>
      <c r="D220" s="6" t="s">
        <v>43</v>
      </c>
      <c r="E220" s="6" t="s">
        <v>26</v>
      </c>
      <c r="F220" s="6" t="b">
        <v>1</v>
      </c>
      <c r="G220" s="6" t="s">
        <v>77</v>
      </c>
      <c r="H220" s="3" t="s">
        <v>119</v>
      </c>
      <c r="I220" s="6" t="s">
        <v>84</v>
      </c>
      <c r="J220" s="6" t="s">
        <v>91</v>
      </c>
      <c r="K220" s="7">
        <f>'[1]CDM 2026 (4)'!$I99</f>
        <v>12000</v>
      </c>
      <c r="L220" s="8">
        <f>'[1]CDM 2026 (4)'!$H99</f>
        <v>1.3</v>
      </c>
      <c r="M220"/>
      <c r="N220"/>
      <c r="O220" s="160">
        <v>0.16</v>
      </c>
      <c r="P220" s="160">
        <v>0.14000000000000001</v>
      </c>
      <c r="Q220" s="160">
        <v>0.1</v>
      </c>
      <c r="R220" s="160">
        <v>0.06</v>
      </c>
      <c r="S220" s="160">
        <v>0.04</v>
      </c>
      <c r="T220" s="160">
        <v>0.08</v>
      </c>
      <c r="U220" s="160">
        <v>0.12</v>
      </c>
      <c r="V220" s="160">
        <v>0.15</v>
      </c>
      <c r="W220" t="str">
        <f t="shared" si="4"/>
        <v>Panama - Angleterre4620023hFin match</v>
      </c>
    </row>
    <row r="221" spans="1:23" hidden="1" x14ac:dyDescent="0.25">
      <c r="A221" s="3">
        <v>1</v>
      </c>
      <c r="B221" s="4" t="s">
        <v>106</v>
      </c>
      <c r="C221" s="5">
        <v>46200</v>
      </c>
      <c r="D221" s="6" t="s">
        <v>44</v>
      </c>
      <c r="E221" s="6" t="s">
        <v>28</v>
      </c>
      <c r="F221" s="6" t="b">
        <v>1</v>
      </c>
      <c r="G221" s="6" t="s">
        <v>78</v>
      </c>
      <c r="H221" s="3" t="s">
        <v>241</v>
      </c>
      <c r="I221" s="6" t="s">
        <v>86</v>
      </c>
      <c r="J221" s="6" t="s">
        <v>92</v>
      </c>
      <c r="K221" s="7">
        <f>'[1]CDM 2026 (4)'!$I108</f>
        <v>10000</v>
      </c>
      <c r="L221" s="8">
        <f>'[1]CDM 2026 (4)'!$H108</f>
        <v>1.3</v>
      </c>
      <c r="M221"/>
      <c r="N221"/>
      <c r="O221" s="160">
        <v>0.15</v>
      </c>
      <c r="P221" s="160">
        <v>0.12</v>
      </c>
      <c r="Q221" s="160">
        <v>0.08</v>
      </c>
      <c r="R221" s="160">
        <v>0.04</v>
      </c>
      <c r="S221" s="160">
        <v>0.06</v>
      </c>
      <c r="T221" s="160">
        <v>0.1</v>
      </c>
      <c r="U221" s="160">
        <v>0.14000000000000001</v>
      </c>
      <c r="V221" s="160">
        <v>0.16</v>
      </c>
      <c r="W221" t="str">
        <f t="shared" si="4"/>
        <v>Colombie - Portugal4620025h30Avant Match</v>
      </c>
    </row>
    <row r="222" spans="1:23" hidden="1" x14ac:dyDescent="0.25">
      <c r="A222" s="3">
        <v>1</v>
      </c>
      <c r="B222" s="4" t="s">
        <v>106</v>
      </c>
      <c r="C222" s="5">
        <v>46200</v>
      </c>
      <c r="D222" s="6" t="s">
        <v>44</v>
      </c>
      <c r="E222" s="6" t="s">
        <v>28</v>
      </c>
      <c r="F222" s="6" t="b">
        <v>1</v>
      </c>
      <c r="G222" s="6" t="s">
        <v>78</v>
      </c>
      <c r="H222" s="3" t="s">
        <v>243</v>
      </c>
      <c r="I222" s="6" t="s">
        <v>86</v>
      </c>
      <c r="J222" s="6" t="s">
        <v>92</v>
      </c>
      <c r="K222" s="7">
        <f>'[1]CDM 2026 (4)'!$I110</f>
        <v>18000</v>
      </c>
      <c r="L222" s="8">
        <f>'[1]CDM 2026 (4)'!$H110*0.95</f>
        <v>2.2799999999999998</v>
      </c>
      <c r="M222" s="160">
        <v>0.2</v>
      </c>
      <c r="N222" s="160">
        <v>0.2</v>
      </c>
      <c r="O222"/>
      <c r="P222"/>
      <c r="Q222"/>
      <c r="R222"/>
      <c r="S222"/>
      <c r="T222"/>
      <c r="U222"/>
      <c r="V222"/>
      <c r="W222" t="str">
        <f t="shared" si="4"/>
        <v>Colombie - Portugal4620025h30Power break 1</v>
      </c>
    </row>
    <row r="223" spans="1:23" hidden="1" x14ac:dyDescent="0.25">
      <c r="A223" s="3">
        <v>1</v>
      </c>
      <c r="B223" s="4" t="s">
        <v>106</v>
      </c>
      <c r="C223" s="5">
        <v>46200</v>
      </c>
      <c r="D223" s="6" t="s">
        <v>44</v>
      </c>
      <c r="E223" s="6" t="s">
        <v>28</v>
      </c>
      <c r="F223" s="6" t="b">
        <v>1</v>
      </c>
      <c r="G223" s="6" t="s">
        <v>78</v>
      </c>
      <c r="H223" s="3" t="s">
        <v>138</v>
      </c>
      <c r="I223" s="6" t="s">
        <v>86</v>
      </c>
      <c r="J223" s="6" t="s">
        <v>92</v>
      </c>
      <c r="K223" s="7">
        <f>'[1]CDM 2026 (4)'!$I111</f>
        <v>15000</v>
      </c>
      <c r="L223" s="8">
        <f>'[1]CDM 2026 (4)'!$H111</f>
        <v>2</v>
      </c>
      <c r="M223"/>
      <c r="N223"/>
      <c r="O223" s="160">
        <v>0.16</v>
      </c>
      <c r="P223" s="160">
        <v>0.14000000000000001</v>
      </c>
      <c r="Q223" s="160">
        <v>0.1</v>
      </c>
      <c r="R223" s="160">
        <v>0.06</v>
      </c>
      <c r="S223" s="160">
        <v>0.02</v>
      </c>
      <c r="T223" s="160">
        <v>0.04</v>
      </c>
      <c r="U223" s="160">
        <v>0.06</v>
      </c>
      <c r="V223" s="160">
        <v>0.1</v>
      </c>
      <c r="W223" t="str">
        <f t="shared" si="4"/>
        <v>Colombie - Portugal4620025h30Mi-temps 1</v>
      </c>
    </row>
    <row r="224" spans="1:23" hidden="1" x14ac:dyDescent="0.25">
      <c r="A224" s="3">
        <v>1</v>
      </c>
      <c r="B224" s="4" t="s">
        <v>106</v>
      </c>
      <c r="C224" s="5">
        <v>46200</v>
      </c>
      <c r="D224" s="6" t="s">
        <v>44</v>
      </c>
      <c r="E224" s="6" t="s">
        <v>28</v>
      </c>
      <c r="F224" s="6" t="b">
        <v>1</v>
      </c>
      <c r="G224" s="6" t="s">
        <v>78</v>
      </c>
      <c r="H224" s="3" t="s">
        <v>139</v>
      </c>
      <c r="I224" s="6" t="s">
        <v>86</v>
      </c>
      <c r="J224" s="6" t="s">
        <v>92</v>
      </c>
      <c r="K224" s="7">
        <f>'[1]CDM 2026 (4)'!$I112</f>
        <v>12000</v>
      </c>
      <c r="L224" s="8">
        <f>'[1]CDM 2026 (4)'!$H112</f>
        <v>1.6</v>
      </c>
      <c r="M224"/>
      <c r="N224"/>
      <c r="O224" s="160">
        <v>0.1</v>
      </c>
      <c r="P224" s="160">
        <v>0.06</v>
      </c>
      <c r="Q224" s="160">
        <v>0.04</v>
      </c>
      <c r="R224" s="160">
        <v>0.02</v>
      </c>
      <c r="S224" s="160">
        <v>0.02</v>
      </c>
      <c r="T224" s="160">
        <v>0.04</v>
      </c>
      <c r="U224" s="160">
        <v>0.06</v>
      </c>
      <c r="V224" s="160">
        <v>0.1</v>
      </c>
      <c r="W224" t="str">
        <f t="shared" si="4"/>
        <v>Colombie - Portugal4620025h30Mi-temps 2</v>
      </c>
    </row>
    <row r="225" spans="1:23" hidden="1" x14ac:dyDescent="0.25">
      <c r="A225" s="3">
        <v>1</v>
      </c>
      <c r="B225" s="4" t="s">
        <v>106</v>
      </c>
      <c r="C225" s="5">
        <v>46200</v>
      </c>
      <c r="D225" s="6" t="s">
        <v>44</v>
      </c>
      <c r="E225" s="6" t="s">
        <v>28</v>
      </c>
      <c r="F225" s="6" t="b">
        <v>1</v>
      </c>
      <c r="G225" s="6" t="s">
        <v>78</v>
      </c>
      <c r="H225" s="3" t="s">
        <v>140</v>
      </c>
      <c r="I225" s="6" t="s">
        <v>86</v>
      </c>
      <c r="J225" s="6" t="s">
        <v>92</v>
      </c>
      <c r="K225" s="7">
        <f>'[1]CDM 2026 (4)'!$I113</f>
        <v>15000</v>
      </c>
      <c r="L225" s="8">
        <f>'[1]CDM 2026 (4)'!$H113</f>
        <v>2</v>
      </c>
      <c r="M225"/>
      <c r="N225"/>
      <c r="O225" s="160">
        <v>0.1</v>
      </c>
      <c r="P225" s="160">
        <v>0.06</v>
      </c>
      <c r="Q225" s="160">
        <v>0.04</v>
      </c>
      <c r="R225" s="160">
        <v>0.02</v>
      </c>
      <c r="S225" s="160">
        <v>0.06</v>
      </c>
      <c r="T225" s="160">
        <v>0.1</v>
      </c>
      <c r="U225" s="160">
        <v>0.14000000000000001</v>
      </c>
      <c r="V225" s="160">
        <v>0.16</v>
      </c>
      <c r="W225" t="str">
        <f t="shared" si="4"/>
        <v>Colombie - Portugal4620025h30Mi-temps 3</v>
      </c>
    </row>
    <row r="226" spans="1:23" hidden="1" x14ac:dyDescent="0.25">
      <c r="A226" s="3">
        <v>1</v>
      </c>
      <c r="B226" s="4" t="s">
        <v>106</v>
      </c>
      <c r="C226" s="5">
        <v>46200</v>
      </c>
      <c r="D226" s="6" t="s">
        <v>44</v>
      </c>
      <c r="E226" s="6" t="s">
        <v>28</v>
      </c>
      <c r="F226" s="6" t="b">
        <v>1</v>
      </c>
      <c r="G226" s="6" t="s">
        <v>78</v>
      </c>
      <c r="H226" s="3" t="s">
        <v>244</v>
      </c>
      <c r="I226" s="6" t="s">
        <v>86</v>
      </c>
      <c r="J226" s="6" t="s">
        <v>92</v>
      </c>
      <c r="K226" s="7">
        <f>'[1]CDM 2026 (4)'!$I114</f>
        <v>16000</v>
      </c>
      <c r="L226" s="8">
        <f>'[1]CDM 2026 (4)'!$H114*0.95</f>
        <v>1.9949999999999999</v>
      </c>
      <c r="M226" s="160">
        <v>0.2</v>
      </c>
      <c r="N226" s="160">
        <v>0.2</v>
      </c>
      <c r="O226"/>
      <c r="P226"/>
      <c r="Q226"/>
      <c r="R226"/>
      <c r="S226"/>
      <c r="T226"/>
      <c r="U226"/>
      <c r="V226"/>
      <c r="W226" t="str">
        <f t="shared" si="4"/>
        <v>Colombie - Portugal4620025h30Power break 2</v>
      </c>
    </row>
    <row r="227" spans="1:23" hidden="1" x14ac:dyDescent="0.25">
      <c r="A227" s="3">
        <v>1</v>
      </c>
      <c r="B227" s="4" t="s">
        <v>106</v>
      </c>
      <c r="C227" s="5">
        <v>46200</v>
      </c>
      <c r="D227" s="6" t="s">
        <v>44</v>
      </c>
      <c r="E227" s="6" t="s">
        <v>28</v>
      </c>
      <c r="F227" s="6" t="b">
        <v>1</v>
      </c>
      <c r="G227" s="6" t="s">
        <v>78</v>
      </c>
      <c r="H227" s="3" t="s">
        <v>119</v>
      </c>
      <c r="I227" s="6" t="s">
        <v>86</v>
      </c>
      <c r="J227" s="6" t="s">
        <v>92</v>
      </c>
      <c r="K227" s="7">
        <f>'[1]CDM 2026 (4)'!$I115</f>
        <v>3000</v>
      </c>
      <c r="L227" s="8">
        <f>'[1]CDM 2026 (4)'!$H115</f>
        <v>0.4</v>
      </c>
      <c r="M227"/>
      <c r="N227"/>
      <c r="O227" s="160">
        <v>0.16</v>
      </c>
      <c r="P227" s="160">
        <v>0.14000000000000001</v>
      </c>
      <c r="Q227" s="160">
        <v>0.1</v>
      </c>
      <c r="R227" s="160">
        <v>0.06</v>
      </c>
      <c r="S227" s="160">
        <v>0.04</v>
      </c>
      <c r="T227" s="160">
        <v>0.08</v>
      </c>
      <c r="U227" s="160">
        <v>0.12</v>
      </c>
      <c r="V227" s="160">
        <v>0.15</v>
      </c>
      <c r="W227" t="str">
        <f t="shared" si="4"/>
        <v>Colombie - Portugal4620025h30Fin match</v>
      </c>
    </row>
    <row r="228" spans="1:23" hidden="1" x14ac:dyDescent="0.25">
      <c r="A228" s="3">
        <v>2</v>
      </c>
      <c r="B228" s="4" t="s">
        <v>107</v>
      </c>
      <c r="C228" s="5">
        <v>46201</v>
      </c>
      <c r="D228" s="6" t="s">
        <v>4</v>
      </c>
      <c r="E228" s="6" t="s">
        <v>6</v>
      </c>
      <c r="F228" s="6" t="b">
        <v>1</v>
      </c>
      <c r="G228" s="6" t="s">
        <v>369</v>
      </c>
      <c r="H228" s="3" t="s">
        <v>241</v>
      </c>
      <c r="I228" s="6" t="s">
        <v>79</v>
      </c>
      <c r="J228" s="6" t="s">
        <v>94</v>
      </c>
      <c r="K228" s="7">
        <f>'[1]CDM 2026 16ème'!$I$11</f>
        <v>38000</v>
      </c>
      <c r="L228" s="8">
        <f>'[1]CDM 2026 16ème'!$H$11</f>
        <v>2.7</v>
      </c>
      <c r="M228"/>
      <c r="N228"/>
      <c r="O228" s="160">
        <v>0.15</v>
      </c>
      <c r="P228" s="160">
        <v>0.12</v>
      </c>
      <c r="Q228" s="160">
        <v>0.08</v>
      </c>
      <c r="R228" s="160">
        <v>0.04</v>
      </c>
      <c r="S228" s="160">
        <v>0.06</v>
      </c>
      <c r="T228" s="160">
        <v>0.1</v>
      </c>
      <c r="U228" s="160">
        <v>0.14000000000000001</v>
      </c>
      <c r="V228" s="160">
        <v>0.16</v>
      </c>
      <c r="W228" t="str">
        <f t="shared" si="4"/>
        <v>1/16eme de finale (21h) - 28/064620121hAvant Match</v>
      </c>
    </row>
    <row r="229" spans="1:23" hidden="1" x14ac:dyDescent="0.25">
      <c r="A229" s="3">
        <v>2</v>
      </c>
      <c r="B229" s="4" t="s">
        <v>107</v>
      </c>
      <c r="C229" s="5">
        <v>46201</v>
      </c>
      <c r="D229" s="6" t="s">
        <v>4</v>
      </c>
      <c r="E229" s="6" t="s">
        <v>6</v>
      </c>
      <c r="F229" s="6" t="b">
        <v>1</v>
      </c>
      <c r="G229" s="6" t="s">
        <v>369</v>
      </c>
      <c r="H229" s="3" t="s">
        <v>243</v>
      </c>
      <c r="I229" s="6" t="s">
        <v>79</v>
      </c>
      <c r="J229" s="6" t="s">
        <v>94</v>
      </c>
      <c r="K229" s="7">
        <f>'[1]CDM 2026 16ème'!I13</f>
        <v>115000</v>
      </c>
      <c r="L229" s="8">
        <f>'[1]CDM 2026 16ème'!H13*0.95</f>
        <v>7.7899999999999991</v>
      </c>
      <c r="M229" s="160">
        <v>0.2</v>
      </c>
      <c r="N229" s="160">
        <v>0.2</v>
      </c>
      <c r="O229"/>
      <c r="P229"/>
      <c r="Q229"/>
      <c r="R229"/>
      <c r="S229"/>
      <c r="T229"/>
      <c r="U229"/>
      <c r="V229"/>
      <c r="W229" t="str">
        <f t="shared" si="4"/>
        <v>1/16eme de finale (21h) - 28/064620121hPower break 1</v>
      </c>
    </row>
    <row r="230" spans="1:23" hidden="1" x14ac:dyDescent="0.25">
      <c r="A230" s="3">
        <v>2</v>
      </c>
      <c r="B230" s="4" t="s">
        <v>107</v>
      </c>
      <c r="C230" s="5">
        <v>46201</v>
      </c>
      <c r="D230" s="6" t="s">
        <v>4</v>
      </c>
      <c r="E230" s="6" t="s">
        <v>6</v>
      </c>
      <c r="F230" s="6" t="b">
        <v>1</v>
      </c>
      <c r="G230" s="6" t="s">
        <v>369</v>
      </c>
      <c r="H230" s="3" t="s">
        <v>138</v>
      </c>
      <c r="I230" s="6" t="s">
        <v>79</v>
      </c>
      <c r="J230" s="6" t="s">
        <v>94</v>
      </c>
      <c r="K230" s="7">
        <f>'[1]CDM 2026 16ème'!I14</f>
        <v>95000</v>
      </c>
      <c r="L230" s="8">
        <f>'[1]CDM 2026 16ème'!H14</f>
        <v>6.75</v>
      </c>
      <c r="M230"/>
      <c r="N230"/>
      <c r="O230" s="160">
        <v>0.16</v>
      </c>
      <c r="P230" s="160">
        <v>0.14000000000000001</v>
      </c>
      <c r="Q230" s="160">
        <v>0.1</v>
      </c>
      <c r="R230" s="160">
        <v>0.06</v>
      </c>
      <c r="S230" s="160">
        <v>0.02</v>
      </c>
      <c r="T230" s="160">
        <v>0.04</v>
      </c>
      <c r="U230" s="160">
        <v>0.06</v>
      </c>
      <c r="V230" s="160">
        <v>0.1</v>
      </c>
      <c r="W230" t="str">
        <f t="shared" si="4"/>
        <v>1/16eme de finale (21h) - 28/064620121hMi-temps 1</v>
      </c>
    </row>
    <row r="231" spans="1:23" hidden="1" x14ac:dyDescent="0.25">
      <c r="A231" s="3">
        <v>2</v>
      </c>
      <c r="B231" s="4" t="s">
        <v>107</v>
      </c>
      <c r="C231" s="5">
        <v>46201</v>
      </c>
      <c r="D231" s="6" t="s">
        <v>4</v>
      </c>
      <c r="E231" s="6" t="s">
        <v>6</v>
      </c>
      <c r="F231" s="6" t="b">
        <v>1</v>
      </c>
      <c r="G231" s="6" t="s">
        <v>369</v>
      </c>
      <c r="H231" s="3" t="s">
        <v>139</v>
      </c>
      <c r="I231" s="6" t="s">
        <v>79</v>
      </c>
      <c r="J231" s="6" t="s">
        <v>94</v>
      </c>
      <c r="K231" s="7">
        <f>'[1]CDM 2026 16ème'!I15</f>
        <v>90000</v>
      </c>
      <c r="L231" s="8">
        <f>'[1]CDM 2026 16ème'!H15</f>
        <v>6.45</v>
      </c>
      <c r="M231"/>
      <c r="N231"/>
      <c r="O231" s="160">
        <v>0.1</v>
      </c>
      <c r="P231" s="160">
        <v>0.06</v>
      </c>
      <c r="Q231" s="160">
        <v>0.04</v>
      </c>
      <c r="R231" s="160">
        <v>0.02</v>
      </c>
      <c r="S231" s="160">
        <v>0.02</v>
      </c>
      <c r="T231" s="160">
        <v>0.04</v>
      </c>
      <c r="U231" s="160">
        <v>0.06</v>
      </c>
      <c r="V231" s="160">
        <v>0.1</v>
      </c>
      <c r="W231" t="str">
        <f t="shared" si="4"/>
        <v>1/16eme de finale (21h) - 28/064620121hMi-temps 2</v>
      </c>
    </row>
    <row r="232" spans="1:23" hidden="1" x14ac:dyDescent="0.25">
      <c r="A232" s="3">
        <v>2</v>
      </c>
      <c r="B232" s="4" t="s">
        <v>107</v>
      </c>
      <c r="C232" s="5">
        <v>46201</v>
      </c>
      <c r="D232" s="6" t="s">
        <v>4</v>
      </c>
      <c r="E232" s="6" t="s">
        <v>6</v>
      </c>
      <c r="F232" s="6" t="b">
        <v>1</v>
      </c>
      <c r="G232" s="6" t="s">
        <v>369</v>
      </c>
      <c r="H232" s="3" t="s">
        <v>140</v>
      </c>
      <c r="I232" s="6" t="s">
        <v>79</v>
      </c>
      <c r="J232" s="6" t="s">
        <v>94</v>
      </c>
      <c r="K232" s="7">
        <f>'[1]CDM 2026 16ème'!I16</f>
        <v>95000</v>
      </c>
      <c r="L232" s="8">
        <f>'[1]CDM 2026 16ème'!H16</f>
        <v>6.75</v>
      </c>
      <c r="M232"/>
      <c r="N232"/>
      <c r="O232" s="160">
        <v>0.1</v>
      </c>
      <c r="P232" s="160">
        <v>0.06</v>
      </c>
      <c r="Q232" s="160">
        <v>0.04</v>
      </c>
      <c r="R232" s="160">
        <v>0.02</v>
      </c>
      <c r="S232" s="160">
        <v>0.06</v>
      </c>
      <c r="T232" s="160">
        <v>0.1</v>
      </c>
      <c r="U232" s="160">
        <v>0.14000000000000001</v>
      </c>
      <c r="V232" s="160">
        <v>0.16</v>
      </c>
      <c r="W232" t="str">
        <f t="shared" si="4"/>
        <v>1/16eme de finale (21h) - 28/064620121hMi-temps 3</v>
      </c>
    </row>
    <row r="233" spans="1:23" hidden="1" x14ac:dyDescent="0.25">
      <c r="A233" s="3">
        <v>2</v>
      </c>
      <c r="B233" s="4" t="s">
        <v>107</v>
      </c>
      <c r="C233" s="5">
        <v>46201</v>
      </c>
      <c r="D233" s="6" t="s">
        <v>4</v>
      </c>
      <c r="E233" s="6" t="s">
        <v>6</v>
      </c>
      <c r="F233" s="6" t="b">
        <v>1</v>
      </c>
      <c r="G233" s="6" t="s">
        <v>369</v>
      </c>
      <c r="H233" s="3" t="s">
        <v>244</v>
      </c>
      <c r="I233" s="6" t="s">
        <v>79</v>
      </c>
      <c r="J233" s="6" t="s">
        <v>94</v>
      </c>
      <c r="K233" s="7">
        <f>'[1]CDM 2026 16ème'!I17</f>
        <v>115000</v>
      </c>
      <c r="L233" s="8">
        <f>'[1]CDM 2026 16ème'!H17*0.95</f>
        <v>7.7899999999999991</v>
      </c>
      <c r="M233" s="160">
        <v>0.2</v>
      </c>
      <c r="N233" s="160">
        <v>0.2</v>
      </c>
      <c r="O233"/>
      <c r="P233"/>
      <c r="Q233"/>
      <c r="R233"/>
      <c r="S233"/>
      <c r="T233"/>
      <c r="U233"/>
      <c r="V233"/>
      <c r="W233" t="str">
        <f t="shared" si="4"/>
        <v>1/16eme de finale (21h) - 28/064620121hPower break 2</v>
      </c>
    </row>
    <row r="234" spans="1:23" hidden="1" x14ac:dyDescent="0.25">
      <c r="A234" s="3">
        <v>2</v>
      </c>
      <c r="B234" s="4" t="s">
        <v>107</v>
      </c>
      <c r="C234" s="5">
        <v>46201</v>
      </c>
      <c r="D234" s="6" t="s">
        <v>4</v>
      </c>
      <c r="E234" s="6" t="s">
        <v>6</v>
      </c>
      <c r="F234" s="6" t="b">
        <v>1</v>
      </c>
      <c r="G234" s="6" t="s">
        <v>369</v>
      </c>
      <c r="H234" s="3" t="s">
        <v>180</v>
      </c>
      <c r="I234" s="6" t="s">
        <v>79</v>
      </c>
      <c r="J234" s="6" t="s">
        <v>94</v>
      </c>
      <c r="K234" s="7">
        <f>'[1]CDM 2026 16ème'!I18</f>
        <v>95000</v>
      </c>
      <c r="L234" s="8">
        <f>'[1]CDM 2026 16ème'!H18</f>
        <v>6.75</v>
      </c>
      <c r="M234"/>
      <c r="N234"/>
      <c r="O234" s="160">
        <v>0.14000000000000001</v>
      </c>
      <c r="P234" s="160">
        <v>0.11</v>
      </c>
      <c r="Q234" s="160">
        <v>0.08</v>
      </c>
      <c r="R234" t="s">
        <v>94</v>
      </c>
      <c r="S234" t="s">
        <v>94</v>
      </c>
      <c r="T234" s="160">
        <v>0.08</v>
      </c>
      <c r="U234" s="160">
        <v>0.11</v>
      </c>
      <c r="V234" s="160">
        <v>0.14000000000000001</v>
      </c>
      <c r="W234" t="str">
        <f t="shared" si="4"/>
        <v>1/16eme de finale (21h) - 28/064620121h2ème période / Prolongations</v>
      </c>
    </row>
    <row r="235" spans="1:23" hidden="1" x14ac:dyDescent="0.25">
      <c r="A235" s="3">
        <v>2</v>
      </c>
      <c r="B235" s="4" t="s">
        <v>107</v>
      </c>
      <c r="C235" s="5">
        <v>46201</v>
      </c>
      <c r="D235" s="6" t="s">
        <v>4</v>
      </c>
      <c r="E235" s="6" t="s">
        <v>6</v>
      </c>
      <c r="F235" s="6" t="b">
        <v>1</v>
      </c>
      <c r="G235" s="6" t="s">
        <v>369</v>
      </c>
      <c r="H235" s="3" t="s">
        <v>181</v>
      </c>
      <c r="I235" s="6" t="s">
        <v>79</v>
      </c>
      <c r="J235" s="6" t="s">
        <v>94</v>
      </c>
      <c r="K235" s="7">
        <f>'[1]CDM 2026 16ème'!I19</f>
        <v>95000</v>
      </c>
      <c r="L235" s="8">
        <f>'[1]CDM 2026 16ème'!H19</f>
        <v>6.75</v>
      </c>
      <c r="M235"/>
      <c r="N235"/>
      <c r="O235" s="160">
        <v>0.14000000000000001</v>
      </c>
      <c r="P235" s="160">
        <v>0.11</v>
      </c>
      <c r="Q235" s="160">
        <v>0.08</v>
      </c>
      <c r="R235" t="s">
        <v>94</v>
      </c>
      <c r="S235" t="s">
        <v>94</v>
      </c>
      <c r="T235" s="160">
        <v>0.08</v>
      </c>
      <c r="U235" s="160">
        <v>0.11</v>
      </c>
      <c r="V235" s="160">
        <v>0.14000000000000001</v>
      </c>
      <c r="W235" t="str">
        <f t="shared" si="4"/>
        <v>1/16eme de finale (21h) - 28/064620121hProlongations / Tirs au but</v>
      </c>
    </row>
    <row r="236" spans="1:23" hidden="1" x14ac:dyDescent="0.25">
      <c r="A236" s="3">
        <v>2</v>
      </c>
      <c r="B236" s="4" t="s">
        <v>107</v>
      </c>
      <c r="C236" s="5">
        <v>46201</v>
      </c>
      <c r="D236" s="6" t="s">
        <v>4</v>
      </c>
      <c r="E236" s="6" t="s">
        <v>6</v>
      </c>
      <c r="F236" s="6" t="b">
        <v>1</v>
      </c>
      <c r="G236" s="6" t="s">
        <v>369</v>
      </c>
      <c r="H236" s="3" t="s">
        <v>119</v>
      </c>
      <c r="I236" s="6" t="s">
        <v>79</v>
      </c>
      <c r="J236" s="6" t="s">
        <v>94</v>
      </c>
      <c r="K236" s="7">
        <f>'[1]CDM 2026 16ème'!I20</f>
        <v>38000</v>
      </c>
      <c r="L236" s="8">
        <f>'[1]CDM 2026 16ème'!H20</f>
        <v>3.2</v>
      </c>
      <c r="M236"/>
      <c r="N236"/>
      <c r="O236" s="160">
        <v>0.16</v>
      </c>
      <c r="P236" s="160">
        <v>0.14000000000000001</v>
      </c>
      <c r="Q236" s="160">
        <v>0.1</v>
      </c>
      <c r="R236" s="160">
        <v>0.06</v>
      </c>
      <c r="S236" s="160">
        <v>0.04</v>
      </c>
      <c r="T236" s="160">
        <v>0.08</v>
      </c>
      <c r="U236" s="160">
        <v>0.12</v>
      </c>
      <c r="V236" s="160">
        <v>0.15</v>
      </c>
      <c r="W236" t="str">
        <f t="shared" si="4"/>
        <v>1/16eme de finale (21h) - 28/064620121hFin match</v>
      </c>
    </row>
    <row r="237" spans="1:23" hidden="1" x14ac:dyDescent="0.25">
      <c r="A237" s="3">
        <v>2</v>
      </c>
      <c r="B237" s="4" t="s">
        <v>107</v>
      </c>
      <c r="C237" s="5">
        <v>46202</v>
      </c>
      <c r="D237" s="6" t="s">
        <v>8</v>
      </c>
      <c r="E237" s="6" t="s">
        <v>95</v>
      </c>
      <c r="F237" s="6" t="b">
        <v>1</v>
      </c>
      <c r="G237" s="6" t="s">
        <v>370</v>
      </c>
      <c r="H237" s="3" t="s">
        <v>241</v>
      </c>
      <c r="I237" s="6" t="s">
        <v>81</v>
      </c>
      <c r="J237" s="6" t="s">
        <v>94</v>
      </c>
      <c r="K237" s="7">
        <f>'[1]CDM 2026 16ème'!$I$32</f>
        <v>25000</v>
      </c>
      <c r="L237" s="8">
        <f>'[1]CDM 2026 16ème'!$H$32</f>
        <v>2.2000000000000002</v>
      </c>
      <c r="M237"/>
      <c r="N237"/>
      <c r="O237" s="160">
        <v>0.15</v>
      </c>
      <c r="P237" s="160">
        <v>0.12</v>
      </c>
      <c r="Q237" s="160">
        <v>0.08</v>
      </c>
      <c r="R237" s="160">
        <v>0.04</v>
      </c>
      <c r="S237" s="160">
        <v>0.06</v>
      </c>
      <c r="T237" s="160">
        <v>0.1</v>
      </c>
      <c r="U237" s="160">
        <v>0.14000000000000001</v>
      </c>
      <c r="V237" s="160">
        <v>0.16</v>
      </c>
      <c r="W237" t="str">
        <f t="shared" si="4"/>
        <v>1/16eme de finale (19h) - 29/064620219hAvant Match</v>
      </c>
    </row>
    <row r="238" spans="1:23" hidden="1" x14ac:dyDescent="0.25">
      <c r="A238" s="3">
        <v>2</v>
      </c>
      <c r="B238" s="4" t="s">
        <v>107</v>
      </c>
      <c r="C238" s="5">
        <v>46202</v>
      </c>
      <c r="D238" s="6" t="s">
        <v>8</v>
      </c>
      <c r="E238" s="6" t="s">
        <v>95</v>
      </c>
      <c r="F238" s="6" t="b">
        <v>1</v>
      </c>
      <c r="G238" s="6" t="s">
        <v>370</v>
      </c>
      <c r="H238" s="3" t="s">
        <v>243</v>
      </c>
      <c r="I238" s="6" t="s">
        <v>81</v>
      </c>
      <c r="J238" s="6" t="s">
        <v>94</v>
      </c>
      <c r="K238" s="7">
        <f>'[1]CDM 2026 16ème'!I34</f>
        <v>90000</v>
      </c>
      <c r="L238" s="8">
        <f>'[1]CDM 2026 16ème'!H34*0.95</f>
        <v>7.4099999999999993</v>
      </c>
      <c r="M238" s="160">
        <v>0.2</v>
      </c>
      <c r="N238" s="160">
        <v>0.2</v>
      </c>
      <c r="O238"/>
      <c r="P238"/>
      <c r="Q238"/>
      <c r="R238"/>
      <c r="S238"/>
      <c r="T238"/>
      <c r="U238"/>
      <c r="V238"/>
      <c r="W238" t="str">
        <f t="shared" si="4"/>
        <v>1/16eme de finale (19h) - 29/064620219hPower break 1</v>
      </c>
    </row>
    <row r="239" spans="1:23" hidden="1" x14ac:dyDescent="0.25">
      <c r="A239" s="3">
        <v>2</v>
      </c>
      <c r="B239" s="4" t="s">
        <v>107</v>
      </c>
      <c r="C239" s="5">
        <v>46202</v>
      </c>
      <c r="D239" s="6" t="s">
        <v>8</v>
      </c>
      <c r="E239" s="6" t="s">
        <v>95</v>
      </c>
      <c r="F239" s="6" t="b">
        <v>1</v>
      </c>
      <c r="G239" s="6" t="s">
        <v>370</v>
      </c>
      <c r="H239" s="3" t="s">
        <v>138</v>
      </c>
      <c r="I239" s="6" t="s">
        <v>81</v>
      </c>
      <c r="J239" s="6" t="s">
        <v>94</v>
      </c>
      <c r="K239" s="7">
        <f>'[1]CDM 2026 16ème'!I35</f>
        <v>75000</v>
      </c>
      <c r="L239" s="8">
        <f>'[1]CDM 2026 16ème'!H35</f>
        <v>6.5</v>
      </c>
      <c r="M239"/>
      <c r="N239"/>
      <c r="O239" s="160">
        <v>0.16</v>
      </c>
      <c r="P239" s="160">
        <v>0.14000000000000001</v>
      </c>
      <c r="Q239" s="160">
        <v>0.1</v>
      </c>
      <c r="R239" s="160">
        <v>0.06</v>
      </c>
      <c r="S239" s="160">
        <v>0.02</v>
      </c>
      <c r="T239" s="160">
        <v>0.04</v>
      </c>
      <c r="U239" s="160">
        <v>0.06</v>
      </c>
      <c r="V239" s="160">
        <v>0.1</v>
      </c>
      <c r="W239" t="str">
        <f t="shared" si="4"/>
        <v>1/16eme de finale (19h) - 29/064620219hMi-temps 1</v>
      </c>
    </row>
    <row r="240" spans="1:23" hidden="1" x14ac:dyDescent="0.25">
      <c r="A240" s="3">
        <v>2</v>
      </c>
      <c r="B240" s="4" t="s">
        <v>107</v>
      </c>
      <c r="C240" s="5">
        <v>46202</v>
      </c>
      <c r="D240" s="6" t="s">
        <v>8</v>
      </c>
      <c r="E240" s="6" t="s">
        <v>95</v>
      </c>
      <c r="F240" s="6" t="b">
        <v>1</v>
      </c>
      <c r="G240" s="6" t="s">
        <v>370</v>
      </c>
      <c r="H240" s="3" t="s">
        <v>139</v>
      </c>
      <c r="I240" s="6" t="s">
        <v>81</v>
      </c>
      <c r="J240" s="6" t="s">
        <v>94</v>
      </c>
      <c r="K240" s="7">
        <f>'[1]CDM 2026 16ème'!I36</f>
        <v>70000</v>
      </c>
      <c r="L240" s="8">
        <f>'[1]CDM 2026 16ème'!H36</f>
        <v>6.1</v>
      </c>
      <c r="M240"/>
      <c r="N240"/>
      <c r="O240" s="160">
        <v>0.1</v>
      </c>
      <c r="P240" s="160">
        <v>0.06</v>
      </c>
      <c r="Q240" s="160">
        <v>0.04</v>
      </c>
      <c r="R240" s="160">
        <v>0.02</v>
      </c>
      <c r="S240" s="160">
        <v>0.02</v>
      </c>
      <c r="T240" s="160">
        <v>0.04</v>
      </c>
      <c r="U240" s="160">
        <v>0.06</v>
      </c>
      <c r="V240" s="160">
        <v>0.1</v>
      </c>
      <c r="W240" t="str">
        <f t="shared" si="4"/>
        <v>1/16eme de finale (19h) - 29/064620219hMi-temps 2</v>
      </c>
    </row>
    <row r="241" spans="1:23" hidden="1" x14ac:dyDescent="0.25">
      <c r="A241" s="3">
        <v>2</v>
      </c>
      <c r="B241" s="4" t="s">
        <v>107</v>
      </c>
      <c r="C241" s="5">
        <v>46202</v>
      </c>
      <c r="D241" s="6" t="s">
        <v>8</v>
      </c>
      <c r="E241" s="6" t="s">
        <v>95</v>
      </c>
      <c r="F241" s="6" t="b">
        <v>1</v>
      </c>
      <c r="G241" s="6" t="s">
        <v>370</v>
      </c>
      <c r="H241" s="3" t="s">
        <v>140</v>
      </c>
      <c r="I241" s="6" t="s">
        <v>81</v>
      </c>
      <c r="J241" s="6" t="s">
        <v>94</v>
      </c>
      <c r="K241" s="7">
        <f>'[1]CDM 2026 16ème'!I37</f>
        <v>75000</v>
      </c>
      <c r="L241" s="8">
        <f>'[1]CDM 2026 16ème'!H37</f>
        <v>6.5</v>
      </c>
      <c r="M241"/>
      <c r="N241"/>
      <c r="O241" s="160">
        <v>0.1</v>
      </c>
      <c r="P241" s="160">
        <v>0.06</v>
      </c>
      <c r="Q241" s="160">
        <v>0.04</v>
      </c>
      <c r="R241" s="160">
        <v>0.02</v>
      </c>
      <c r="S241" s="160">
        <v>0.06</v>
      </c>
      <c r="T241" s="160">
        <v>0.1</v>
      </c>
      <c r="U241" s="160">
        <v>0.14000000000000001</v>
      </c>
      <c r="V241" s="160">
        <v>0.16</v>
      </c>
      <c r="W241" t="str">
        <f t="shared" si="4"/>
        <v>1/16eme de finale (19h) - 29/064620219hMi-temps 3</v>
      </c>
    </row>
    <row r="242" spans="1:23" hidden="1" x14ac:dyDescent="0.25">
      <c r="A242" s="3">
        <v>2</v>
      </c>
      <c r="B242" s="4" t="s">
        <v>107</v>
      </c>
      <c r="C242" s="5">
        <v>46202</v>
      </c>
      <c r="D242" s="6" t="s">
        <v>8</v>
      </c>
      <c r="E242" s="6" t="s">
        <v>95</v>
      </c>
      <c r="F242" s="6" t="b">
        <v>1</v>
      </c>
      <c r="G242" s="6" t="s">
        <v>370</v>
      </c>
      <c r="H242" s="3" t="s">
        <v>244</v>
      </c>
      <c r="I242" s="6" t="s">
        <v>81</v>
      </c>
      <c r="J242" s="6" t="s">
        <v>94</v>
      </c>
      <c r="K242" s="7">
        <f>'[1]CDM 2026 16ème'!I38</f>
        <v>90000</v>
      </c>
      <c r="L242" s="8">
        <f>'[1]CDM 2026 16ème'!H38*0.95</f>
        <v>7.4099999999999993</v>
      </c>
      <c r="M242" s="160">
        <v>0.2</v>
      </c>
      <c r="N242" s="160">
        <v>0.2</v>
      </c>
      <c r="O242"/>
      <c r="P242"/>
      <c r="Q242"/>
      <c r="R242"/>
      <c r="S242"/>
      <c r="T242"/>
      <c r="U242"/>
      <c r="V242"/>
      <c r="W242" t="str">
        <f t="shared" si="4"/>
        <v>1/16eme de finale (19h) - 29/064620219hPower break 2</v>
      </c>
    </row>
    <row r="243" spans="1:23" hidden="1" x14ac:dyDescent="0.25">
      <c r="A243" s="3">
        <v>2</v>
      </c>
      <c r="B243" s="4" t="s">
        <v>107</v>
      </c>
      <c r="C243" s="5">
        <v>46202</v>
      </c>
      <c r="D243" s="6" t="s">
        <v>8</v>
      </c>
      <c r="E243" s="6" t="s">
        <v>95</v>
      </c>
      <c r="F243" s="6" t="b">
        <v>1</v>
      </c>
      <c r="G243" s="6" t="s">
        <v>370</v>
      </c>
      <c r="H243" s="3" t="s">
        <v>180</v>
      </c>
      <c r="I243" s="6" t="s">
        <v>81</v>
      </c>
      <c r="J243" s="6" t="s">
        <v>94</v>
      </c>
      <c r="K243" s="7">
        <f>'[1]CDM 2026 16ème'!I39</f>
        <v>75000</v>
      </c>
      <c r="L243" s="8">
        <f>'[1]CDM 2026 16ème'!H39</f>
        <v>6.5</v>
      </c>
      <c r="M243"/>
      <c r="N243"/>
      <c r="O243" s="160">
        <v>0.14000000000000001</v>
      </c>
      <c r="P243" s="160">
        <v>0.11</v>
      </c>
      <c r="Q243" s="160">
        <v>0.08</v>
      </c>
      <c r="R243" t="s">
        <v>94</v>
      </c>
      <c r="S243" t="s">
        <v>94</v>
      </c>
      <c r="T243" s="160">
        <v>0.08</v>
      </c>
      <c r="U243" s="160">
        <v>0.11</v>
      </c>
      <c r="V243" s="160">
        <v>0.14000000000000001</v>
      </c>
      <c r="W243" t="str">
        <f t="shared" si="4"/>
        <v>1/16eme de finale (19h) - 29/064620219h2ème période / Prolongations</v>
      </c>
    </row>
    <row r="244" spans="1:23" hidden="1" x14ac:dyDescent="0.25">
      <c r="A244" s="3">
        <v>2</v>
      </c>
      <c r="B244" s="4" t="s">
        <v>107</v>
      </c>
      <c r="C244" s="5">
        <v>46202</v>
      </c>
      <c r="D244" s="6" t="s">
        <v>8</v>
      </c>
      <c r="E244" s="6" t="s">
        <v>95</v>
      </c>
      <c r="F244" s="6" t="b">
        <v>1</v>
      </c>
      <c r="G244" s="6" t="s">
        <v>370</v>
      </c>
      <c r="H244" s="3" t="s">
        <v>181</v>
      </c>
      <c r="I244" s="6" t="s">
        <v>81</v>
      </c>
      <c r="J244" s="6" t="s">
        <v>94</v>
      </c>
      <c r="K244" s="7">
        <f>'[1]CDM 2026 16ème'!I40</f>
        <v>75000</v>
      </c>
      <c r="L244" s="8">
        <f>'[1]CDM 2026 16ème'!H40</f>
        <v>6.5</v>
      </c>
      <c r="M244"/>
      <c r="N244"/>
      <c r="O244" s="160">
        <v>0.14000000000000001</v>
      </c>
      <c r="P244" s="160">
        <v>0.11</v>
      </c>
      <c r="Q244" s="160">
        <v>0.08</v>
      </c>
      <c r="R244" t="s">
        <v>94</v>
      </c>
      <c r="S244" t="s">
        <v>94</v>
      </c>
      <c r="T244" s="160">
        <v>0.08</v>
      </c>
      <c r="U244" s="160">
        <v>0.11</v>
      </c>
      <c r="V244" s="160">
        <v>0.14000000000000001</v>
      </c>
      <c r="W244" t="str">
        <f t="shared" si="4"/>
        <v>1/16eme de finale (19h) - 29/064620219hProlongations / Tirs au but</v>
      </c>
    </row>
    <row r="245" spans="1:23" hidden="1" x14ac:dyDescent="0.25">
      <c r="A245" s="3">
        <v>2</v>
      </c>
      <c r="B245" s="4" t="s">
        <v>107</v>
      </c>
      <c r="C245" s="5">
        <v>46202</v>
      </c>
      <c r="D245" s="6" t="s">
        <v>8</v>
      </c>
      <c r="E245" s="6" t="s">
        <v>95</v>
      </c>
      <c r="F245" s="6" t="b">
        <v>1</v>
      </c>
      <c r="G245" s="6" t="s">
        <v>370</v>
      </c>
      <c r="H245" s="3" t="s">
        <v>119</v>
      </c>
      <c r="I245" s="6" t="s">
        <v>81</v>
      </c>
      <c r="J245" s="6" t="s">
        <v>94</v>
      </c>
      <c r="K245" s="7">
        <f>'[1]CDM 2026 16ème'!I41</f>
        <v>55000</v>
      </c>
      <c r="L245" s="8">
        <f>'[1]CDM 2026 16ème'!H41</f>
        <v>4.75</v>
      </c>
      <c r="M245"/>
      <c r="N245"/>
      <c r="O245" s="160">
        <v>0.16</v>
      </c>
      <c r="P245" s="160">
        <v>0.14000000000000001</v>
      </c>
      <c r="Q245" s="160">
        <v>0.1</v>
      </c>
      <c r="R245" s="160">
        <v>0.06</v>
      </c>
      <c r="S245" s="160">
        <v>0.04</v>
      </c>
      <c r="T245" s="160">
        <v>0.08</v>
      </c>
      <c r="U245" s="160">
        <v>0.12</v>
      </c>
      <c r="V245" s="160">
        <v>0.15</v>
      </c>
      <c r="W245" t="str">
        <f t="shared" si="4"/>
        <v>1/16eme de finale (19h) - 29/064620219hFin match</v>
      </c>
    </row>
    <row r="246" spans="1:23" hidden="1" x14ac:dyDescent="0.25">
      <c r="A246" s="3">
        <v>2</v>
      </c>
      <c r="B246" s="4" t="s">
        <v>107</v>
      </c>
      <c r="C246" s="5">
        <v>46202</v>
      </c>
      <c r="D246" s="6" t="s">
        <v>12</v>
      </c>
      <c r="E246" s="6" t="s">
        <v>182</v>
      </c>
      <c r="F246" s="6" t="b">
        <v>1</v>
      </c>
      <c r="G246" s="6" t="s">
        <v>371</v>
      </c>
      <c r="H246" s="3" t="s">
        <v>241</v>
      </c>
      <c r="I246" s="6" t="s">
        <v>93</v>
      </c>
      <c r="J246" s="6" t="s">
        <v>94</v>
      </c>
      <c r="K246" s="7">
        <f>'[1]CDM 2026 16ème'!$I$53</f>
        <v>50000</v>
      </c>
      <c r="L246" s="8">
        <f>'[1]CDM 2026 16ème'!$H$53</f>
        <v>3.6</v>
      </c>
      <c r="M246"/>
      <c r="N246"/>
      <c r="O246" s="160">
        <v>0.15</v>
      </c>
      <c r="P246" s="160">
        <v>0.12</v>
      </c>
      <c r="Q246" s="160">
        <v>0.08</v>
      </c>
      <c r="R246" s="160">
        <v>0.04</v>
      </c>
      <c r="S246" s="160">
        <v>0.06</v>
      </c>
      <c r="T246" s="160">
        <v>0.1</v>
      </c>
      <c r="U246" s="160">
        <v>0.14000000000000001</v>
      </c>
      <c r="V246" s="160">
        <v>0.16</v>
      </c>
      <c r="W246" t="str">
        <f t="shared" si="4"/>
        <v>1/16eme de finale (22h30) - 29/064620222h30Avant Match</v>
      </c>
    </row>
    <row r="247" spans="1:23" hidden="1" x14ac:dyDescent="0.25">
      <c r="A247" s="3">
        <v>2</v>
      </c>
      <c r="B247" s="4" t="s">
        <v>107</v>
      </c>
      <c r="C247" s="5">
        <v>46202</v>
      </c>
      <c r="D247" s="6" t="s">
        <v>12</v>
      </c>
      <c r="E247" s="6" t="s">
        <v>182</v>
      </c>
      <c r="F247" s="6" t="b">
        <v>1</v>
      </c>
      <c r="G247" s="6" t="s">
        <v>371</v>
      </c>
      <c r="H247" s="3" t="s">
        <v>243</v>
      </c>
      <c r="I247" s="6" t="s">
        <v>93</v>
      </c>
      <c r="J247" s="6" t="s">
        <v>94</v>
      </c>
      <c r="K247" s="7">
        <f>'[1]CDM 2026 16ème'!I55</f>
        <v>90000</v>
      </c>
      <c r="L247" s="8">
        <f>'[1]CDM 2026 16ème'!H55*0.95</f>
        <v>6.84</v>
      </c>
      <c r="M247" s="160">
        <v>0.2</v>
      </c>
      <c r="N247" s="160">
        <v>0.2</v>
      </c>
      <c r="O247"/>
      <c r="P247"/>
      <c r="Q247"/>
      <c r="R247"/>
      <c r="S247"/>
      <c r="T247"/>
      <c r="U247"/>
      <c r="V247"/>
      <c r="W247" t="str">
        <f t="shared" si="4"/>
        <v>1/16eme de finale (22h30) - 29/064620222h30Power break 1</v>
      </c>
    </row>
    <row r="248" spans="1:23" hidden="1" x14ac:dyDescent="0.25">
      <c r="A248" s="3">
        <v>2</v>
      </c>
      <c r="B248" s="4" t="s">
        <v>107</v>
      </c>
      <c r="C248" s="5">
        <v>46202</v>
      </c>
      <c r="D248" s="6" t="s">
        <v>12</v>
      </c>
      <c r="E248" s="6" t="s">
        <v>182</v>
      </c>
      <c r="F248" s="6" t="b">
        <v>1</v>
      </c>
      <c r="G248" s="6" t="s">
        <v>371</v>
      </c>
      <c r="H248" s="3" t="s">
        <v>138</v>
      </c>
      <c r="I248" s="6" t="s">
        <v>93</v>
      </c>
      <c r="J248" s="6" t="s">
        <v>94</v>
      </c>
      <c r="K248" s="7">
        <f>'[1]CDM 2026 16ème'!I56</f>
        <v>75000</v>
      </c>
      <c r="L248" s="8">
        <f>'[1]CDM 2026 16ème'!H56</f>
        <v>6</v>
      </c>
      <c r="M248"/>
      <c r="N248"/>
      <c r="O248" s="160">
        <v>0.16</v>
      </c>
      <c r="P248" s="160">
        <v>0.14000000000000001</v>
      </c>
      <c r="Q248" s="160">
        <v>0.1</v>
      </c>
      <c r="R248" s="160">
        <v>0.06</v>
      </c>
      <c r="S248" s="160">
        <v>0.02</v>
      </c>
      <c r="T248" s="160">
        <v>0.04</v>
      </c>
      <c r="U248" s="160">
        <v>0.06</v>
      </c>
      <c r="V248" s="160">
        <v>0.1</v>
      </c>
      <c r="W248" t="str">
        <f t="shared" si="4"/>
        <v>1/16eme de finale (22h30) - 29/064620222h30Mi-temps 1</v>
      </c>
    </row>
    <row r="249" spans="1:23" hidden="1" x14ac:dyDescent="0.25">
      <c r="A249" s="3">
        <v>2</v>
      </c>
      <c r="B249" s="4" t="s">
        <v>107</v>
      </c>
      <c r="C249" s="5">
        <v>46202</v>
      </c>
      <c r="D249" s="6" t="s">
        <v>12</v>
      </c>
      <c r="E249" s="6" t="s">
        <v>182</v>
      </c>
      <c r="F249" s="6" t="b">
        <v>1</v>
      </c>
      <c r="G249" s="6" t="s">
        <v>371</v>
      </c>
      <c r="H249" s="3" t="s">
        <v>139</v>
      </c>
      <c r="I249" s="6" t="s">
        <v>93</v>
      </c>
      <c r="J249" s="6" t="s">
        <v>94</v>
      </c>
      <c r="K249" s="7">
        <f>'[1]CDM 2026 16ème'!I57</f>
        <v>70000</v>
      </c>
      <c r="L249" s="8">
        <f>'[1]CDM 2026 16ème'!H57</f>
        <v>5.6</v>
      </c>
      <c r="M249"/>
      <c r="N249"/>
      <c r="O249" s="160">
        <v>0.1</v>
      </c>
      <c r="P249" s="160">
        <v>0.06</v>
      </c>
      <c r="Q249" s="160">
        <v>0.04</v>
      </c>
      <c r="R249" s="160">
        <v>0.02</v>
      </c>
      <c r="S249" s="160">
        <v>0.02</v>
      </c>
      <c r="T249" s="160">
        <v>0.04</v>
      </c>
      <c r="U249" s="160">
        <v>0.06</v>
      </c>
      <c r="V249" s="160">
        <v>0.1</v>
      </c>
      <c r="W249" t="str">
        <f t="shared" si="4"/>
        <v>1/16eme de finale (22h30) - 29/064620222h30Mi-temps 2</v>
      </c>
    </row>
    <row r="250" spans="1:23" hidden="1" x14ac:dyDescent="0.25">
      <c r="A250" s="3">
        <v>2</v>
      </c>
      <c r="B250" s="4" t="s">
        <v>107</v>
      </c>
      <c r="C250" s="5">
        <v>46202</v>
      </c>
      <c r="D250" s="6" t="s">
        <v>12</v>
      </c>
      <c r="E250" s="6" t="s">
        <v>182</v>
      </c>
      <c r="F250" s="6" t="b">
        <v>1</v>
      </c>
      <c r="G250" s="6" t="s">
        <v>371</v>
      </c>
      <c r="H250" s="3" t="s">
        <v>140</v>
      </c>
      <c r="I250" s="6" t="s">
        <v>93</v>
      </c>
      <c r="J250" s="6" t="s">
        <v>94</v>
      </c>
      <c r="K250" s="7">
        <f>'[1]CDM 2026 16ème'!I58</f>
        <v>75000</v>
      </c>
      <c r="L250" s="8">
        <f>'[1]CDM 2026 16ème'!H58</f>
        <v>6</v>
      </c>
      <c r="M250"/>
      <c r="N250"/>
      <c r="O250" s="160">
        <v>0.1</v>
      </c>
      <c r="P250" s="160">
        <v>0.06</v>
      </c>
      <c r="Q250" s="160">
        <v>0.04</v>
      </c>
      <c r="R250" s="160">
        <v>0.02</v>
      </c>
      <c r="S250" s="160">
        <v>0.06</v>
      </c>
      <c r="T250" s="160">
        <v>0.1</v>
      </c>
      <c r="U250" s="160">
        <v>0.14000000000000001</v>
      </c>
      <c r="V250" s="160">
        <v>0.16</v>
      </c>
      <c r="W250" t="str">
        <f t="shared" si="4"/>
        <v>1/16eme de finale (22h30) - 29/064620222h30Mi-temps 3</v>
      </c>
    </row>
    <row r="251" spans="1:23" hidden="1" x14ac:dyDescent="0.25">
      <c r="A251" s="3">
        <v>2</v>
      </c>
      <c r="B251" s="4" t="s">
        <v>107</v>
      </c>
      <c r="C251" s="5">
        <v>46202</v>
      </c>
      <c r="D251" s="6" t="s">
        <v>12</v>
      </c>
      <c r="E251" s="6" t="s">
        <v>182</v>
      </c>
      <c r="F251" s="6" t="b">
        <v>1</v>
      </c>
      <c r="G251" s="6" t="s">
        <v>371</v>
      </c>
      <c r="H251" s="3" t="s">
        <v>244</v>
      </c>
      <c r="I251" s="6" t="s">
        <v>93</v>
      </c>
      <c r="J251" s="6" t="s">
        <v>94</v>
      </c>
      <c r="K251" s="7">
        <f>'[1]CDM 2026 16ème'!I59</f>
        <v>85000</v>
      </c>
      <c r="L251" s="8">
        <f>'[1]CDM 2026 16ème'!H59*0.95</f>
        <v>6.46</v>
      </c>
      <c r="M251" s="160">
        <v>0.2</v>
      </c>
      <c r="N251" s="160">
        <v>0.2</v>
      </c>
      <c r="O251"/>
      <c r="P251"/>
      <c r="Q251"/>
      <c r="R251"/>
      <c r="S251"/>
      <c r="T251"/>
      <c r="U251"/>
      <c r="V251"/>
      <c r="W251" t="str">
        <f t="shared" si="4"/>
        <v>1/16eme de finale (22h30) - 29/064620222h30Power break 2</v>
      </c>
    </row>
    <row r="252" spans="1:23" hidden="1" x14ac:dyDescent="0.25">
      <c r="A252" s="3">
        <v>2</v>
      </c>
      <c r="B252" s="4" t="s">
        <v>107</v>
      </c>
      <c r="C252" s="5">
        <v>46202</v>
      </c>
      <c r="D252" s="6" t="s">
        <v>12</v>
      </c>
      <c r="E252" s="6" t="s">
        <v>182</v>
      </c>
      <c r="F252" s="6" t="b">
        <v>1</v>
      </c>
      <c r="G252" s="6" t="s">
        <v>371</v>
      </c>
      <c r="H252" s="3" t="s">
        <v>180</v>
      </c>
      <c r="I252" s="6" t="s">
        <v>93</v>
      </c>
      <c r="J252" s="6" t="s">
        <v>94</v>
      </c>
      <c r="K252" s="7">
        <f>'[1]CDM 2026 16ème'!I60</f>
        <v>75000</v>
      </c>
      <c r="L252" s="8">
        <f>'[1]CDM 2026 16ème'!H60</f>
        <v>6</v>
      </c>
      <c r="M252"/>
      <c r="N252"/>
      <c r="O252" s="160">
        <v>0.14000000000000001</v>
      </c>
      <c r="P252" s="160">
        <v>0.11</v>
      </c>
      <c r="Q252" s="160">
        <v>0.08</v>
      </c>
      <c r="R252" t="s">
        <v>94</v>
      </c>
      <c r="S252" t="s">
        <v>94</v>
      </c>
      <c r="T252" s="160">
        <v>0.08</v>
      </c>
      <c r="U252" s="160">
        <v>0.11</v>
      </c>
      <c r="V252" s="160">
        <v>0.14000000000000001</v>
      </c>
      <c r="W252" t="str">
        <f t="shared" si="4"/>
        <v>1/16eme de finale (22h30) - 29/064620222h302ème période / Prolongations</v>
      </c>
    </row>
    <row r="253" spans="1:23" hidden="1" x14ac:dyDescent="0.25">
      <c r="A253" s="3">
        <v>2</v>
      </c>
      <c r="B253" s="4" t="s">
        <v>107</v>
      </c>
      <c r="C253" s="5">
        <v>46202</v>
      </c>
      <c r="D253" s="6" t="s">
        <v>12</v>
      </c>
      <c r="E253" s="6" t="s">
        <v>182</v>
      </c>
      <c r="F253" s="6" t="b">
        <v>1</v>
      </c>
      <c r="G253" s="6" t="s">
        <v>371</v>
      </c>
      <c r="H253" s="3" t="s">
        <v>181</v>
      </c>
      <c r="I253" s="6" t="s">
        <v>93</v>
      </c>
      <c r="J253" s="6" t="s">
        <v>94</v>
      </c>
      <c r="K253" s="7">
        <f>'[1]CDM 2026 16ème'!I61</f>
        <v>75000</v>
      </c>
      <c r="L253" s="8">
        <f>'[1]CDM 2026 16ème'!H61</f>
        <v>6</v>
      </c>
      <c r="M253"/>
      <c r="N253"/>
      <c r="O253" s="160">
        <v>0.14000000000000001</v>
      </c>
      <c r="P253" s="160">
        <v>0.11</v>
      </c>
      <c r="Q253" s="160">
        <v>0.08</v>
      </c>
      <c r="R253" t="s">
        <v>94</v>
      </c>
      <c r="S253" t="s">
        <v>94</v>
      </c>
      <c r="T253" s="160">
        <v>0.08</v>
      </c>
      <c r="U253" s="160">
        <v>0.11</v>
      </c>
      <c r="V253" s="160">
        <v>0.14000000000000001</v>
      </c>
      <c r="W253" t="str">
        <f t="shared" si="4"/>
        <v>1/16eme de finale (22h30) - 29/064620222h30Prolongations / Tirs au but</v>
      </c>
    </row>
    <row r="254" spans="1:23" hidden="1" x14ac:dyDescent="0.25">
      <c r="A254" s="3">
        <v>2</v>
      </c>
      <c r="B254" s="4" t="s">
        <v>107</v>
      </c>
      <c r="C254" s="5">
        <v>46202</v>
      </c>
      <c r="D254" s="6" t="s">
        <v>12</v>
      </c>
      <c r="E254" s="6" t="s">
        <v>182</v>
      </c>
      <c r="F254" s="6" t="b">
        <v>1</v>
      </c>
      <c r="G254" s="6" t="s">
        <v>371</v>
      </c>
      <c r="H254" s="3" t="s">
        <v>119</v>
      </c>
      <c r="I254" s="6" t="s">
        <v>93</v>
      </c>
      <c r="J254" s="6" t="s">
        <v>94</v>
      </c>
      <c r="K254" s="7">
        <f>'[1]CDM 2026 16ème'!I62</f>
        <v>16000</v>
      </c>
      <c r="L254" s="8">
        <f>'[1]CDM 2026 16ème'!H62</f>
        <v>1.8</v>
      </c>
      <c r="M254"/>
      <c r="N254"/>
      <c r="O254" s="160">
        <v>0.16</v>
      </c>
      <c r="P254" s="160">
        <v>0.14000000000000001</v>
      </c>
      <c r="Q254" s="160">
        <v>0.1</v>
      </c>
      <c r="R254" s="160">
        <v>0.06</v>
      </c>
      <c r="S254" s="160">
        <v>0.04</v>
      </c>
      <c r="T254" s="160">
        <v>0.08</v>
      </c>
      <c r="U254" s="160">
        <v>0.12</v>
      </c>
      <c r="V254" s="160">
        <v>0.15</v>
      </c>
      <c r="W254" t="str">
        <f t="shared" si="4"/>
        <v>1/16eme de finale (22h30) - 29/064620222h30Fin match</v>
      </c>
    </row>
    <row r="255" spans="1:23" hidden="1" x14ac:dyDescent="0.25">
      <c r="A255" s="3">
        <v>2</v>
      </c>
      <c r="B255" s="4" t="s">
        <v>107</v>
      </c>
      <c r="C255" s="5">
        <v>46203</v>
      </c>
      <c r="D255" s="6" t="s">
        <v>41</v>
      </c>
      <c r="E255" s="6" t="s">
        <v>25</v>
      </c>
      <c r="F255" s="6" t="b">
        <v>1</v>
      </c>
      <c r="G255" s="6" t="s">
        <v>388</v>
      </c>
      <c r="H255" s="3" t="s">
        <v>241</v>
      </c>
      <c r="I255" s="6" t="s">
        <v>81</v>
      </c>
      <c r="J255" s="6" t="s">
        <v>94</v>
      </c>
      <c r="K255" s="7">
        <f>'[1]CDM 2026 16ème'!$I$74</f>
        <v>25000</v>
      </c>
      <c r="L255" s="8">
        <f>'[1]CDM 2026 16ème'!$H$74</f>
        <v>2.2000000000000002</v>
      </c>
      <c r="M255"/>
      <c r="N255"/>
      <c r="O255" s="160">
        <v>0.15</v>
      </c>
      <c r="P255" s="160">
        <v>0.12</v>
      </c>
      <c r="Q255" s="160">
        <v>0.08</v>
      </c>
      <c r="R255" s="160">
        <v>0.04</v>
      </c>
      <c r="S255" s="160">
        <v>0.06</v>
      </c>
      <c r="T255" s="160">
        <v>0.1</v>
      </c>
      <c r="U255" s="160">
        <v>0.14000000000000001</v>
      </c>
      <c r="V255" s="160">
        <v>0.16</v>
      </c>
      <c r="W255" t="str">
        <f t="shared" si="4"/>
        <v>1/16eme de finale (19h) - 30/064620319hAvant Match</v>
      </c>
    </row>
    <row r="256" spans="1:23" hidden="1" x14ac:dyDescent="0.25">
      <c r="A256" s="3">
        <v>2</v>
      </c>
      <c r="B256" s="4" t="s">
        <v>107</v>
      </c>
      <c r="C256" s="5">
        <v>46203</v>
      </c>
      <c r="D256" s="6" t="s">
        <v>41</v>
      </c>
      <c r="E256" s="6" t="s">
        <v>25</v>
      </c>
      <c r="F256" s="6" t="b">
        <v>1</v>
      </c>
      <c r="G256" s="6" t="s">
        <v>388</v>
      </c>
      <c r="H256" s="3" t="s">
        <v>243</v>
      </c>
      <c r="I256" s="6" t="s">
        <v>81</v>
      </c>
      <c r="J256" s="6" t="s">
        <v>94</v>
      </c>
      <c r="K256" s="7">
        <f>'[1]CDM 2026 16ème'!I76</f>
        <v>90000</v>
      </c>
      <c r="L256" s="8">
        <f>'[1]CDM 2026 16ème'!H76*0.95</f>
        <v>7.4099999999999993</v>
      </c>
      <c r="M256" s="160">
        <v>0.2</v>
      </c>
      <c r="N256" s="160">
        <v>0.2</v>
      </c>
      <c r="O256"/>
      <c r="P256"/>
      <c r="Q256"/>
      <c r="R256"/>
      <c r="S256"/>
      <c r="T256"/>
      <c r="U256"/>
      <c r="V256"/>
      <c r="W256" t="str">
        <f t="shared" si="4"/>
        <v>1/16eme de finale (19h) - 30/064620319hPower break 1</v>
      </c>
    </row>
    <row r="257" spans="1:23" hidden="1" x14ac:dyDescent="0.25">
      <c r="A257" s="3">
        <v>2</v>
      </c>
      <c r="B257" s="4" t="s">
        <v>107</v>
      </c>
      <c r="C257" s="5">
        <v>46203</v>
      </c>
      <c r="D257" s="6" t="s">
        <v>41</v>
      </c>
      <c r="E257" s="6" t="s">
        <v>25</v>
      </c>
      <c r="F257" s="6" t="b">
        <v>1</v>
      </c>
      <c r="G257" s="6" t="s">
        <v>388</v>
      </c>
      <c r="H257" s="3" t="s">
        <v>138</v>
      </c>
      <c r="I257" s="6" t="s">
        <v>81</v>
      </c>
      <c r="J257" s="6" t="s">
        <v>94</v>
      </c>
      <c r="K257" s="7">
        <f>'[1]CDM 2026 16ème'!I77</f>
        <v>75000</v>
      </c>
      <c r="L257" s="8">
        <f>'[1]CDM 2026 16ème'!H77</f>
        <v>6.5</v>
      </c>
      <c r="M257"/>
      <c r="N257"/>
      <c r="O257" s="160">
        <v>0.16</v>
      </c>
      <c r="P257" s="160">
        <v>0.14000000000000001</v>
      </c>
      <c r="Q257" s="160">
        <v>0.1</v>
      </c>
      <c r="R257" s="160">
        <v>0.06</v>
      </c>
      <c r="S257" s="160">
        <v>0.02</v>
      </c>
      <c r="T257" s="160">
        <v>0.04</v>
      </c>
      <c r="U257" s="160">
        <v>0.06</v>
      </c>
      <c r="V257" s="160">
        <v>0.1</v>
      </c>
      <c r="W257" t="str">
        <f t="shared" si="4"/>
        <v>1/16eme de finale (19h) - 30/064620319hMi-temps 1</v>
      </c>
    </row>
    <row r="258" spans="1:23" hidden="1" x14ac:dyDescent="0.25">
      <c r="A258" s="3">
        <v>2</v>
      </c>
      <c r="B258" s="4" t="s">
        <v>107</v>
      </c>
      <c r="C258" s="5">
        <v>46203</v>
      </c>
      <c r="D258" s="6" t="s">
        <v>41</v>
      </c>
      <c r="E258" s="6" t="s">
        <v>25</v>
      </c>
      <c r="F258" s="6" t="b">
        <v>1</v>
      </c>
      <c r="G258" s="6" t="s">
        <v>388</v>
      </c>
      <c r="H258" s="3" t="s">
        <v>139</v>
      </c>
      <c r="I258" s="6" t="s">
        <v>81</v>
      </c>
      <c r="J258" s="6" t="s">
        <v>94</v>
      </c>
      <c r="K258" s="7">
        <f>'[1]CDM 2026 16ème'!I78</f>
        <v>70000</v>
      </c>
      <c r="L258" s="8">
        <f>'[1]CDM 2026 16ème'!H78</f>
        <v>6.1</v>
      </c>
      <c r="M258"/>
      <c r="N258"/>
      <c r="O258" s="160">
        <v>0.1</v>
      </c>
      <c r="P258" s="160">
        <v>0.06</v>
      </c>
      <c r="Q258" s="160">
        <v>0.04</v>
      </c>
      <c r="R258" s="160">
        <v>0.02</v>
      </c>
      <c r="S258" s="160">
        <v>0.02</v>
      </c>
      <c r="T258" s="160">
        <v>0.04</v>
      </c>
      <c r="U258" s="160">
        <v>0.06</v>
      </c>
      <c r="V258" s="160">
        <v>0.1</v>
      </c>
      <c r="W258" t="str">
        <f t="shared" si="4"/>
        <v>1/16eme de finale (19h) - 30/064620319hMi-temps 2</v>
      </c>
    </row>
    <row r="259" spans="1:23" hidden="1" x14ac:dyDescent="0.25">
      <c r="A259" s="3">
        <v>2</v>
      </c>
      <c r="B259" s="4" t="s">
        <v>107</v>
      </c>
      <c r="C259" s="5">
        <v>46203</v>
      </c>
      <c r="D259" s="6" t="s">
        <v>41</v>
      </c>
      <c r="E259" s="6" t="s">
        <v>25</v>
      </c>
      <c r="F259" s="6" t="b">
        <v>1</v>
      </c>
      <c r="G259" s="6" t="s">
        <v>388</v>
      </c>
      <c r="H259" s="3" t="s">
        <v>140</v>
      </c>
      <c r="I259" s="6" t="s">
        <v>81</v>
      </c>
      <c r="J259" s="6" t="s">
        <v>94</v>
      </c>
      <c r="K259" s="7">
        <f>'[1]CDM 2026 16ème'!I79</f>
        <v>75000</v>
      </c>
      <c r="L259" s="8">
        <f>'[1]CDM 2026 16ème'!H79</f>
        <v>6.5</v>
      </c>
      <c r="M259"/>
      <c r="N259"/>
      <c r="O259" s="160">
        <v>0.1</v>
      </c>
      <c r="P259" s="160">
        <v>0.06</v>
      </c>
      <c r="Q259" s="160">
        <v>0.04</v>
      </c>
      <c r="R259" s="160">
        <v>0.02</v>
      </c>
      <c r="S259" s="160">
        <v>0.06</v>
      </c>
      <c r="T259" s="160">
        <v>0.1</v>
      </c>
      <c r="U259" s="160">
        <v>0.14000000000000001</v>
      </c>
      <c r="V259" s="160">
        <v>0.16</v>
      </c>
      <c r="W259" t="str">
        <f t="shared" si="4"/>
        <v>1/16eme de finale (19h) - 30/064620319hMi-temps 3</v>
      </c>
    </row>
    <row r="260" spans="1:23" hidden="1" x14ac:dyDescent="0.25">
      <c r="A260" s="3">
        <v>2</v>
      </c>
      <c r="B260" s="4" t="s">
        <v>107</v>
      </c>
      <c r="C260" s="5">
        <v>46203</v>
      </c>
      <c r="D260" s="6" t="s">
        <v>41</v>
      </c>
      <c r="E260" s="6" t="s">
        <v>25</v>
      </c>
      <c r="F260" s="6" t="b">
        <v>1</v>
      </c>
      <c r="G260" s="6" t="s">
        <v>388</v>
      </c>
      <c r="H260" s="3" t="s">
        <v>244</v>
      </c>
      <c r="I260" s="6" t="s">
        <v>81</v>
      </c>
      <c r="J260" s="6" t="s">
        <v>94</v>
      </c>
      <c r="K260" s="7">
        <f>'[1]CDM 2026 16ème'!I80</f>
        <v>90000</v>
      </c>
      <c r="L260" s="8">
        <f>'[1]CDM 2026 16ème'!H80*0.95</f>
        <v>7.4099999999999993</v>
      </c>
      <c r="M260" s="160">
        <v>0.2</v>
      </c>
      <c r="N260" s="160">
        <v>0.2</v>
      </c>
      <c r="O260"/>
      <c r="P260"/>
      <c r="Q260"/>
      <c r="R260"/>
      <c r="S260"/>
      <c r="T260"/>
      <c r="U260"/>
      <c r="V260"/>
      <c r="W260" t="str">
        <f t="shared" si="4"/>
        <v>1/16eme de finale (19h) - 30/064620319hPower break 2</v>
      </c>
    </row>
    <row r="261" spans="1:23" hidden="1" x14ac:dyDescent="0.25">
      <c r="A261" s="3">
        <v>2</v>
      </c>
      <c r="B261" s="4" t="s">
        <v>107</v>
      </c>
      <c r="C261" s="5">
        <v>46203</v>
      </c>
      <c r="D261" s="6" t="s">
        <v>41</v>
      </c>
      <c r="E261" s="6" t="s">
        <v>25</v>
      </c>
      <c r="F261" s="6" t="b">
        <v>1</v>
      </c>
      <c r="G261" s="6" t="s">
        <v>388</v>
      </c>
      <c r="H261" s="3" t="s">
        <v>180</v>
      </c>
      <c r="I261" s="6" t="s">
        <v>81</v>
      </c>
      <c r="J261" s="6" t="s">
        <v>94</v>
      </c>
      <c r="K261" s="7">
        <f>'[1]CDM 2026 16ème'!I81</f>
        <v>75000</v>
      </c>
      <c r="L261" s="8">
        <f>'[1]CDM 2026 16ème'!H81</f>
        <v>6.5</v>
      </c>
      <c r="M261"/>
      <c r="N261"/>
      <c r="O261" s="160">
        <v>0.14000000000000001</v>
      </c>
      <c r="P261" s="160">
        <v>0.11</v>
      </c>
      <c r="Q261" s="160">
        <v>0.08</v>
      </c>
      <c r="R261" t="s">
        <v>94</v>
      </c>
      <c r="S261" t="s">
        <v>94</v>
      </c>
      <c r="T261" s="160">
        <v>0.08</v>
      </c>
      <c r="U261" s="160">
        <v>0.11</v>
      </c>
      <c r="V261" s="160">
        <v>0.14000000000000001</v>
      </c>
      <c r="W261" t="str">
        <f t="shared" si="4"/>
        <v>1/16eme de finale (19h) - 30/064620319h2ème période / Prolongations</v>
      </c>
    </row>
    <row r="262" spans="1:23" hidden="1" x14ac:dyDescent="0.25">
      <c r="A262" s="3">
        <v>2</v>
      </c>
      <c r="B262" s="4" t="s">
        <v>107</v>
      </c>
      <c r="C262" s="5">
        <v>46203</v>
      </c>
      <c r="D262" s="6" t="s">
        <v>41</v>
      </c>
      <c r="E262" s="6" t="s">
        <v>25</v>
      </c>
      <c r="F262" s="6" t="b">
        <v>1</v>
      </c>
      <c r="G262" s="6" t="s">
        <v>388</v>
      </c>
      <c r="H262" s="3" t="s">
        <v>181</v>
      </c>
      <c r="I262" s="6" t="s">
        <v>81</v>
      </c>
      <c r="J262" s="6" t="s">
        <v>94</v>
      </c>
      <c r="K262" s="7">
        <f>'[1]CDM 2026 16ème'!I82</f>
        <v>75000</v>
      </c>
      <c r="L262" s="8">
        <f>'[1]CDM 2026 16ème'!H82</f>
        <v>6.5</v>
      </c>
      <c r="M262"/>
      <c r="N262"/>
      <c r="O262" s="160">
        <v>0.14000000000000001</v>
      </c>
      <c r="P262" s="160">
        <v>0.11</v>
      </c>
      <c r="Q262" s="160">
        <v>0.08</v>
      </c>
      <c r="R262" t="s">
        <v>94</v>
      </c>
      <c r="S262" t="s">
        <v>94</v>
      </c>
      <c r="T262" s="160">
        <v>0.08</v>
      </c>
      <c r="U262" s="160">
        <v>0.11</v>
      </c>
      <c r="V262" s="160">
        <v>0.14000000000000001</v>
      </c>
      <c r="W262" t="str">
        <f t="shared" si="4"/>
        <v>1/16eme de finale (19h) - 30/064620319hProlongations / Tirs au but</v>
      </c>
    </row>
    <row r="263" spans="1:23" hidden="1" x14ac:dyDescent="0.25">
      <c r="A263" s="3">
        <v>2</v>
      </c>
      <c r="B263" s="4" t="s">
        <v>107</v>
      </c>
      <c r="C263" s="5">
        <v>46203</v>
      </c>
      <c r="D263" s="6" t="s">
        <v>41</v>
      </c>
      <c r="E263" s="6" t="s">
        <v>25</v>
      </c>
      <c r="F263" s="6" t="b">
        <v>1</v>
      </c>
      <c r="G263" s="6" t="s">
        <v>388</v>
      </c>
      <c r="H263" s="3" t="s">
        <v>119</v>
      </c>
      <c r="I263" s="6" t="s">
        <v>81</v>
      </c>
      <c r="J263" s="6" t="s">
        <v>94</v>
      </c>
      <c r="K263" s="7">
        <f>'[1]CDM 2026 16ème'!I83</f>
        <v>55000</v>
      </c>
      <c r="L263" s="8">
        <f>'[1]CDM 2026 16ème'!H83</f>
        <v>4.75</v>
      </c>
      <c r="M263"/>
      <c r="N263"/>
      <c r="O263" s="160">
        <v>0.16</v>
      </c>
      <c r="P263" s="160">
        <v>0.14000000000000001</v>
      </c>
      <c r="Q263" s="160">
        <v>0.1</v>
      </c>
      <c r="R263" s="160">
        <v>0.06</v>
      </c>
      <c r="S263" s="160">
        <v>0.04</v>
      </c>
      <c r="T263" s="160">
        <v>0.08</v>
      </c>
      <c r="U263" s="160">
        <v>0.12</v>
      </c>
      <c r="V263" s="160">
        <v>0.15</v>
      </c>
      <c r="W263" t="str">
        <f t="shared" si="4"/>
        <v>1/16eme de finale (19h) - 30/064620319hFin match</v>
      </c>
    </row>
    <row r="264" spans="1:23" hidden="1" x14ac:dyDescent="0.25">
      <c r="A264" s="3">
        <v>2</v>
      </c>
      <c r="B264" s="4" t="s">
        <v>107</v>
      </c>
      <c r="C264" s="5">
        <v>46203</v>
      </c>
      <c r="D264" s="6" t="s">
        <v>22</v>
      </c>
      <c r="E264" s="6" t="s">
        <v>182</v>
      </c>
      <c r="F264" s="6" t="b">
        <v>1</v>
      </c>
      <c r="G264" s="6" t="s">
        <v>372</v>
      </c>
      <c r="H264" s="3" t="s">
        <v>241</v>
      </c>
      <c r="I264" s="6" t="s">
        <v>84</v>
      </c>
      <c r="J264" s="6" t="s">
        <v>94</v>
      </c>
      <c r="K264" s="7">
        <f>'[1]CDM 2026 16ème'!$I$95</f>
        <v>95000</v>
      </c>
      <c r="L264" s="8">
        <f>'[1]CDM 2026 16ème'!$H$95</f>
        <v>6.8</v>
      </c>
      <c r="M264"/>
      <c r="N264"/>
      <c r="O264" s="160">
        <v>0.15</v>
      </c>
      <c r="P264" s="160">
        <v>0.12</v>
      </c>
      <c r="Q264" s="160">
        <v>0.08</v>
      </c>
      <c r="R264" s="160">
        <v>0.04</v>
      </c>
      <c r="S264" s="160">
        <v>0.08</v>
      </c>
      <c r="T264" s="160">
        <v>0.12</v>
      </c>
      <c r="U264" s="160">
        <v>0.16</v>
      </c>
      <c r="V264" s="160">
        <v>0.2</v>
      </c>
      <c r="W264" t="str">
        <f t="shared" si="4"/>
        <v>1/16eme de finale (23h) - 30/064620323hAvant Match</v>
      </c>
    </row>
    <row r="265" spans="1:23" hidden="1" x14ac:dyDescent="0.25">
      <c r="A265" s="3">
        <v>2</v>
      </c>
      <c r="B265" s="4" t="s">
        <v>107</v>
      </c>
      <c r="C265" s="5">
        <v>46203</v>
      </c>
      <c r="D265" s="6" t="s">
        <v>22</v>
      </c>
      <c r="E265" s="6" t="s">
        <v>182</v>
      </c>
      <c r="F265" s="6" t="b">
        <v>1</v>
      </c>
      <c r="G265" s="6" t="s">
        <v>372</v>
      </c>
      <c r="H265" s="3" t="s">
        <v>243</v>
      </c>
      <c r="I265" s="6" t="s">
        <v>84</v>
      </c>
      <c r="J265" s="6" t="s">
        <v>94</v>
      </c>
      <c r="K265" s="7">
        <f>'[1]CDM 2026 16ème'!I97</f>
        <v>270000</v>
      </c>
      <c r="L265" s="8">
        <f>'[1]CDM 2026 16ème'!H97*0.95</f>
        <v>18.335000000000001</v>
      </c>
      <c r="M265" s="160">
        <v>0.2</v>
      </c>
      <c r="N265" s="160">
        <v>0.2</v>
      </c>
      <c r="W265" t="str">
        <f t="shared" si="4"/>
        <v>1/16eme de finale (23h) - 30/064620323hPower break 1</v>
      </c>
    </row>
    <row r="266" spans="1:23" hidden="1" x14ac:dyDescent="0.25">
      <c r="A266" s="3">
        <v>2</v>
      </c>
      <c r="B266" s="4" t="s">
        <v>107</v>
      </c>
      <c r="C266" s="5">
        <v>46203</v>
      </c>
      <c r="D266" s="6" t="s">
        <v>22</v>
      </c>
      <c r="E266" s="6" t="s">
        <v>182</v>
      </c>
      <c r="F266" s="6" t="b">
        <v>1</v>
      </c>
      <c r="G266" s="6" t="s">
        <v>372</v>
      </c>
      <c r="H266" s="3" t="s">
        <v>138</v>
      </c>
      <c r="I266" s="6" t="s">
        <v>84</v>
      </c>
      <c r="J266" s="6" t="s">
        <v>94</v>
      </c>
      <c r="K266" s="7">
        <f>'[1]CDM 2026 16ème'!I98</f>
        <v>230000</v>
      </c>
      <c r="L266" s="8">
        <f>'[1]CDM 2026 16ème'!H98</f>
        <v>16.399999999999999</v>
      </c>
      <c r="M266"/>
      <c r="N266"/>
      <c r="O266" s="160">
        <v>0.2</v>
      </c>
      <c r="P266" s="160">
        <v>0.16</v>
      </c>
      <c r="Q266" s="160">
        <v>0.12</v>
      </c>
      <c r="R266" s="160">
        <v>0.08</v>
      </c>
      <c r="S266" s="160">
        <v>0.02</v>
      </c>
      <c r="T266" s="160">
        <v>0.04</v>
      </c>
      <c r="U266" s="160">
        <v>0.06</v>
      </c>
      <c r="V266" s="160">
        <v>0.1</v>
      </c>
      <c r="W266" t="str">
        <f t="shared" si="4"/>
        <v>1/16eme de finale (23h) - 30/064620323hMi-temps 1</v>
      </c>
    </row>
    <row r="267" spans="1:23" hidden="1" x14ac:dyDescent="0.25">
      <c r="A267" s="3">
        <v>2</v>
      </c>
      <c r="B267" s="4" t="s">
        <v>107</v>
      </c>
      <c r="C267" s="5">
        <v>46203</v>
      </c>
      <c r="D267" s="6" t="s">
        <v>22</v>
      </c>
      <c r="E267" s="6" t="s">
        <v>182</v>
      </c>
      <c r="F267" s="6" t="b">
        <v>1</v>
      </c>
      <c r="G267" s="6" t="s">
        <v>372</v>
      </c>
      <c r="H267" s="3" t="s">
        <v>139</v>
      </c>
      <c r="I267" s="6" t="s">
        <v>84</v>
      </c>
      <c r="J267" s="6" t="s">
        <v>94</v>
      </c>
      <c r="K267" s="7">
        <f>'[1]CDM 2026 16ème'!I99</f>
        <v>220000</v>
      </c>
      <c r="L267" s="8">
        <f>'[1]CDM 2026 16ème'!H99</f>
        <v>15.7</v>
      </c>
      <c r="M267"/>
      <c r="N267"/>
      <c r="O267" s="160">
        <v>0.1</v>
      </c>
      <c r="P267" s="160">
        <v>0.06</v>
      </c>
      <c r="Q267" s="160">
        <v>0.04</v>
      </c>
      <c r="R267" s="160">
        <v>0.02</v>
      </c>
      <c r="S267" s="160">
        <v>0.02</v>
      </c>
      <c r="T267" s="160">
        <v>0.04</v>
      </c>
      <c r="U267" s="160">
        <v>0.06</v>
      </c>
      <c r="V267" s="160">
        <v>0.1</v>
      </c>
      <c r="W267" t="str">
        <f t="shared" si="4"/>
        <v>1/16eme de finale (23h) - 30/064620323hMi-temps 2</v>
      </c>
    </row>
    <row r="268" spans="1:23" hidden="1" x14ac:dyDescent="0.25">
      <c r="A268" s="3">
        <v>2</v>
      </c>
      <c r="B268" s="4" t="s">
        <v>107</v>
      </c>
      <c r="C268" s="5">
        <v>46203</v>
      </c>
      <c r="D268" s="6" t="s">
        <v>22</v>
      </c>
      <c r="E268" s="6" t="s">
        <v>182</v>
      </c>
      <c r="F268" s="6" t="b">
        <v>1</v>
      </c>
      <c r="G268" s="6" t="s">
        <v>372</v>
      </c>
      <c r="H268" s="3" t="s">
        <v>140</v>
      </c>
      <c r="I268" s="6" t="s">
        <v>84</v>
      </c>
      <c r="J268" s="6" t="s">
        <v>94</v>
      </c>
      <c r="K268" s="7">
        <f>'[1]CDM 2026 16ème'!I100</f>
        <v>230000</v>
      </c>
      <c r="L268" s="8">
        <f>'[1]CDM 2026 16ème'!H100</f>
        <v>16.399999999999999</v>
      </c>
      <c r="M268"/>
      <c r="N268"/>
      <c r="O268" s="160">
        <v>0.1</v>
      </c>
      <c r="P268" s="160">
        <v>0.06</v>
      </c>
      <c r="Q268" s="160">
        <v>0.04</v>
      </c>
      <c r="R268" s="160">
        <v>0.02</v>
      </c>
      <c r="S268" s="160">
        <v>0.08</v>
      </c>
      <c r="T268" s="160">
        <v>0.12</v>
      </c>
      <c r="U268" s="160">
        <v>0.16</v>
      </c>
      <c r="V268" s="160">
        <v>0.2</v>
      </c>
      <c r="W268" t="str">
        <f t="shared" si="4"/>
        <v>1/16eme de finale (23h) - 30/064620323hMi-temps 3</v>
      </c>
    </row>
    <row r="269" spans="1:23" hidden="1" x14ac:dyDescent="0.25">
      <c r="A269" s="3">
        <v>2</v>
      </c>
      <c r="B269" s="4" t="s">
        <v>107</v>
      </c>
      <c r="C269" s="5">
        <v>46203</v>
      </c>
      <c r="D269" s="6" t="s">
        <v>22</v>
      </c>
      <c r="E269" s="6" t="s">
        <v>182</v>
      </c>
      <c r="F269" s="6" t="b">
        <v>1</v>
      </c>
      <c r="G269" s="6" t="s">
        <v>372</v>
      </c>
      <c r="H269" s="3" t="s">
        <v>244</v>
      </c>
      <c r="I269" s="6" t="s">
        <v>84</v>
      </c>
      <c r="J269" s="6" t="s">
        <v>94</v>
      </c>
      <c r="K269" s="7">
        <f>'[1]CDM 2026 16ème'!I101</f>
        <v>270000</v>
      </c>
      <c r="L269" s="8">
        <f>'[1]CDM 2026 16ème'!H101*0.95</f>
        <v>18.335000000000001</v>
      </c>
      <c r="M269" s="160">
        <v>0.2</v>
      </c>
      <c r="N269" s="160">
        <v>0.2</v>
      </c>
      <c r="W269" t="str">
        <f t="shared" si="4"/>
        <v>1/16eme de finale (23h) - 30/064620323hPower break 2</v>
      </c>
    </row>
    <row r="270" spans="1:23" hidden="1" x14ac:dyDescent="0.25">
      <c r="A270" s="3">
        <v>2</v>
      </c>
      <c r="B270" s="4" t="s">
        <v>107</v>
      </c>
      <c r="C270" s="5">
        <v>46203</v>
      </c>
      <c r="D270" s="6" t="s">
        <v>22</v>
      </c>
      <c r="E270" s="6" t="s">
        <v>182</v>
      </c>
      <c r="F270" s="6" t="b">
        <v>1</v>
      </c>
      <c r="G270" s="6" t="s">
        <v>372</v>
      </c>
      <c r="H270" s="3" t="s">
        <v>180</v>
      </c>
      <c r="I270" s="6" t="s">
        <v>84</v>
      </c>
      <c r="J270" s="6" t="s">
        <v>94</v>
      </c>
      <c r="K270" s="7">
        <f>'[1]CDM 2026 16ème'!I102</f>
        <v>240000</v>
      </c>
      <c r="L270" s="8">
        <f>'[1]CDM 2026 16ème'!H102</f>
        <v>17.149999999999999</v>
      </c>
      <c r="M270"/>
      <c r="N270"/>
      <c r="O270" s="160">
        <v>0.14000000000000001</v>
      </c>
      <c r="P270" s="160">
        <v>0.11</v>
      </c>
      <c r="Q270" s="160">
        <v>0.08</v>
      </c>
      <c r="R270" t="s">
        <v>94</v>
      </c>
      <c r="S270" t="s">
        <v>94</v>
      </c>
      <c r="T270" s="160">
        <v>0.08</v>
      </c>
      <c r="U270" s="160">
        <v>0.11</v>
      </c>
      <c r="V270" s="160">
        <v>0.14000000000000001</v>
      </c>
      <c r="W270" t="str">
        <f t="shared" ref="W270:W327" si="5">_xlfn.CONCAT(G270,C270,I270,H270)</f>
        <v>1/16eme de finale (23h) - 30/064620323h2ème période / Prolongations</v>
      </c>
    </row>
    <row r="271" spans="1:23" hidden="1" x14ac:dyDescent="0.25">
      <c r="A271" s="3">
        <v>2</v>
      </c>
      <c r="B271" s="4" t="s">
        <v>107</v>
      </c>
      <c r="C271" s="5">
        <v>46203</v>
      </c>
      <c r="D271" s="6" t="s">
        <v>22</v>
      </c>
      <c r="E271" s="6" t="s">
        <v>182</v>
      </c>
      <c r="F271" s="6" t="b">
        <v>1</v>
      </c>
      <c r="G271" s="6" t="s">
        <v>372</v>
      </c>
      <c r="H271" s="3" t="s">
        <v>181</v>
      </c>
      <c r="I271" s="6" t="s">
        <v>84</v>
      </c>
      <c r="J271" s="6" t="s">
        <v>94</v>
      </c>
      <c r="K271" s="7">
        <f>'[1]CDM 2026 16ème'!I103</f>
        <v>240000</v>
      </c>
      <c r="L271" s="8">
        <f>'[1]CDM 2026 16ème'!H103</f>
        <v>17.149999999999999</v>
      </c>
      <c r="M271"/>
      <c r="N271"/>
      <c r="O271" s="160">
        <v>0.14000000000000001</v>
      </c>
      <c r="P271" s="160">
        <v>0.11</v>
      </c>
      <c r="Q271" s="160">
        <v>0.08</v>
      </c>
      <c r="R271" t="s">
        <v>94</v>
      </c>
      <c r="S271" t="s">
        <v>94</v>
      </c>
      <c r="T271" s="160">
        <v>0.08</v>
      </c>
      <c r="U271" s="160">
        <v>0.11</v>
      </c>
      <c r="V271" s="160">
        <v>0.14000000000000001</v>
      </c>
      <c r="W271" t="str">
        <f t="shared" si="5"/>
        <v>1/16eme de finale (23h) - 30/064620323hProlongations / Tirs au but</v>
      </c>
    </row>
    <row r="272" spans="1:23" hidden="1" x14ac:dyDescent="0.25">
      <c r="A272" s="3">
        <v>2</v>
      </c>
      <c r="B272" s="4" t="s">
        <v>107</v>
      </c>
      <c r="C272" s="5">
        <v>46203</v>
      </c>
      <c r="D272" s="6" t="s">
        <v>22</v>
      </c>
      <c r="E272" s="6" t="s">
        <v>182</v>
      </c>
      <c r="F272" s="6" t="b">
        <v>1</v>
      </c>
      <c r="G272" s="6" t="s">
        <v>372</v>
      </c>
      <c r="H272" s="3" t="s">
        <v>119</v>
      </c>
      <c r="I272" s="6" t="s">
        <v>84</v>
      </c>
      <c r="J272" s="6" t="s">
        <v>94</v>
      </c>
      <c r="K272" s="7">
        <f>'[1]CDM 2026 16ème'!I104</f>
        <v>60000</v>
      </c>
      <c r="L272" s="8">
        <f>'[1]CDM 2026 16ème'!H104</f>
        <v>5</v>
      </c>
      <c r="M272"/>
      <c r="N272"/>
      <c r="O272" s="160">
        <v>0.2</v>
      </c>
      <c r="P272" s="160">
        <v>0.16</v>
      </c>
      <c r="Q272" s="160">
        <v>0.12</v>
      </c>
      <c r="R272" s="160">
        <v>0.08</v>
      </c>
      <c r="S272" s="160">
        <v>0.04</v>
      </c>
      <c r="T272" s="160">
        <v>0.08</v>
      </c>
      <c r="U272" s="160">
        <v>0.12</v>
      </c>
      <c r="V272" s="160">
        <v>0.15</v>
      </c>
      <c r="W272" t="str">
        <f t="shared" si="5"/>
        <v>1/16eme de finale (23h) - 30/064620323hFin match</v>
      </c>
    </row>
    <row r="273" spans="1:23" hidden="1" x14ac:dyDescent="0.25">
      <c r="A273" s="3">
        <v>2</v>
      </c>
      <c r="B273" s="4" t="s">
        <v>107</v>
      </c>
      <c r="C273" s="5">
        <v>46204</v>
      </c>
      <c r="D273" s="6" t="s">
        <v>26</v>
      </c>
      <c r="E273" s="6" t="s">
        <v>182</v>
      </c>
      <c r="F273" s="6" t="b">
        <v>1</v>
      </c>
      <c r="G273" s="6" t="s">
        <v>373</v>
      </c>
      <c r="H273" s="3" t="s">
        <v>241</v>
      </c>
      <c r="I273" s="6" t="s">
        <v>83</v>
      </c>
      <c r="J273" s="6" t="s">
        <v>94</v>
      </c>
      <c r="K273" s="7">
        <f>'[1]CDM 2026 16ème'!$I$116</f>
        <v>17000</v>
      </c>
      <c r="L273" s="8">
        <f>'[1]CDM 2026 16ème'!$H$116</f>
        <v>1.8</v>
      </c>
      <c r="M273"/>
      <c r="N273"/>
      <c r="O273" s="160">
        <v>0.15</v>
      </c>
      <c r="P273" s="160">
        <v>0.12</v>
      </c>
      <c r="Q273" s="160">
        <v>0.08</v>
      </c>
      <c r="R273" s="160">
        <v>0.04</v>
      </c>
      <c r="S273" s="160">
        <v>0.06</v>
      </c>
      <c r="T273" s="160">
        <v>0.1</v>
      </c>
      <c r="U273" s="160">
        <v>0.14000000000000001</v>
      </c>
      <c r="V273" s="160">
        <v>0.16</v>
      </c>
      <c r="W273" t="str">
        <f t="shared" si="5"/>
        <v>1/16eme de finale (18h) - 01/074620418hAvant Match</v>
      </c>
    </row>
    <row r="274" spans="1:23" hidden="1" x14ac:dyDescent="0.25">
      <c r="A274" s="3">
        <v>2</v>
      </c>
      <c r="B274" s="4" t="s">
        <v>107</v>
      </c>
      <c r="C274" s="5">
        <v>46204</v>
      </c>
      <c r="D274" s="6" t="s">
        <v>26</v>
      </c>
      <c r="E274" s="6" t="s">
        <v>182</v>
      </c>
      <c r="F274" s="6" t="b">
        <v>1</v>
      </c>
      <c r="G274" s="6" t="s">
        <v>373</v>
      </c>
      <c r="H274" s="3" t="s">
        <v>243</v>
      </c>
      <c r="I274" s="6" t="s">
        <v>83</v>
      </c>
      <c r="J274" s="6" t="s">
        <v>94</v>
      </c>
      <c r="K274" s="7">
        <f>'[1]CDM 2026 16ème'!I118</f>
        <v>78000</v>
      </c>
      <c r="L274" s="8">
        <f>'[1]CDM 2026 16ème'!H118*0.95</f>
        <v>6.46</v>
      </c>
      <c r="M274" s="160">
        <v>0.2</v>
      </c>
      <c r="N274" s="160">
        <v>0.2</v>
      </c>
      <c r="O274"/>
      <c r="P274"/>
      <c r="Q274"/>
      <c r="R274"/>
      <c r="S274"/>
      <c r="T274"/>
      <c r="U274"/>
      <c r="V274"/>
      <c r="W274" t="str">
        <f t="shared" si="5"/>
        <v>1/16eme de finale (18h) - 01/074620418hPower break 1</v>
      </c>
    </row>
    <row r="275" spans="1:23" hidden="1" x14ac:dyDescent="0.25">
      <c r="A275" s="3">
        <v>2</v>
      </c>
      <c r="B275" s="4" t="s">
        <v>107</v>
      </c>
      <c r="C275" s="5">
        <v>46204</v>
      </c>
      <c r="D275" s="6" t="s">
        <v>26</v>
      </c>
      <c r="E275" s="6" t="s">
        <v>182</v>
      </c>
      <c r="F275" s="6" t="b">
        <v>1</v>
      </c>
      <c r="G275" s="6" t="s">
        <v>373</v>
      </c>
      <c r="H275" s="3" t="s">
        <v>138</v>
      </c>
      <c r="I275" s="6" t="s">
        <v>83</v>
      </c>
      <c r="J275" s="6" t="s">
        <v>94</v>
      </c>
      <c r="K275" s="7">
        <f>'[1]CDM 2026 16ème'!I119</f>
        <v>65000</v>
      </c>
      <c r="L275" s="8">
        <f>'[1]CDM 2026 16ème'!H119</f>
        <v>5.65</v>
      </c>
      <c r="M275"/>
      <c r="N275"/>
      <c r="O275" s="160">
        <v>0.16</v>
      </c>
      <c r="P275" s="160">
        <v>0.14000000000000001</v>
      </c>
      <c r="Q275" s="160">
        <v>0.1</v>
      </c>
      <c r="R275" s="160">
        <v>0.06</v>
      </c>
      <c r="S275" s="160">
        <v>0.02</v>
      </c>
      <c r="T275" s="160">
        <v>0.04</v>
      </c>
      <c r="U275" s="160">
        <v>0.06</v>
      </c>
      <c r="V275" s="160">
        <v>0.1</v>
      </c>
      <c r="W275" t="str">
        <f t="shared" si="5"/>
        <v>1/16eme de finale (18h) - 01/074620418hMi-temps 1</v>
      </c>
    </row>
    <row r="276" spans="1:23" hidden="1" x14ac:dyDescent="0.25">
      <c r="A276" s="3">
        <v>2</v>
      </c>
      <c r="B276" s="4" t="s">
        <v>107</v>
      </c>
      <c r="C276" s="5">
        <v>46204</v>
      </c>
      <c r="D276" s="6" t="s">
        <v>26</v>
      </c>
      <c r="E276" s="6" t="s">
        <v>182</v>
      </c>
      <c r="F276" s="6" t="b">
        <v>1</v>
      </c>
      <c r="G276" s="6" t="s">
        <v>373</v>
      </c>
      <c r="H276" s="3" t="s">
        <v>139</v>
      </c>
      <c r="I276" s="6" t="s">
        <v>83</v>
      </c>
      <c r="J276" s="6" t="s">
        <v>94</v>
      </c>
      <c r="K276" s="7">
        <f>'[1]CDM 2026 16ème'!I120</f>
        <v>60000</v>
      </c>
      <c r="L276" s="8">
        <f>'[1]CDM 2026 16ème'!H120</f>
        <v>5.2</v>
      </c>
      <c r="M276"/>
      <c r="N276"/>
      <c r="O276" s="160">
        <v>0.1</v>
      </c>
      <c r="P276" s="160">
        <v>0.06</v>
      </c>
      <c r="Q276" s="160">
        <v>0.04</v>
      </c>
      <c r="R276" s="160">
        <v>0.02</v>
      </c>
      <c r="S276" s="160">
        <v>0.02</v>
      </c>
      <c r="T276" s="160">
        <v>0.04</v>
      </c>
      <c r="U276" s="160">
        <v>0.06</v>
      </c>
      <c r="V276" s="160">
        <v>0.1</v>
      </c>
      <c r="W276" t="str">
        <f t="shared" si="5"/>
        <v>1/16eme de finale (18h) - 01/074620418hMi-temps 2</v>
      </c>
    </row>
    <row r="277" spans="1:23" hidden="1" x14ac:dyDescent="0.25">
      <c r="A277" s="3">
        <v>2</v>
      </c>
      <c r="B277" s="4" t="s">
        <v>107</v>
      </c>
      <c r="C277" s="5">
        <v>46204</v>
      </c>
      <c r="D277" s="6" t="s">
        <v>26</v>
      </c>
      <c r="E277" s="6" t="s">
        <v>182</v>
      </c>
      <c r="F277" s="6" t="b">
        <v>1</v>
      </c>
      <c r="G277" s="6" t="s">
        <v>373</v>
      </c>
      <c r="H277" s="3" t="s">
        <v>140</v>
      </c>
      <c r="I277" s="6" t="s">
        <v>83</v>
      </c>
      <c r="J277" s="6" t="s">
        <v>94</v>
      </c>
      <c r="K277" s="7">
        <f>'[1]CDM 2026 16ème'!I121</f>
        <v>65000</v>
      </c>
      <c r="L277" s="8">
        <f>'[1]CDM 2026 16ème'!H121</f>
        <v>5.65</v>
      </c>
      <c r="M277"/>
      <c r="N277"/>
      <c r="O277" s="160">
        <v>0.1</v>
      </c>
      <c r="P277" s="160">
        <v>0.06</v>
      </c>
      <c r="Q277" s="160">
        <v>0.04</v>
      </c>
      <c r="R277" s="160">
        <v>0.02</v>
      </c>
      <c r="S277" s="160">
        <v>0.06</v>
      </c>
      <c r="T277" s="160">
        <v>0.1</v>
      </c>
      <c r="U277" s="160">
        <v>0.14000000000000001</v>
      </c>
      <c r="V277" s="160">
        <v>0.16</v>
      </c>
      <c r="W277" t="str">
        <f t="shared" si="5"/>
        <v>1/16eme de finale (18h) - 01/074620418hMi-temps 3</v>
      </c>
    </row>
    <row r="278" spans="1:23" hidden="1" x14ac:dyDescent="0.25">
      <c r="A278" s="3">
        <v>2</v>
      </c>
      <c r="B278" s="4" t="s">
        <v>107</v>
      </c>
      <c r="C278" s="5">
        <v>46204</v>
      </c>
      <c r="D278" s="6" t="s">
        <v>26</v>
      </c>
      <c r="E278" s="6" t="s">
        <v>182</v>
      </c>
      <c r="F278" s="6" t="b">
        <v>1</v>
      </c>
      <c r="G278" s="6" t="s">
        <v>373</v>
      </c>
      <c r="H278" s="3" t="s">
        <v>244</v>
      </c>
      <c r="I278" s="6" t="s">
        <v>83</v>
      </c>
      <c r="J278" s="6" t="s">
        <v>94</v>
      </c>
      <c r="K278" s="7">
        <f>'[1]CDM 2026 16ème'!I122</f>
        <v>78000</v>
      </c>
      <c r="L278" s="8">
        <f>'[1]CDM 2026 16ème'!H122*0.95</f>
        <v>6.46</v>
      </c>
      <c r="M278" s="160">
        <v>0.2</v>
      </c>
      <c r="N278" s="160">
        <v>0.2</v>
      </c>
      <c r="O278"/>
      <c r="P278"/>
      <c r="Q278"/>
      <c r="R278"/>
      <c r="S278"/>
      <c r="T278"/>
      <c r="U278"/>
      <c r="V278"/>
      <c r="W278" t="str">
        <f t="shared" si="5"/>
        <v>1/16eme de finale (18h) - 01/074620418hPower break 2</v>
      </c>
    </row>
    <row r="279" spans="1:23" hidden="1" x14ac:dyDescent="0.25">
      <c r="A279" s="3">
        <v>2</v>
      </c>
      <c r="B279" s="4" t="s">
        <v>107</v>
      </c>
      <c r="C279" s="5">
        <v>46204</v>
      </c>
      <c r="D279" s="6" t="s">
        <v>26</v>
      </c>
      <c r="E279" s="6" t="s">
        <v>182</v>
      </c>
      <c r="F279" s="6" t="b">
        <v>1</v>
      </c>
      <c r="G279" s="6" t="s">
        <v>373</v>
      </c>
      <c r="H279" s="3" t="s">
        <v>180</v>
      </c>
      <c r="I279" s="6" t="s">
        <v>83</v>
      </c>
      <c r="J279" s="6" t="s">
        <v>94</v>
      </c>
      <c r="K279" s="7">
        <f>'[1]CDM 2026 16ème'!I123</f>
        <v>65000</v>
      </c>
      <c r="L279" s="8">
        <f>'[1]CDM 2026 16ème'!H123</f>
        <v>5.65</v>
      </c>
      <c r="M279"/>
      <c r="N279"/>
      <c r="O279" s="160">
        <v>0.14000000000000001</v>
      </c>
      <c r="P279" s="160">
        <v>0.11</v>
      </c>
      <c r="Q279" s="160">
        <v>0.08</v>
      </c>
      <c r="R279" t="s">
        <v>94</v>
      </c>
      <c r="S279" t="s">
        <v>94</v>
      </c>
      <c r="T279" s="160">
        <v>0.08</v>
      </c>
      <c r="U279" s="160">
        <v>0.11</v>
      </c>
      <c r="V279" s="160">
        <v>0.14000000000000001</v>
      </c>
      <c r="W279" t="str">
        <f t="shared" si="5"/>
        <v>1/16eme de finale (18h) - 01/074620418h2ème période / Prolongations</v>
      </c>
    </row>
    <row r="280" spans="1:23" hidden="1" x14ac:dyDescent="0.25">
      <c r="A280" s="3">
        <v>2</v>
      </c>
      <c r="B280" s="4" t="s">
        <v>107</v>
      </c>
      <c r="C280" s="5">
        <v>46204</v>
      </c>
      <c r="D280" s="6" t="s">
        <v>26</v>
      </c>
      <c r="E280" s="6" t="s">
        <v>182</v>
      </c>
      <c r="F280" s="6" t="b">
        <v>1</v>
      </c>
      <c r="G280" s="6" t="s">
        <v>373</v>
      </c>
      <c r="H280" s="3" t="s">
        <v>181</v>
      </c>
      <c r="I280" s="6" t="s">
        <v>83</v>
      </c>
      <c r="J280" s="6" t="s">
        <v>94</v>
      </c>
      <c r="K280" s="7">
        <f>'[1]CDM 2026 16ème'!I124</f>
        <v>65000</v>
      </c>
      <c r="L280" s="8">
        <f>'[1]CDM 2026 16ème'!H124</f>
        <v>5.65</v>
      </c>
      <c r="M280"/>
      <c r="N280"/>
      <c r="O280" s="160">
        <v>0.14000000000000001</v>
      </c>
      <c r="P280" s="160">
        <v>0.11</v>
      </c>
      <c r="Q280" s="160">
        <v>0.08</v>
      </c>
      <c r="R280" t="s">
        <v>94</v>
      </c>
      <c r="S280" t="s">
        <v>94</v>
      </c>
      <c r="T280" s="160">
        <v>0.08</v>
      </c>
      <c r="U280" s="160">
        <v>0.11</v>
      </c>
      <c r="V280" s="160">
        <v>0.14000000000000001</v>
      </c>
      <c r="W280" t="str">
        <f t="shared" si="5"/>
        <v>1/16eme de finale (18h) - 01/074620418hProlongations / Tirs au but</v>
      </c>
    </row>
    <row r="281" spans="1:23" hidden="1" x14ac:dyDescent="0.25">
      <c r="A281" s="3">
        <v>2</v>
      </c>
      <c r="B281" s="4" t="s">
        <v>107</v>
      </c>
      <c r="C281" s="5">
        <v>46204</v>
      </c>
      <c r="D281" s="6" t="s">
        <v>26</v>
      </c>
      <c r="E281" s="6" t="s">
        <v>182</v>
      </c>
      <c r="F281" s="6" t="b">
        <v>1</v>
      </c>
      <c r="G281" s="6" t="s">
        <v>373</v>
      </c>
      <c r="H281" s="3" t="s">
        <v>119</v>
      </c>
      <c r="I281" s="6" t="s">
        <v>83</v>
      </c>
      <c r="J281" s="6" t="s">
        <v>94</v>
      </c>
      <c r="K281" s="7">
        <f>'[1]CDM 2026 16ème'!I125</f>
        <v>50000</v>
      </c>
      <c r="L281" s="8">
        <f>'[1]CDM 2026 16ème'!H125</f>
        <v>4.3499999999999996</v>
      </c>
      <c r="M281"/>
      <c r="N281"/>
      <c r="O281" s="160">
        <v>0.16</v>
      </c>
      <c r="P281" s="160">
        <v>0.14000000000000001</v>
      </c>
      <c r="Q281" s="160">
        <v>0.1</v>
      </c>
      <c r="R281" s="160">
        <v>0.06</v>
      </c>
      <c r="S281" s="160">
        <v>0.04</v>
      </c>
      <c r="T281" s="160">
        <v>0.08</v>
      </c>
      <c r="U281" s="160">
        <v>0.12</v>
      </c>
      <c r="V281" s="160">
        <v>0.15</v>
      </c>
      <c r="W281" t="str">
        <f t="shared" si="5"/>
        <v>1/16eme de finale (18h) - 01/074620418hFin match</v>
      </c>
    </row>
    <row r="282" spans="1:23" hidden="1" x14ac:dyDescent="0.25">
      <c r="A282" s="3">
        <v>2</v>
      </c>
      <c r="B282" s="4" t="s">
        <v>107</v>
      </c>
      <c r="C282" s="5">
        <v>46204</v>
      </c>
      <c r="D282" s="6" t="s">
        <v>20</v>
      </c>
      <c r="E282" s="6" t="s">
        <v>182</v>
      </c>
      <c r="F282" s="6" t="b">
        <v>1</v>
      </c>
      <c r="G282" s="6" t="s">
        <v>374</v>
      </c>
      <c r="H282" s="3" t="s">
        <v>241</v>
      </c>
      <c r="I282" s="6" t="s">
        <v>82</v>
      </c>
      <c r="J282" s="6" t="s">
        <v>94</v>
      </c>
      <c r="K282" s="7">
        <f>'[1]CDM 2026 16ème'!$I$137</f>
        <v>50000</v>
      </c>
      <c r="L282" s="8">
        <f>'[1]CDM 2026 16ème'!$H$137</f>
        <v>3.6</v>
      </c>
      <c r="M282"/>
      <c r="N282"/>
      <c r="O282" s="160">
        <v>0.15</v>
      </c>
      <c r="P282" s="160">
        <v>0.12</v>
      </c>
      <c r="Q282" s="160">
        <v>0.08</v>
      </c>
      <c r="R282" s="160">
        <v>0.04</v>
      </c>
      <c r="S282" s="160">
        <v>0.06</v>
      </c>
      <c r="T282" s="160">
        <v>0.1</v>
      </c>
      <c r="U282" s="160">
        <v>0.14000000000000001</v>
      </c>
      <c r="V282" s="160">
        <v>0.16</v>
      </c>
      <c r="W282" t="str">
        <f t="shared" si="5"/>
        <v>1/16eme de finale (22h) - 01/074620422hAvant Match</v>
      </c>
    </row>
    <row r="283" spans="1:23" hidden="1" x14ac:dyDescent="0.25">
      <c r="A283" s="3">
        <v>2</v>
      </c>
      <c r="B283" s="4" t="s">
        <v>107</v>
      </c>
      <c r="C283" s="5">
        <v>46204</v>
      </c>
      <c r="D283" s="6" t="s">
        <v>20</v>
      </c>
      <c r="E283" s="6" t="s">
        <v>182</v>
      </c>
      <c r="F283" s="6" t="b">
        <v>1</v>
      </c>
      <c r="G283" s="6" t="s">
        <v>374</v>
      </c>
      <c r="H283" s="3" t="s">
        <v>243</v>
      </c>
      <c r="I283" s="6" t="s">
        <v>82</v>
      </c>
      <c r="J283" s="6" t="s">
        <v>94</v>
      </c>
      <c r="K283" s="7">
        <f>'[1]CDM 2026 16ème'!I139</f>
        <v>90000</v>
      </c>
      <c r="L283" s="8">
        <f>'[1]CDM 2026 16ème'!H139*0.95</f>
        <v>6.84</v>
      </c>
      <c r="M283" s="160">
        <v>0.2</v>
      </c>
      <c r="N283" s="160">
        <v>0.2</v>
      </c>
      <c r="O283"/>
      <c r="P283"/>
      <c r="Q283"/>
      <c r="R283"/>
      <c r="S283"/>
      <c r="T283"/>
      <c r="U283"/>
      <c r="V283"/>
      <c r="W283" t="str">
        <f t="shared" si="5"/>
        <v>1/16eme de finale (22h) - 01/074620422hPower break 1</v>
      </c>
    </row>
    <row r="284" spans="1:23" hidden="1" x14ac:dyDescent="0.25">
      <c r="A284" s="3">
        <v>2</v>
      </c>
      <c r="B284" s="4" t="s">
        <v>107</v>
      </c>
      <c r="C284" s="5">
        <v>46204</v>
      </c>
      <c r="D284" s="6" t="s">
        <v>20</v>
      </c>
      <c r="E284" s="6" t="s">
        <v>182</v>
      </c>
      <c r="F284" s="6" t="b">
        <v>1</v>
      </c>
      <c r="G284" s="6" t="s">
        <v>374</v>
      </c>
      <c r="H284" s="3" t="s">
        <v>138</v>
      </c>
      <c r="I284" s="6" t="s">
        <v>82</v>
      </c>
      <c r="J284" s="6" t="s">
        <v>94</v>
      </c>
      <c r="K284" s="7">
        <f>'[1]CDM 2026 16ème'!I140</f>
        <v>75000</v>
      </c>
      <c r="L284" s="8">
        <f>'[1]CDM 2026 16ème'!H140</f>
        <v>6</v>
      </c>
      <c r="M284"/>
      <c r="N284"/>
      <c r="O284" s="160">
        <v>0.16</v>
      </c>
      <c r="P284" s="160">
        <v>0.14000000000000001</v>
      </c>
      <c r="Q284" s="160">
        <v>0.1</v>
      </c>
      <c r="R284" s="160">
        <v>0.06</v>
      </c>
      <c r="S284" s="160">
        <v>0.02</v>
      </c>
      <c r="T284" s="160">
        <v>0.04</v>
      </c>
      <c r="U284" s="160">
        <v>0.06</v>
      </c>
      <c r="V284" s="160">
        <v>0.1</v>
      </c>
      <c r="W284" t="str">
        <f t="shared" si="5"/>
        <v>1/16eme de finale (22h) - 01/074620422hMi-temps 1</v>
      </c>
    </row>
    <row r="285" spans="1:23" hidden="1" x14ac:dyDescent="0.25">
      <c r="A285" s="3">
        <v>2</v>
      </c>
      <c r="B285" s="4" t="s">
        <v>107</v>
      </c>
      <c r="C285" s="5">
        <v>46204</v>
      </c>
      <c r="D285" s="6" t="s">
        <v>20</v>
      </c>
      <c r="E285" s="6" t="s">
        <v>182</v>
      </c>
      <c r="F285" s="6" t="b">
        <v>1</v>
      </c>
      <c r="G285" s="6" t="s">
        <v>374</v>
      </c>
      <c r="H285" s="3" t="s">
        <v>139</v>
      </c>
      <c r="I285" s="6" t="s">
        <v>82</v>
      </c>
      <c r="J285" s="6" t="s">
        <v>94</v>
      </c>
      <c r="K285" s="7">
        <f>'[1]CDM 2026 16ème'!I141</f>
        <v>70000</v>
      </c>
      <c r="L285" s="8">
        <f>'[1]CDM 2026 16ème'!H141</f>
        <v>5.6</v>
      </c>
      <c r="M285"/>
      <c r="N285"/>
      <c r="O285" s="160">
        <v>0.1</v>
      </c>
      <c r="P285" s="160">
        <v>0.06</v>
      </c>
      <c r="Q285" s="160">
        <v>0.04</v>
      </c>
      <c r="R285" s="160">
        <v>0.02</v>
      </c>
      <c r="S285" s="160">
        <v>0.02</v>
      </c>
      <c r="T285" s="160">
        <v>0.04</v>
      </c>
      <c r="U285" s="160">
        <v>0.06</v>
      </c>
      <c r="V285" s="160">
        <v>0.1</v>
      </c>
      <c r="W285" t="str">
        <f t="shared" si="5"/>
        <v>1/16eme de finale (22h) - 01/074620422hMi-temps 2</v>
      </c>
    </row>
    <row r="286" spans="1:23" hidden="1" x14ac:dyDescent="0.25">
      <c r="A286" s="3">
        <v>2</v>
      </c>
      <c r="B286" s="4" t="s">
        <v>107</v>
      </c>
      <c r="C286" s="5">
        <v>46204</v>
      </c>
      <c r="D286" s="6" t="s">
        <v>20</v>
      </c>
      <c r="E286" s="6" t="s">
        <v>182</v>
      </c>
      <c r="F286" s="6" t="b">
        <v>1</v>
      </c>
      <c r="G286" s="6" t="s">
        <v>374</v>
      </c>
      <c r="H286" s="3" t="s">
        <v>140</v>
      </c>
      <c r="I286" s="6" t="s">
        <v>82</v>
      </c>
      <c r="J286" s="6" t="s">
        <v>94</v>
      </c>
      <c r="K286" s="7">
        <f>'[1]CDM 2026 16ème'!I142</f>
        <v>75000</v>
      </c>
      <c r="L286" s="8">
        <f>'[1]CDM 2026 16ème'!H142</f>
        <v>6</v>
      </c>
      <c r="M286"/>
      <c r="N286"/>
      <c r="O286" s="160">
        <v>0.1</v>
      </c>
      <c r="P286" s="160">
        <v>0.06</v>
      </c>
      <c r="Q286" s="160">
        <v>0.04</v>
      </c>
      <c r="R286" s="160">
        <v>0.02</v>
      </c>
      <c r="S286" s="160">
        <v>0.06</v>
      </c>
      <c r="T286" s="160">
        <v>0.1</v>
      </c>
      <c r="U286" s="160">
        <v>0.14000000000000001</v>
      </c>
      <c r="V286" s="160">
        <v>0.16</v>
      </c>
      <c r="W286" t="str">
        <f t="shared" si="5"/>
        <v>1/16eme de finale (22h) - 01/074620422hMi-temps 3</v>
      </c>
    </row>
    <row r="287" spans="1:23" hidden="1" x14ac:dyDescent="0.25">
      <c r="A287" s="3">
        <v>2</v>
      </c>
      <c r="B287" s="4" t="s">
        <v>107</v>
      </c>
      <c r="C287" s="5">
        <v>46204</v>
      </c>
      <c r="D287" s="6" t="s">
        <v>20</v>
      </c>
      <c r="E287" s="6" t="s">
        <v>182</v>
      </c>
      <c r="F287" s="6" t="b">
        <v>1</v>
      </c>
      <c r="G287" s="6" t="s">
        <v>374</v>
      </c>
      <c r="H287" s="3" t="s">
        <v>244</v>
      </c>
      <c r="I287" s="6" t="s">
        <v>82</v>
      </c>
      <c r="J287" s="6" t="s">
        <v>94</v>
      </c>
      <c r="K287" s="7">
        <f>'[1]CDM 2026 16ème'!I143</f>
        <v>90000</v>
      </c>
      <c r="L287" s="8">
        <f>'[1]CDM 2026 16ème'!H143*0.95</f>
        <v>6.84</v>
      </c>
      <c r="M287" s="160">
        <v>0.2</v>
      </c>
      <c r="N287" s="160">
        <v>0.2</v>
      </c>
      <c r="O287"/>
      <c r="P287"/>
      <c r="Q287"/>
      <c r="R287"/>
      <c r="S287"/>
      <c r="T287"/>
      <c r="U287"/>
      <c r="V287"/>
      <c r="W287" t="str">
        <f t="shared" si="5"/>
        <v>1/16eme de finale (22h) - 01/074620422hPower break 2</v>
      </c>
    </row>
    <row r="288" spans="1:23" hidden="1" x14ac:dyDescent="0.25">
      <c r="A288" s="3">
        <v>2</v>
      </c>
      <c r="B288" s="4" t="s">
        <v>107</v>
      </c>
      <c r="C288" s="5">
        <v>46204</v>
      </c>
      <c r="D288" s="6" t="s">
        <v>20</v>
      </c>
      <c r="E288" s="6" t="s">
        <v>182</v>
      </c>
      <c r="F288" s="6" t="b">
        <v>1</v>
      </c>
      <c r="G288" s="6" t="s">
        <v>374</v>
      </c>
      <c r="H288" s="3" t="s">
        <v>180</v>
      </c>
      <c r="I288" s="6" t="s">
        <v>82</v>
      </c>
      <c r="J288" s="6" t="s">
        <v>94</v>
      </c>
      <c r="K288" s="7">
        <f>'[1]CDM 2026 16ème'!I144</f>
        <v>75000</v>
      </c>
      <c r="L288" s="8">
        <f>'[1]CDM 2026 16ème'!H144</f>
        <v>6</v>
      </c>
      <c r="M288"/>
      <c r="N288"/>
      <c r="O288" s="160">
        <v>0.14000000000000001</v>
      </c>
      <c r="P288" s="160">
        <v>0.11</v>
      </c>
      <c r="Q288" s="160">
        <v>0.08</v>
      </c>
      <c r="R288" t="s">
        <v>94</v>
      </c>
      <c r="S288" t="s">
        <v>94</v>
      </c>
      <c r="T288" s="160">
        <v>0.08</v>
      </c>
      <c r="U288" s="160">
        <v>0.11</v>
      </c>
      <c r="V288" s="160">
        <v>0.14000000000000001</v>
      </c>
      <c r="W288" t="str">
        <f t="shared" si="5"/>
        <v>1/16eme de finale (22h) - 01/074620422h2ème période / Prolongations</v>
      </c>
    </row>
    <row r="289" spans="1:23" hidden="1" x14ac:dyDescent="0.25">
      <c r="A289" s="3">
        <v>2</v>
      </c>
      <c r="B289" s="4" t="s">
        <v>107</v>
      </c>
      <c r="C289" s="5">
        <v>46204</v>
      </c>
      <c r="D289" s="6" t="s">
        <v>20</v>
      </c>
      <c r="E289" s="6" t="s">
        <v>182</v>
      </c>
      <c r="F289" s="6" t="b">
        <v>1</v>
      </c>
      <c r="G289" s="6" t="s">
        <v>374</v>
      </c>
      <c r="H289" s="3" t="s">
        <v>181</v>
      </c>
      <c r="I289" s="6" t="s">
        <v>82</v>
      </c>
      <c r="J289" s="6" t="s">
        <v>94</v>
      </c>
      <c r="K289" s="7">
        <f>'[1]CDM 2026 16ème'!I145</f>
        <v>75000</v>
      </c>
      <c r="L289" s="8">
        <f>'[1]CDM 2026 16ème'!H145</f>
        <v>6</v>
      </c>
      <c r="M289"/>
      <c r="N289"/>
      <c r="O289" s="160">
        <v>0.14000000000000001</v>
      </c>
      <c r="P289" s="160">
        <v>0.11</v>
      </c>
      <c r="Q289" s="160">
        <v>0.08</v>
      </c>
      <c r="R289" t="s">
        <v>94</v>
      </c>
      <c r="S289" t="s">
        <v>94</v>
      </c>
      <c r="T289" s="160">
        <v>0.08</v>
      </c>
      <c r="U289" s="160">
        <v>0.11</v>
      </c>
      <c r="V289" s="160">
        <v>0.14000000000000001</v>
      </c>
      <c r="W289" t="str">
        <f t="shared" si="5"/>
        <v>1/16eme de finale (22h) - 01/074620422hProlongations / Tirs au but</v>
      </c>
    </row>
    <row r="290" spans="1:23" hidden="1" x14ac:dyDescent="0.25">
      <c r="A290" s="3">
        <v>2</v>
      </c>
      <c r="B290" s="4" t="s">
        <v>107</v>
      </c>
      <c r="C290" s="5">
        <v>46204</v>
      </c>
      <c r="D290" s="6" t="s">
        <v>20</v>
      </c>
      <c r="E290" s="6" t="s">
        <v>182</v>
      </c>
      <c r="F290" s="6" t="b">
        <v>1</v>
      </c>
      <c r="G290" s="6" t="s">
        <v>374</v>
      </c>
      <c r="H290" s="3" t="s">
        <v>119</v>
      </c>
      <c r="I290" s="6" t="s">
        <v>82</v>
      </c>
      <c r="J290" s="6" t="s">
        <v>94</v>
      </c>
      <c r="K290" s="7">
        <f>'[1]CDM 2026 16ème'!I146</f>
        <v>18000</v>
      </c>
      <c r="L290" s="8">
        <f>'[1]CDM 2026 16ème'!H146</f>
        <v>2</v>
      </c>
      <c r="M290"/>
      <c r="N290"/>
      <c r="O290" s="160">
        <v>0.16</v>
      </c>
      <c r="P290" s="160">
        <v>0.14000000000000001</v>
      </c>
      <c r="Q290" s="160">
        <v>0.1</v>
      </c>
      <c r="R290" s="160">
        <v>0.06</v>
      </c>
      <c r="S290" s="160">
        <v>0.04</v>
      </c>
      <c r="T290" s="160">
        <v>0.08</v>
      </c>
      <c r="U290" s="160">
        <v>0.12</v>
      </c>
      <c r="V290" s="160">
        <v>0.15</v>
      </c>
      <c r="W290" t="str">
        <f t="shared" si="5"/>
        <v>1/16eme de finale (22h) - 01/074620422hFin match</v>
      </c>
    </row>
    <row r="291" spans="1:23" hidden="1" x14ac:dyDescent="0.25">
      <c r="A291" s="3">
        <v>2</v>
      </c>
      <c r="B291" s="4" t="s">
        <v>107</v>
      </c>
      <c r="C291" s="5">
        <v>46205</v>
      </c>
      <c r="D291" s="6" t="s">
        <v>16</v>
      </c>
      <c r="E291" s="6" t="s">
        <v>38</v>
      </c>
      <c r="F291" s="6" t="b">
        <v>1</v>
      </c>
      <c r="G291" s="6" t="s">
        <v>375</v>
      </c>
      <c r="H291" s="3" t="s">
        <v>241</v>
      </c>
      <c r="I291" s="6" t="s">
        <v>79</v>
      </c>
      <c r="J291" s="6" t="s">
        <v>94</v>
      </c>
      <c r="K291" s="7">
        <f>'[1]CDM 2026 16ème'!$I$158</f>
        <v>50000</v>
      </c>
      <c r="L291" s="8">
        <f>'[1]CDM 2026 16ème'!$H$158</f>
        <v>3.55</v>
      </c>
      <c r="M291"/>
      <c r="N291"/>
      <c r="O291" s="160">
        <v>0.15</v>
      </c>
      <c r="P291" s="160">
        <v>0.12</v>
      </c>
      <c r="Q291" s="160">
        <v>0.08</v>
      </c>
      <c r="R291" s="160">
        <v>0.04</v>
      </c>
      <c r="S291" s="160">
        <v>0.06</v>
      </c>
      <c r="T291" s="160">
        <v>0.1</v>
      </c>
      <c r="U291" s="160">
        <v>0.14000000000000001</v>
      </c>
      <c r="V291" s="160">
        <v>0.16</v>
      </c>
      <c r="W291" t="str">
        <f t="shared" si="5"/>
        <v>1/16eme de finale (21h) - 02/074620521hAvant Match</v>
      </c>
    </row>
    <row r="292" spans="1:23" hidden="1" x14ac:dyDescent="0.25">
      <c r="A292" s="3">
        <v>2</v>
      </c>
      <c r="B292" s="4" t="s">
        <v>107</v>
      </c>
      <c r="C292" s="5">
        <v>46205</v>
      </c>
      <c r="D292" s="6" t="s">
        <v>16</v>
      </c>
      <c r="E292" s="6" t="s">
        <v>38</v>
      </c>
      <c r="F292" s="6" t="b">
        <v>1</v>
      </c>
      <c r="G292" s="6" t="s">
        <v>375</v>
      </c>
      <c r="H292" s="3" t="s">
        <v>243</v>
      </c>
      <c r="I292" s="6" t="s">
        <v>79</v>
      </c>
      <c r="J292" s="6" t="s">
        <v>94</v>
      </c>
      <c r="K292" s="7">
        <f>'[1]CDM 2026 16ème'!I160</f>
        <v>165000</v>
      </c>
      <c r="L292" s="8">
        <f>'[1]CDM 2026 16ème'!H160*0.95</f>
        <v>11.21</v>
      </c>
      <c r="M292" s="160">
        <v>0.2</v>
      </c>
      <c r="N292" s="160">
        <v>0.2</v>
      </c>
      <c r="O292"/>
      <c r="P292"/>
      <c r="Q292"/>
      <c r="R292"/>
      <c r="S292"/>
      <c r="T292"/>
      <c r="U292"/>
      <c r="V292"/>
      <c r="W292" t="str">
        <f t="shared" si="5"/>
        <v>1/16eme de finale (21h) - 02/074620521hPower break 1</v>
      </c>
    </row>
    <row r="293" spans="1:23" hidden="1" x14ac:dyDescent="0.25">
      <c r="A293" s="3">
        <v>2</v>
      </c>
      <c r="B293" s="4" t="s">
        <v>107</v>
      </c>
      <c r="C293" s="5">
        <v>46205</v>
      </c>
      <c r="D293" s="6" t="s">
        <v>16</v>
      </c>
      <c r="E293" s="6" t="s">
        <v>38</v>
      </c>
      <c r="F293" s="6" t="b">
        <v>1</v>
      </c>
      <c r="G293" s="6" t="s">
        <v>375</v>
      </c>
      <c r="H293" s="3" t="s">
        <v>138</v>
      </c>
      <c r="I293" s="6" t="s">
        <v>79</v>
      </c>
      <c r="J293" s="6" t="s">
        <v>94</v>
      </c>
      <c r="K293" s="7">
        <f>'[1]CDM 2026 16ème'!I161</f>
        <v>135000</v>
      </c>
      <c r="L293" s="8">
        <f>'[1]CDM 2026 16ème'!H161</f>
        <v>9.65</v>
      </c>
      <c r="M293"/>
      <c r="N293"/>
      <c r="O293" s="160">
        <v>0.16</v>
      </c>
      <c r="P293" s="160">
        <v>0.14000000000000001</v>
      </c>
      <c r="Q293" s="160">
        <v>0.1</v>
      </c>
      <c r="R293" s="160">
        <v>0.06</v>
      </c>
      <c r="S293" s="160">
        <v>0.02</v>
      </c>
      <c r="T293" s="160">
        <v>0.04</v>
      </c>
      <c r="U293" s="160">
        <v>0.06</v>
      </c>
      <c r="V293" s="160">
        <v>0.1</v>
      </c>
      <c r="W293" t="str">
        <f t="shared" si="5"/>
        <v>1/16eme de finale (21h) - 02/074620521hMi-temps 1</v>
      </c>
    </row>
    <row r="294" spans="1:23" hidden="1" x14ac:dyDescent="0.25">
      <c r="A294" s="3">
        <v>2</v>
      </c>
      <c r="B294" s="4" t="s">
        <v>107</v>
      </c>
      <c r="C294" s="5">
        <v>46205</v>
      </c>
      <c r="D294" s="6" t="s">
        <v>16</v>
      </c>
      <c r="E294" s="6" t="s">
        <v>38</v>
      </c>
      <c r="F294" s="6" t="b">
        <v>1</v>
      </c>
      <c r="G294" s="6" t="s">
        <v>375</v>
      </c>
      <c r="H294" s="3" t="s">
        <v>139</v>
      </c>
      <c r="I294" s="6" t="s">
        <v>79</v>
      </c>
      <c r="J294" s="6" t="s">
        <v>94</v>
      </c>
      <c r="K294" s="7">
        <f>'[1]CDM 2026 16ème'!I162</f>
        <v>125000</v>
      </c>
      <c r="L294" s="8">
        <f>'[1]CDM 2026 16ème'!H162</f>
        <v>8.9</v>
      </c>
      <c r="M294"/>
      <c r="N294"/>
      <c r="O294" s="160">
        <v>0.1</v>
      </c>
      <c r="P294" s="160">
        <v>0.06</v>
      </c>
      <c r="Q294" s="160">
        <v>0.04</v>
      </c>
      <c r="R294" s="160">
        <v>0.02</v>
      </c>
      <c r="S294" s="160">
        <v>0.02</v>
      </c>
      <c r="T294" s="160">
        <v>0.04</v>
      </c>
      <c r="U294" s="160">
        <v>0.06</v>
      </c>
      <c r="V294" s="160">
        <v>0.1</v>
      </c>
      <c r="W294" t="str">
        <f t="shared" si="5"/>
        <v>1/16eme de finale (21h) - 02/074620521hMi-temps 2</v>
      </c>
    </row>
    <row r="295" spans="1:23" hidden="1" x14ac:dyDescent="0.25">
      <c r="A295" s="3">
        <v>2</v>
      </c>
      <c r="B295" s="4" t="s">
        <v>107</v>
      </c>
      <c r="C295" s="5">
        <v>46205</v>
      </c>
      <c r="D295" s="6" t="s">
        <v>16</v>
      </c>
      <c r="E295" s="6" t="s">
        <v>38</v>
      </c>
      <c r="F295" s="6" t="b">
        <v>1</v>
      </c>
      <c r="G295" s="6" t="s">
        <v>375</v>
      </c>
      <c r="H295" s="3" t="s">
        <v>140</v>
      </c>
      <c r="I295" s="6" t="s">
        <v>79</v>
      </c>
      <c r="J295" s="6" t="s">
        <v>94</v>
      </c>
      <c r="K295" s="7">
        <f>'[1]CDM 2026 16ème'!I163</f>
        <v>135000</v>
      </c>
      <c r="L295" s="8">
        <f>'[1]CDM 2026 16ème'!H163</f>
        <v>9.65</v>
      </c>
      <c r="M295"/>
      <c r="N295"/>
      <c r="O295" s="160">
        <v>0.1</v>
      </c>
      <c r="P295" s="160">
        <v>0.06</v>
      </c>
      <c r="Q295" s="160">
        <v>0.04</v>
      </c>
      <c r="R295" s="160">
        <v>0.02</v>
      </c>
      <c r="S295" s="160">
        <v>0.06</v>
      </c>
      <c r="T295" s="160">
        <v>0.1</v>
      </c>
      <c r="U295" s="160">
        <v>0.14000000000000001</v>
      </c>
      <c r="V295" s="160">
        <v>0.16</v>
      </c>
      <c r="W295" t="str">
        <f t="shared" si="5"/>
        <v>1/16eme de finale (21h) - 02/074620521hMi-temps 3</v>
      </c>
    </row>
    <row r="296" spans="1:23" hidden="1" x14ac:dyDescent="0.25">
      <c r="A296" s="3">
        <v>2</v>
      </c>
      <c r="B296" s="4" t="s">
        <v>107</v>
      </c>
      <c r="C296" s="5">
        <v>46205</v>
      </c>
      <c r="D296" s="6" t="s">
        <v>16</v>
      </c>
      <c r="E296" s="6" t="s">
        <v>38</v>
      </c>
      <c r="F296" s="6" t="b">
        <v>1</v>
      </c>
      <c r="G296" s="6" t="s">
        <v>375</v>
      </c>
      <c r="H296" s="3" t="s">
        <v>244</v>
      </c>
      <c r="I296" s="6" t="s">
        <v>79</v>
      </c>
      <c r="J296" s="6" t="s">
        <v>94</v>
      </c>
      <c r="K296" s="7">
        <f>'[1]CDM 2026 16ème'!I164</f>
        <v>165000</v>
      </c>
      <c r="L296" s="8">
        <f>'[1]CDM 2026 16ème'!H164*0.95</f>
        <v>11.21</v>
      </c>
      <c r="M296" s="160">
        <v>0.2</v>
      </c>
      <c r="N296" s="160">
        <v>0.2</v>
      </c>
      <c r="O296"/>
      <c r="P296"/>
      <c r="Q296"/>
      <c r="R296"/>
      <c r="S296"/>
      <c r="T296"/>
      <c r="U296"/>
      <c r="V296"/>
      <c r="W296" t="str">
        <f t="shared" si="5"/>
        <v>1/16eme de finale (21h) - 02/074620521hPower break 2</v>
      </c>
    </row>
    <row r="297" spans="1:23" hidden="1" x14ac:dyDescent="0.25">
      <c r="A297" s="3">
        <v>2</v>
      </c>
      <c r="B297" s="4" t="s">
        <v>107</v>
      </c>
      <c r="C297" s="5">
        <v>46205</v>
      </c>
      <c r="D297" s="6" t="s">
        <v>16</v>
      </c>
      <c r="E297" s="6" t="s">
        <v>38</v>
      </c>
      <c r="F297" s="6" t="b">
        <v>1</v>
      </c>
      <c r="G297" s="6" t="s">
        <v>375</v>
      </c>
      <c r="H297" s="3" t="s">
        <v>180</v>
      </c>
      <c r="I297" s="6" t="s">
        <v>79</v>
      </c>
      <c r="J297" s="6" t="s">
        <v>94</v>
      </c>
      <c r="K297" s="7">
        <f>'[1]CDM 2026 16ème'!I165</f>
        <v>135000</v>
      </c>
      <c r="L297" s="8">
        <f>'[1]CDM 2026 16ème'!H165</f>
        <v>9.65</v>
      </c>
      <c r="M297"/>
      <c r="N297"/>
      <c r="O297" s="160">
        <v>0.14000000000000001</v>
      </c>
      <c r="P297" s="160">
        <v>0.11</v>
      </c>
      <c r="Q297" s="160">
        <v>0.08</v>
      </c>
      <c r="R297" t="s">
        <v>94</v>
      </c>
      <c r="S297" t="s">
        <v>94</v>
      </c>
      <c r="T297" s="160">
        <v>0.08</v>
      </c>
      <c r="U297" s="160">
        <v>0.11</v>
      </c>
      <c r="V297" s="160">
        <v>0.14000000000000001</v>
      </c>
      <c r="W297" t="str">
        <f t="shared" si="5"/>
        <v>1/16eme de finale (21h) - 02/074620521h2ème période / Prolongations</v>
      </c>
    </row>
    <row r="298" spans="1:23" hidden="1" x14ac:dyDescent="0.25">
      <c r="A298" s="3">
        <v>2</v>
      </c>
      <c r="B298" s="4" t="s">
        <v>107</v>
      </c>
      <c r="C298" s="5">
        <v>46205</v>
      </c>
      <c r="D298" s="6" t="s">
        <v>16</v>
      </c>
      <c r="E298" s="6" t="s">
        <v>38</v>
      </c>
      <c r="F298" s="6" t="b">
        <v>1</v>
      </c>
      <c r="G298" s="6" t="s">
        <v>375</v>
      </c>
      <c r="H298" s="3" t="s">
        <v>181</v>
      </c>
      <c r="I298" s="6" t="s">
        <v>79</v>
      </c>
      <c r="J298" s="6" t="s">
        <v>94</v>
      </c>
      <c r="K298" s="7">
        <f>'[1]CDM 2026 16ème'!I166</f>
        <v>135000</v>
      </c>
      <c r="L298" s="8">
        <f>'[1]CDM 2026 16ème'!H166</f>
        <v>9.65</v>
      </c>
      <c r="M298"/>
      <c r="N298"/>
      <c r="O298" s="160">
        <v>0.14000000000000001</v>
      </c>
      <c r="P298" s="160">
        <v>0.11</v>
      </c>
      <c r="Q298" s="160">
        <v>0.08</v>
      </c>
      <c r="R298" t="s">
        <v>94</v>
      </c>
      <c r="S298" t="s">
        <v>94</v>
      </c>
      <c r="T298" s="160">
        <v>0.08</v>
      </c>
      <c r="U298" s="160">
        <v>0.11</v>
      </c>
      <c r="V298" s="160">
        <v>0.14000000000000001</v>
      </c>
      <c r="W298" t="str">
        <f t="shared" si="5"/>
        <v>1/16eme de finale (21h) - 02/074620521hProlongations / Tirs au but</v>
      </c>
    </row>
    <row r="299" spans="1:23" hidden="1" x14ac:dyDescent="0.25">
      <c r="A299" s="3">
        <v>2</v>
      </c>
      <c r="B299" s="4" t="s">
        <v>107</v>
      </c>
      <c r="C299" s="5">
        <v>46205</v>
      </c>
      <c r="D299" s="6" t="s">
        <v>16</v>
      </c>
      <c r="E299" s="6" t="s">
        <v>38</v>
      </c>
      <c r="F299" s="6" t="b">
        <v>1</v>
      </c>
      <c r="G299" s="6" t="s">
        <v>375</v>
      </c>
      <c r="H299" s="3" t="s">
        <v>119</v>
      </c>
      <c r="I299" s="6" t="s">
        <v>79</v>
      </c>
      <c r="J299" s="6" t="s">
        <v>94</v>
      </c>
      <c r="K299" s="7">
        <f>'[1]CDM 2026 16ème'!I167</f>
        <v>65000</v>
      </c>
      <c r="L299" s="8">
        <f>'[1]CDM 2026 16ème'!H167</f>
        <v>5.45</v>
      </c>
      <c r="M299"/>
      <c r="N299"/>
      <c r="O299" s="160">
        <v>0.16</v>
      </c>
      <c r="P299" s="160">
        <v>0.14000000000000001</v>
      </c>
      <c r="Q299" s="160">
        <v>0.1</v>
      </c>
      <c r="R299" s="160">
        <v>0.06</v>
      </c>
      <c r="S299" s="160">
        <v>0.04</v>
      </c>
      <c r="T299" s="160">
        <v>0.08</v>
      </c>
      <c r="U299" s="160">
        <v>0.12</v>
      </c>
      <c r="V299" s="160">
        <v>0.15</v>
      </c>
      <c r="W299" t="str">
        <f t="shared" si="5"/>
        <v>1/16eme de finale (21h) - 02/074620521hFin match</v>
      </c>
    </row>
    <row r="300" spans="1:23" hidden="1" x14ac:dyDescent="0.25">
      <c r="A300" s="3">
        <v>2</v>
      </c>
      <c r="B300" s="4" t="s">
        <v>107</v>
      </c>
      <c r="C300" s="5">
        <v>46203</v>
      </c>
      <c r="D300" s="6" t="s">
        <v>25</v>
      </c>
      <c r="E300" s="6" t="s">
        <v>182</v>
      </c>
      <c r="F300" s="6" t="b">
        <v>1</v>
      </c>
      <c r="G300" s="6" t="s">
        <v>187</v>
      </c>
      <c r="H300" s="3" t="s">
        <v>241</v>
      </c>
      <c r="I300" s="6" t="s">
        <v>84</v>
      </c>
      <c r="J300" s="6" t="s">
        <v>94</v>
      </c>
      <c r="K300" s="7"/>
      <c r="L300" s="8"/>
      <c r="M300"/>
      <c r="N300"/>
      <c r="O300" s="160">
        <v>0.15</v>
      </c>
      <c r="P300" s="160">
        <v>0.12</v>
      </c>
      <c r="Q300" s="160">
        <v>0.08</v>
      </c>
      <c r="R300" s="160">
        <v>0.04</v>
      </c>
      <c r="S300" s="160">
        <v>0.06</v>
      </c>
      <c r="T300" s="160">
        <v>0.1</v>
      </c>
      <c r="U300" s="160">
        <v>0.14000000000000001</v>
      </c>
      <c r="V300" s="160">
        <v>0.16</v>
      </c>
      <c r="W300" t="str">
        <f t="shared" si="5"/>
        <v>Norvège - 3ème4620323hAvant Match</v>
      </c>
    </row>
    <row r="301" spans="1:23" hidden="1" x14ac:dyDescent="0.25">
      <c r="A301" s="3">
        <v>2</v>
      </c>
      <c r="B301" s="4" t="s">
        <v>107</v>
      </c>
      <c r="C301" s="5">
        <v>46203</v>
      </c>
      <c r="D301" s="6" t="s">
        <v>25</v>
      </c>
      <c r="E301" s="6" t="s">
        <v>182</v>
      </c>
      <c r="F301" s="6" t="b">
        <v>1</v>
      </c>
      <c r="G301" s="6" t="s">
        <v>187</v>
      </c>
      <c r="H301" s="3" t="s">
        <v>243</v>
      </c>
      <c r="I301" s="6" t="s">
        <v>84</v>
      </c>
      <c r="J301" s="6" t="s">
        <v>94</v>
      </c>
      <c r="K301" s="7"/>
      <c r="L301" s="8"/>
      <c r="M301" s="160">
        <v>0.2</v>
      </c>
      <c r="N301" s="160">
        <v>0.2</v>
      </c>
      <c r="O301"/>
      <c r="P301"/>
      <c r="Q301"/>
      <c r="R301"/>
      <c r="S301"/>
      <c r="T301"/>
      <c r="U301"/>
      <c r="V301"/>
      <c r="W301" t="str">
        <f t="shared" si="5"/>
        <v>Norvège - 3ème4620323hPower break 1</v>
      </c>
    </row>
    <row r="302" spans="1:23" hidden="1" x14ac:dyDescent="0.25">
      <c r="A302" s="3">
        <v>2</v>
      </c>
      <c r="B302" s="4" t="s">
        <v>107</v>
      </c>
      <c r="C302" s="5">
        <v>46203</v>
      </c>
      <c r="D302" s="6" t="s">
        <v>25</v>
      </c>
      <c r="E302" s="6" t="s">
        <v>182</v>
      </c>
      <c r="F302" s="6" t="b">
        <v>1</v>
      </c>
      <c r="G302" s="6" t="s">
        <v>187</v>
      </c>
      <c r="H302" s="3" t="s">
        <v>138</v>
      </c>
      <c r="I302" s="6" t="s">
        <v>84</v>
      </c>
      <c r="J302" s="6" t="s">
        <v>94</v>
      </c>
      <c r="K302" s="7"/>
      <c r="L302" s="8"/>
      <c r="M302"/>
      <c r="N302"/>
      <c r="O302" s="160">
        <v>0.16</v>
      </c>
      <c r="P302" s="160">
        <v>0.14000000000000001</v>
      </c>
      <c r="Q302" s="160">
        <v>0.1</v>
      </c>
      <c r="R302" s="160">
        <v>0.06</v>
      </c>
      <c r="S302" s="160">
        <v>0.02</v>
      </c>
      <c r="T302" s="160">
        <v>0.04</v>
      </c>
      <c r="U302" s="160">
        <v>0.06</v>
      </c>
      <c r="V302" s="160">
        <v>0.1</v>
      </c>
      <c r="W302" t="str">
        <f t="shared" si="5"/>
        <v>Norvège - 3ème4620323hMi-temps 1</v>
      </c>
    </row>
    <row r="303" spans="1:23" hidden="1" x14ac:dyDescent="0.25">
      <c r="A303" s="3">
        <v>2</v>
      </c>
      <c r="B303" s="4" t="s">
        <v>107</v>
      </c>
      <c r="C303" s="5">
        <v>46203</v>
      </c>
      <c r="D303" s="6" t="s">
        <v>25</v>
      </c>
      <c r="E303" s="6" t="s">
        <v>182</v>
      </c>
      <c r="F303" s="6" t="b">
        <v>1</v>
      </c>
      <c r="G303" s="6" t="s">
        <v>187</v>
      </c>
      <c r="H303" s="3" t="s">
        <v>139</v>
      </c>
      <c r="I303" s="6" t="s">
        <v>84</v>
      </c>
      <c r="J303" s="6" t="s">
        <v>94</v>
      </c>
      <c r="K303" s="7"/>
      <c r="L303" s="8"/>
      <c r="M303"/>
      <c r="N303"/>
      <c r="O303" s="160">
        <v>0.1</v>
      </c>
      <c r="P303" s="160">
        <v>0.06</v>
      </c>
      <c r="Q303" s="160">
        <v>0.04</v>
      </c>
      <c r="R303" s="160">
        <v>0.02</v>
      </c>
      <c r="S303" s="160">
        <v>0.02</v>
      </c>
      <c r="T303" s="160">
        <v>0.04</v>
      </c>
      <c r="U303" s="160">
        <v>0.06</v>
      </c>
      <c r="V303" s="160">
        <v>0.1</v>
      </c>
      <c r="W303" t="str">
        <f t="shared" si="5"/>
        <v>Norvège - 3ème4620323hMi-temps 2</v>
      </c>
    </row>
    <row r="304" spans="1:23" hidden="1" x14ac:dyDescent="0.25">
      <c r="A304" s="3">
        <v>2</v>
      </c>
      <c r="B304" s="4" t="s">
        <v>107</v>
      </c>
      <c r="C304" s="5">
        <v>46203</v>
      </c>
      <c r="D304" s="6" t="s">
        <v>25</v>
      </c>
      <c r="E304" s="6" t="s">
        <v>182</v>
      </c>
      <c r="F304" s="6" t="b">
        <v>1</v>
      </c>
      <c r="G304" s="6" t="s">
        <v>187</v>
      </c>
      <c r="H304" s="3" t="s">
        <v>140</v>
      </c>
      <c r="I304" s="6" t="s">
        <v>84</v>
      </c>
      <c r="J304" s="6" t="s">
        <v>94</v>
      </c>
      <c r="K304" s="7"/>
      <c r="L304" s="8"/>
      <c r="M304"/>
      <c r="N304"/>
      <c r="O304" s="160">
        <v>0.1</v>
      </c>
      <c r="P304" s="160">
        <v>0.06</v>
      </c>
      <c r="Q304" s="160">
        <v>0.04</v>
      </c>
      <c r="R304" s="160">
        <v>0.02</v>
      </c>
      <c r="S304" s="160">
        <v>0.06</v>
      </c>
      <c r="T304" s="160">
        <v>0.1</v>
      </c>
      <c r="U304" s="160">
        <v>0.14000000000000001</v>
      </c>
      <c r="V304" s="160">
        <v>0.16</v>
      </c>
      <c r="W304" t="str">
        <f t="shared" si="5"/>
        <v>Norvège - 3ème4620323hMi-temps 3</v>
      </c>
    </row>
    <row r="305" spans="1:23" hidden="1" x14ac:dyDescent="0.25">
      <c r="A305" s="3">
        <v>2</v>
      </c>
      <c r="B305" s="4" t="s">
        <v>107</v>
      </c>
      <c r="C305" s="5">
        <v>46203</v>
      </c>
      <c r="D305" s="6" t="s">
        <v>25</v>
      </c>
      <c r="E305" s="6" t="s">
        <v>182</v>
      </c>
      <c r="F305" s="6" t="b">
        <v>1</v>
      </c>
      <c r="G305" s="6" t="s">
        <v>187</v>
      </c>
      <c r="H305" s="3" t="s">
        <v>244</v>
      </c>
      <c r="I305" s="6" t="s">
        <v>84</v>
      </c>
      <c r="J305" s="6" t="s">
        <v>94</v>
      </c>
      <c r="K305" s="7"/>
      <c r="L305" s="8"/>
      <c r="M305" s="160">
        <v>0.2</v>
      </c>
      <c r="N305" s="160">
        <v>0.2</v>
      </c>
      <c r="O305"/>
      <c r="P305"/>
      <c r="Q305"/>
      <c r="R305"/>
      <c r="S305"/>
      <c r="T305"/>
      <c r="U305"/>
      <c r="V305"/>
      <c r="W305" t="str">
        <f t="shared" si="5"/>
        <v>Norvège - 3ème4620323hPower break 2</v>
      </c>
    </row>
    <row r="306" spans="1:23" hidden="1" x14ac:dyDescent="0.25">
      <c r="A306" s="3">
        <v>2</v>
      </c>
      <c r="B306" s="4" t="s">
        <v>107</v>
      </c>
      <c r="C306" s="5">
        <v>46203</v>
      </c>
      <c r="D306" s="6" t="s">
        <v>25</v>
      </c>
      <c r="E306" s="6" t="s">
        <v>182</v>
      </c>
      <c r="F306" s="6" t="b">
        <v>1</v>
      </c>
      <c r="G306" s="6" t="s">
        <v>187</v>
      </c>
      <c r="H306" s="3" t="s">
        <v>180</v>
      </c>
      <c r="I306" s="6" t="s">
        <v>84</v>
      </c>
      <c r="J306" s="6" t="s">
        <v>94</v>
      </c>
      <c r="K306" s="7"/>
      <c r="L306" s="8"/>
      <c r="M306"/>
      <c r="N306"/>
      <c r="O306" s="160">
        <v>0.14000000000000001</v>
      </c>
      <c r="P306" s="160">
        <v>0.11</v>
      </c>
      <c r="Q306" s="160">
        <v>0.08</v>
      </c>
      <c r="R306" t="s">
        <v>94</v>
      </c>
      <c r="S306" t="s">
        <v>94</v>
      </c>
      <c r="T306" s="160">
        <v>0.08</v>
      </c>
      <c r="U306" s="160">
        <v>0.11</v>
      </c>
      <c r="V306" s="160">
        <v>0.14000000000000001</v>
      </c>
      <c r="W306" t="str">
        <f t="shared" si="5"/>
        <v>Norvège - 3ème4620323h2ème période / Prolongations</v>
      </c>
    </row>
    <row r="307" spans="1:23" hidden="1" x14ac:dyDescent="0.25">
      <c r="A307" s="3">
        <v>2</v>
      </c>
      <c r="B307" s="4" t="s">
        <v>107</v>
      </c>
      <c r="C307" s="5">
        <v>46203</v>
      </c>
      <c r="D307" s="6" t="s">
        <v>25</v>
      </c>
      <c r="E307" s="6" t="s">
        <v>182</v>
      </c>
      <c r="F307" s="6" t="b">
        <v>1</v>
      </c>
      <c r="G307" s="6" t="s">
        <v>187</v>
      </c>
      <c r="H307" s="3" t="s">
        <v>181</v>
      </c>
      <c r="I307" s="6" t="s">
        <v>84</v>
      </c>
      <c r="J307" s="6" t="s">
        <v>94</v>
      </c>
      <c r="K307" s="7"/>
      <c r="L307" s="8"/>
      <c r="M307"/>
      <c r="N307"/>
      <c r="O307" s="160">
        <v>0.14000000000000001</v>
      </c>
      <c r="P307" s="160">
        <v>0.11</v>
      </c>
      <c r="Q307" s="160">
        <v>0.08</v>
      </c>
      <c r="R307" t="s">
        <v>94</v>
      </c>
      <c r="S307" t="s">
        <v>94</v>
      </c>
      <c r="T307" s="160">
        <v>0.08</v>
      </c>
      <c r="U307" s="160">
        <v>0.11</v>
      </c>
      <c r="V307" s="160">
        <v>0.14000000000000001</v>
      </c>
      <c r="W307" t="str">
        <f t="shared" si="5"/>
        <v>Norvège - 3ème4620323hProlongations / Tirs au but</v>
      </c>
    </row>
    <row r="308" spans="1:23" hidden="1" x14ac:dyDescent="0.25">
      <c r="A308" s="3">
        <v>2</v>
      </c>
      <c r="B308" s="4" t="s">
        <v>107</v>
      </c>
      <c r="C308" s="5">
        <v>46203</v>
      </c>
      <c r="D308" s="6" t="s">
        <v>25</v>
      </c>
      <c r="E308" s="6" t="s">
        <v>182</v>
      </c>
      <c r="F308" s="6" t="b">
        <v>1</v>
      </c>
      <c r="G308" s="6" t="s">
        <v>187</v>
      </c>
      <c r="H308" s="3" t="s">
        <v>119</v>
      </c>
      <c r="I308" s="6" t="s">
        <v>84</v>
      </c>
      <c r="J308" s="6" t="s">
        <v>94</v>
      </c>
      <c r="K308" s="7"/>
      <c r="L308" s="8"/>
      <c r="M308"/>
      <c r="N308"/>
      <c r="O308" s="160">
        <v>0.16</v>
      </c>
      <c r="P308" s="160">
        <v>0.14000000000000001</v>
      </c>
      <c r="Q308" s="160">
        <v>0.1</v>
      </c>
      <c r="R308" s="160">
        <v>0.06</v>
      </c>
      <c r="S308" s="160">
        <v>0.04</v>
      </c>
      <c r="T308" s="160">
        <v>0.08</v>
      </c>
      <c r="U308" s="160">
        <v>0.12</v>
      </c>
      <c r="V308" s="160">
        <v>0.15</v>
      </c>
      <c r="W308" t="str">
        <f t="shared" si="5"/>
        <v>Norvège - 3ème4620323hFin match</v>
      </c>
    </row>
    <row r="309" spans="1:23" hidden="1" x14ac:dyDescent="0.25">
      <c r="A309" s="3">
        <v>2</v>
      </c>
      <c r="B309" s="4" t="s">
        <v>107</v>
      </c>
      <c r="C309" s="5">
        <v>46206</v>
      </c>
      <c r="D309" s="6" t="s">
        <v>32</v>
      </c>
      <c r="E309" s="6" t="s">
        <v>21</v>
      </c>
      <c r="F309" s="6" t="b">
        <v>1</v>
      </c>
      <c r="G309" s="6" t="s">
        <v>376</v>
      </c>
      <c r="H309" s="3" t="s">
        <v>241</v>
      </c>
      <c r="I309" s="6" t="s">
        <v>96</v>
      </c>
      <c r="J309" s="6" t="s">
        <v>94</v>
      </c>
      <c r="K309" s="7">
        <f>'[1]CDM 2026 16ème'!$I$203</f>
        <v>30000</v>
      </c>
      <c r="L309" s="8">
        <f>'[1]CDM 2026 16ème'!$H$203</f>
        <v>2.15</v>
      </c>
      <c r="M309"/>
      <c r="N309"/>
      <c r="O309" s="160">
        <v>0.15</v>
      </c>
      <c r="P309" s="160">
        <v>0.12</v>
      </c>
      <c r="Q309" s="160">
        <v>0.08</v>
      </c>
      <c r="R309" s="160">
        <v>0.04</v>
      </c>
      <c r="S309" s="160">
        <v>0.06</v>
      </c>
      <c r="T309" s="160">
        <v>0.1</v>
      </c>
      <c r="U309" s="160">
        <v>0.14000000000000001</v>
      </c>
      <c r="V309" s="160">
        <v>0.16</v>
      </c>
      <c r="W309" t="str">
        <f t="shared" si="5"/>
        <v>1/16eme de finale (20h) - 03/074620620hAvant Match</v>
      </c>
    </row>
    <row r="310" spans="1:23" hidden="1" x14ac:dyDescent="0.25">
      <c r="A310" s="3">
        <v>2</v>
      </c>
      <c r="B310" s="4" t="s">
        <v>107</v>
      </c>
      <c r="C310" s="5">
        <v>46206</v>
      </c>
      <c r="D310" s="6" t="s">
        <v>32</v>
      </c>
      <c r="E310" s="6" t="s">
        <v>21</v>
      </c>
      <c r="F310" s="6" t="b">
        <v>1</v>
      </c>
      <c r="G310" s="6" t="s">
        <v>376</v>
      </c>
      <c r="H310" s="3" t="s">
        <v>243</v>
      </c>
      <c r="I310" s="6" t="s">
        <v>96</v>
      </c>
      <c r="J310" s="6" t="s">
        <v>94</v>
      </c>
      <c r="K310" s="7">
        <f>'[1]CDM 2026 16ème'!I205</f>
        <v>100000</v>
      </c>
      <c r="L310" s="8">
        <f>'[1]CDM 2026 16ème'!H205*0.95</f>
        <v>6.7925000000000004</v>
      </c>
      <c r="M310" s="160">
        <v>0.2</v>
      </c>
      <c r="N310" s="160">
        <v>0.2</v>
      </c>
      <c r="O310"/>
      <c r="P310"/>
      <c r="Q310"/>
      <c r="R310"/>
      <c r="S310"/>
      <c r="T310"/>
      <c r="U310"/>
      <c r="V310"/>
      <c r="W310" t="str">
        <f t="shared" si="5"/>
        <v>1/16eme de finale (20h) - 03/074620620hPower break 1</v>
      </c>
    </row>
    <row r="311" spans="1:23" hidden="1" x14ac:dyDescent="0.25">
      <c r="A311" s="3">
        <v>2</v>
      </c>
      <c r="B311" s="4" t="s">
        <v>107</v>
      </c>
      <c r="C311" s="5">
        <v>46206</v>
      </c>
      <c r="D311" s="6" t="s">
        <v>32</v>
      </c>
      <c r="E311" s="6" t="s">
        <v>21</v>
      </c>
      <c r="F311" s="6" t="b">
        <v>1</v>
      </c>
      <c r="G311" s="6" t="s">
        <v>376</v>
      </c>
      <c r="H311" s="3" t="s">
        <v>138</v>
      </c>
      <c r="I311" s="6" t="s">
        <v>96</v>
      </c>
      <c r="J311" s="6" t="s">
        <v>94</v>
      </c>
      <c r="K311" s="7">
        <f>'[1]CDM 2026 16ème'!I206</f>
        <v>85000</v>
      </c>
      <c r="L311" s="8">
        <f>'[1]CDM 2026 16ème'!H206</f>
        <v>6.1</v>
      </c>
      <c r="M311"/>
      <c r="N311"/>
      <c r="O311" s="160">
        <v>0.16</v>
      </c>
      <c r="P311" s="160">
        <v>0.14000000000000001</v>
      </c>
      <c r="Q311" s="160">
        <v>0.1</v>
      </c>
      <c r="R311" s="160">
        <v>0.06</v>
      </c>
      <c r="S311" s="160">
        <v>0.02</v>
      </c>
      <c r="T311" s="160">
        <v>0.04</v>
      </c>
      <c r="U311" s="160">
        <v>0.06</v>
      </c>
      <c r="V311" s="160">
        <v>0.1</v>
      </c>
      <c r="W311" t="str">
        <f t="shared" si="5"/>
        <v>1/16eme de finale (20h) - 03/074620620hMi-temps 1</v>
      </c>
    </row>
    <row r="312" spans="1:23" hidden="1" x14ac:dyDescent="0.25">
      <c r="A312" s="3">
        <v>2</v>
      </c>
      <c r="B312" s="4" t="s">
        <v>107</v>
      </c>
      <c r="C312" s="5">
        <v>46206</v>
      </c>
      <c r="D312" s="6" t="s">
        <v>32</v>
      </c>
      <c r="E312" s="6" t="s">
        <v>21</v>
      </c>
      <c r="F312" s="6" t="b">
        <v>1</v>
      </c>
      <c r="G312" s="6" t="s">
        <v>376</v>
      </c>
      <c r="H312" s="3" t="s">
        <v>139</v>
      </c>
      <c r="I312" s="6" t="s">
        <v>96</v>
      </c>
      <c r="J312" s="6" t="s">
        <v>94</v>
      </c>
      <c r="K312" s="7">
        <f>'[1]CDM 2026 16ème'!I207</f>
        <v>80000</v>
      </c>
      <c r="L312" s="8">
        <f>'[1]CDM 2026 16ème'!H207</f>
        <v>5.7</v>
      </c>
      <c r="M312"/>
      <c r="N312"/>
      <c r="O312" s="160">
        <v>0.1</v>
      </c>
      <c r="P312" s="160">
        <v>0.06</v>
      </c>
      <c r="Q312" s="160">
        <v>0.04</v>
      </c>
      <c r="R312" s="160">
        <v>0.02</v>
      </c>
      <c r="S312" s="160">
        <v>0.02</v>
      </c>
      <c r="T312" s="160">
        <v>0.04</v>
      </c>
      <c r="U312" s="160">
        <v>0.06</v>
      </c>
      <c r="V312" s="160">
        <v>0.1</v>
      </c>
      <c r="W312" t="str">
        <f t="shared" si="5"/>
        <v>1/16eme de finale (20h) - 03/074620620hMi-temps 2</v>
      </c>
    </row>
    <row r="313" spans="1:23" hidden="1" x14ac:dyDescent="0.25">
      <c r="A313" s="3">
        <v>2</v>
      </c>
      <c r="B313" s="4" t="s">
        <v>107</v>
      </c>
      <c r="C313" s="5">
        <v>46206</v>
      </c>
      <c r="D313" s="6" t="s">
        <v>32</v>
      </c>
      <c r="E313" s="6" t="s">
        <v>21</v>
      </c>
      <c r="F313" s="6" t="b">
        <v>1</v>
      </c>
      <c r="G313" s="6" t="s">
        <v>376</v>
      </c>
      <c r="H313" s="3" t="s">
        <v>140</v>
      </c>
      <c r="I313" s="6" t="s">
        <v>96</v>
      </c>
      <c r="J313" s="6" t="s">
        <v>94</v>
      </c>
      <c r="K313" s="7">
        <f>'[1]CDM 2026 16ème'!I208</f>
        <v>85000</v>
      </c>
      <c r="L313" s="8">
        <f>'[1]CDM 2026 16ème'!H208</f>
        <v>6.1</v>
      </c>
      <c r="M313"/>
      <c r="N313"/>
      <c r="O313" s="160">
        <v>0.1</v>
      </c>
      <c r="P313" s="160">
        <v>0.06</v>
      </c>
      <c r="Q313" s="160">
        <v>0.04</v>
      </c>
      <c r="R313" s="160">
        <v>0.02</v>
      </c>
      <c r="S313" s="160">
        <v>0.06</v>
      </c>
      <c r="T313" s="160">
        <v>0.1</v>
      </c>
      <c r="U313" s="160">
        <v>0.14000000000000001</v>
      </c>
      <c r="V313" s="160">
        <v>0.16</v>
      </c>
      <c r="W313" t="str">
        <f t="shared" si="5"/>
        <v>1/16eme de finale (20h) - 03/074620620hMi-temps 3</v>
      </c>
    </row>
    <row r="314" spans="1:23" hidden="1" x14ac:dyDescent="0.25">
      <c r="A314" s="3">
        <v>2</v>
      </c>
      <c r="B314" s="4" t="s">
        <v>107</v>
      </c>
      <c r="C314" s="5">
        <v>46206</v>
      </c>
      <c r="D314" s="6" t="s">
        <v>32</v>
      </c>
      <c r="E314" s="6" t="s">
        <v>21</v>
      </c>
      <c r="F314" s="6" t="b">
        <v>1</v>
      </c>
      <c r="G314" s="6" t="s">
        <v>376</v>
      </c>
      <c r="H314" s="3" t="s">
        <v>244</v>
      </c>
      <c r="I314" s="6" t="s">
        <v>96</v>
      </c>
      <c r="J314" s="6" t="s">
        <v>94</v>
      </c>
      <c r="K314" s="7">
        <f>'[1]CDM 2026 16ème'!I209</f>
        <v>100000</v>
      </c>
      <c r="L314" s="8">
        <f>'[1]CDM 2026 16ème'!H209*0.95</f>
        <v>6.7925000000000004</v>
      </c>
      <c r="M314" s="160">
        <v>0.2</v>
      </c>
      <c r="N314" s="160">
        <v>0.2</v>
      </c>
      <c r="O314"/>
      <c r="P314"/>
      <c r="Q314"/>
      <c r="R314"/>
      <c r="S314"/>
      <c r="T314"/>
      <c r="U314"/>
      <c r="V314"/>
      <c r="W314" t="str">
        <f t="shared" si="5"/>
        <v>1/16eme de finale (20h) - 03/074620620hPower break 2</v>
      </c>
    </row>
    <row r="315" spans="1:23" hidden="1" x14ac:dyDescent="0.25">
      <c r="A315" s="3">
        <v>2</v>
      </c>
      <c r="B315" s="4" t="s">
        <v>107</v>
      </c>
      <c r="C315" s="5">
        <v>46206</v>
      </c>
      <c r="D315" s="6" t="s">
        <v>32</v>
      </c>
      <c r="E315" s="6" t="s">
        <v>21</v>
      </c>
      <c r="F315" s="6" t="b">
        <v>1</v>
      </c>
      <c r="G315" s="6" t="s">
        <v>376</v>
      </c>
      <c r="H315" s="3" t="s">
        <v>180</v>
      </c>
      <c r="I315" s="6" t="s">
        <v>96</v>
      </c>
      <c r="J315" s="6" t="s">
        <v>94</v>
      </c>
      <c r="K315" s="7">
        <f>'[1]CDM 2026 16ème'!I210</f>
        <v>85000</v>
      </c>
      <c r="L315" s="8">
        <f>'[1]CDM 2026 16ème'!H210</f>
        <v>6.1</v>
      </c>
      <c r="M315"/>
      <c r="N315"/>
      <c r="O315" s="160">
        <v>0.14000000000000001</v>
      </c>
      <c r="P315" s="160">
        <v>0.11</v>
      </c>
      <c r="Q315" s="160">
        <v>0.08</v>
      </c>
      <c r="R315" t="s">
        <v>94</v>
      </c>
      <c r="S315" t="s">
        <v>94</v>
      </c>
      <c r="T315" s="160">
        <v>0.08</v>
      </c>
      <c r="U315" s="160">
        <v>0.11</v>
      </c>
      <c r="V315" s="160">
        <v>0.14000000000000001</v>
      </c>
      <c r="W315" t="str">
        <f t="shared" si="5"/>
        <v>1/16eme de finale (20h) - 03/074620620h2ème période / Prolongations</v>
      </c>
    </row>
    <row r="316" spans="1:23" hidden="1" x14ac:dyDescent="0.25">
      <c r="A316" s="3">
        <v>2</v>
      </c>
      <c r="B316" s="4" t="s">
        <v>107</v>
      </c>
      <c r="C316" s="5">
        <v>46206</v>
      </c>
      <c r="D316" s="6" t="s">
        <v>32</v>
      </c>
      <c r="E316" s="6" t="s">
        <v>21</v>
      </c>
      <c r="F316" s="6" t="b">
        <v>1</v>
      </c>
      <c r="G316" s="6" t="s">
        <v>376</v>
      </c>
      <c r="H316" s="3" t="s">
        <v>181</v>
      </c>
      <c r="I316" s="6" t="s">
        <v>96</v>
      </c>
      <c r="J316" s="6" t="s">
        <v>94</v>
      </c>
      <c r="K316" s="7">
        <f>'[1]CDM 2026 16ème'!I211</f>
        <v>85000</v>
      </c>
      <c r="L316" s="8">
        <f>'[1]CDM 2026 16ème'!H211</f>
        <v>6.1</v>
      </c>
      <c r="M316"/>
      <c r="N316"/>
      <c r="O316" s="160">
        <v>0.14000000000000001</v>
      </c>
      <c r="P316" s="160">
        <v>0.11</v>
      </c>
      <c r="Q316" s="160">
        <v>0.08</v>
      </c>
      <c r="R316" t="s">
        <v>94</v>
      </c>
      <c r="S316" t="s">
        <v>94</v>
      </c>
      <c r="T316" s="160">
        <v>0.08</v>
      </c>
      <c r="U316" s="160">
        <v>0.11</v>
      </c>
      <c r="V316" s="160">
        <v>0.14000000000000001</v>
      </c>
      <c r="W316" t="str">
        <f t="shared" si="5"/>
        <v>1/16eme de finale (20h) - 03/074620620hProlongations / Tirs au but</v>
      </c>
    </row>
    <row r="317" spans="1:23" hidden="1" x14ac:dyDescent="0.25">
      <c r="A317" s="3">
        <v>2</v>
      </c>
      <c r="B317" s="4" t="s">
        <v>107</v>
      </c>
      <c r="C317" s="5">
        <v>46206</v>
      </c>
      <c r="D317" s="6" t="s">
        <v>32</v>
      </c>
      <c r="E317" s="6" t="s">
        <v>21</v>
      </c>
      <c r="F317" s="6" t="b">
        <v>1</v>
      </c>
      <c r="G317" s="6" t="s">
        <v>376</v>
      </c>
      <c r="H317" s="3" t="s">
        <v>119</v>
      </c>
      <c r="I317" s="6" t="s">
        <v>96</v>
      </c>
      <c r="J317" s="6" t="s">
        <v>94</v>
      </c>
      <c r="K317" s="7">
        <f>'[1]CDM 2026 16ème'!I212</f>
        <v>50000</v>
      </c>
      <c r="L317" s="8">
        <f>'[1]CDM 2026 16ème'!H212</f>
        <v>4.2</v>
      </c>
      <c r="M317"/>
      <c r="N317"/>
      <c r="O317" s="160">
        <v>0.16</v>
      </c>
      <c r="P317" s="160">
        <v>0.14000000000000001</v>
      </c>
      <c r="Q317" s="160">
        <v>0.1</v>
      </c>
      <c r="R317" s="160">
        <v>0.06</v>
      </c>
      <c r="S317" s="160">
        <v>0.04</v>
      </c>
      <c r="T317" s="160">
        <v>0.08</v>
      </c>
      <c r="U317" s="160">
        <v>0.12</v>
      </c>
      <c r="V317" s="160">
        <v>0.15</v>
      </c>
      <c r="W317" t="str">
        <f t="shared" si="5"/>
        <v>1/16eme de finale (20h) - 03/074620620hFin match</v>
      </c>
    </row>
    <row r="318" spans="1:23" hidden="1" x14ac:dyDescent="0.25">
      <c r="A318" s="3">
        <v>2</v>
      </c>
      <c r="B318" s="4" t="s">
        <v>107</v>
      </c>
      <c r="C318" s="5">
        <v>46203</v>
      </c>
      <c r="D318" s="6" t="s">
        <v>22</v>
      </c>
      <c r="E318" s="6" t="s">
        <v>189</v>
      </c>
      <c r="F318" s="6" t="b">
        <v>1</v>
      </c>
      <c r="G318" s="6" t="s">
        <v>190</v>
      </c>
      <c r="H318" s="3" t="s">
        <v>241</v>
      </c>
      <c r="I318" s="6" t="s">
        <v>81</v>
      </c>
      <c r="J318" s="6" t="s">
        <v>94</v>
      </c>
      <c r="K318" s="7"/>
      <c r="L318" s="8"/>
      <c r="M318"/>
      <c r="N318"/>
      <c r="O318" s="160">
        <v>0.15</v>
      </c>
      <c r="P318" s="160">
        <v>0.12</v>
      </c>
      <c r="Q318" s="160">
        <v>0.08</v>
      </c>
      <c r="R318" s="160">
        <v>0.04</v>
      </c>
      <c r="S318" s="160">
        <v>0.08</v>
      </c>
      <c r="T318" s="160">
        <v>0.12</v>
      </c>
      <c r="U318" s="160">
        <v>0.16</v>
      </c>
      <c r="V318" s="160">
        <v>0.2</v>
      </c>
      <c r="W318" t="str">
        <f t="shared" si="5"/>
        <v>France - 2ème de poule4620319hAvant Match</v>
      </c>
    </row>
    <row r="319" spans="1:23" hidden="1" x14ac:dyDescent="0.25">
      <c r="A319" s="3">
        <v>2</v>
      </c>
      <c r="B319" s="4" t="s">
        <v>107</v>
      </c>
      <c r="C319" s="5">
        <v>46203</v>
      </c>
      <c r="D319" s="6" t="s">
        <v>22</v>
      </c>
      <c r="E319" s="6" t="s">
        <v>189</v>
      </c>
      <c r="F319" s="6" t="b">
        <v>1</v>
      </c>
      <c r="G319" s="6" t="s">
        <v>190</v>
      </c>
      <c r="H319" s="3" t="s">
        <v>243</v>
      </c>
      <c r="I319" s="6" t="s">
        <v>81</v>
      </c>
      <c r="J319" s="6" t="s">
        <v>94</v>
      </c>
      <c r="K319" s="7"/>
      <c r="L319" s="8"/>
      <c r="M319" s="160">
        <v>0.2</v>
      </c>
      <c r="N319" s="160">
        <v>0.2</v>
      </c>
      <c r="W319" t="str">
        <f t="shared" si="5"/>
        <v>France - 2ème de poule4620319hPower break 1</v>
      </c>
    </row>
    <row r="320" spans="1:23" hidden="1" x14ac:dyDescent="0.25">
      <c r="A320" s="3">
        <v>2</v>
      </c>
      <c r="B320" s="4" t="s">
        <v>107</v>
      </c>
      <c r="C320" s="5">
        <v>46203</v>
      </c>
      <c r="D320" s="6" t="s">
        <v>22</v>
      </c>
      <c r="E320" s="6" t="s">
        <v>189</v>
      </c>
      <c r="F320" s="6" t="b">
        <v>1</v>
      </c>
      <c r="G320" s="6" t="s">
        <v>190</v>
      </c>
      <c r="H320" s="3" t="s">
        <v>138</v>
      </c>
      <c r="I320" s="6" t="s">
        <v>81</v>
      </c>
      <c r="J320" s="6" t="s">
        <v>94</v>
      </c>
      <c r="K320" s="7"/>
      <c r="L320" s="8"/>
      <c r="M320"/>
      <c r="N320"/>
      <c r="O320" s="160">
        <v>0.2</v>
      </c>
      <c r="P320" s="160">
        <v>0.16</v>
      </c>
      <c r="Q320" s="160">
        <v>0.12</v>
      </c>
      <c r="R320" s="160">
        <v>0.08</v>
      </c>
      <c r="S320" s="160">
        <v>0.02</v>
      </c>
      <c r="T320" s="160">
        <v>0.04</v>
      </c>
      <c r="U320" s="160">
        <v>0.06</v>
      </c>
      <c r="V320" s="160">
        <v>0.1</v>
      </c>
      <c r="W320" t="str">
        <f t="shared" si="5"/>
        <v>France - 2ème de poule4620319hMi-temps 1</v>
      </c>
    </row>
    <row r="321" spans="1:23" hidden="1" x14ac:dyDescent="0.25">
      <c r="A321" s="3">
        <v>2</v>
      </c>
      <c r="B321" s="4" t="s">
        <v>107</v>
      </c>
      <c r="C321" s="5">
        <v>46203</v>
      </c>
      <c r="D321" s="6" t="s">
        <v>22</v>
      </c>
      <c r="E321" s="6" t="s">
        <v>189</v>
      </c>
      <c r="F321" s="6" t="b">
        <v>1</v>
      </c>
      <c r="G321" s="6" t="s">
        <v>190</v>
      </c>
      <c r="H321" s="3" t="s">
        <v>139</v>
      </c>
      <c r="I321" s="6" t="s">
        <v>81</v>
      </c>
      <c r="J321" s="6" t="s">
        <v>94</v>
      </c>
      <c r="K321" s="7"/>
      <c r="L321" s="8"/>
      <c r="M321"/>
      <c r="N321"/>
      <c r="O321" s="160">
        <v>0.1</v>
      </c>
      <c r="P321" s="160">
        <v>0.06</v>
      </c>
      <c r="Q321" s="160">
        <v>0.04</v>
      </c>
      <c r="R321" s="160">
        <v>0.02</v>
      </c>
      <c r="S321" s="160">
        <v>0.02</v>
      </c>
      <c r="T321" s="160">
        <v>0.04</v>
      </c>
      <c r="U321" s="160">
        <v>0.06</v>
      </c>
      <c r="V321" s="160">
        <v>0.1</v>
      </c>
      <c r="W321" t="str">
        <f t="shared" si="5"/>
        <v>France - 2ème de poule4620319hMi-temps 2</v>
      </c>
    </row>
    <row r="322" spans="1:23" hidden="1" x14ac:dyDescent="0.25">
      <c r="A322" s="3">
        <v>2</v>
      </c>
      <c r="B322" s="4" t="s">
        <v>107</v>
      </c>
      <c r="C322" s="5">
        <v>46203</v>
      </c>
      <c r="D322" s="6" t="s">
        <v>22</v>
      </c>
      <c r="E322" s="6" t="s">
        <v>189</v>
      </c>
      <c r="F322" s="6" t="b">
        <v>1</v>
      </c>
      <c r="G322" s="6" t="s">
        <v>190</v>
      </c>
      <c r="H322" s="3" t="s">
        <v>140</v>
      </c>
      <c r="I322" s="6" t="s">
        <v>81</v>
      </c>
      <c r="J322" s="6" t="s">
        <v>94</v>
      </c>
      <c r="K322" s="7"/>
      <c r="L322" s="8"/>
      <c r="M322"/>
      <c r="N322"/>
      <c r="O322" s="160">
        <v>0.1</v>
      </c>
      <c r="P322" s="160">
        <v>0.06</v>
      </c>
      <c r="Q322" s="160">
        <v>0.04</v>
      </c>
      <c r="R322" s="160">
        <v>0.02</v>
      </c>
      <c r="S322" s="160">
        <v>0.08</v>
      </c>
      <c r="T322" s="160">
        <v>0.12</v>
      </c>
      <c r="U322" s="160">
        <v>0.16</v>
      </c>
      <c r="V322" s="160">
        <v>0.2</v>
      </c>
      <c r="W322" t="str">
        <f t="shared" si="5"/>
        <v>France - 2ème de poule4620319hMi-temps 3</v>
      </c>
    </row>
    <row r="323" spans="1:23" hidden="1" x14ac:dyDescent="0.25">
      <c r="A323" s="3">
        <v>2</v>
      </c>
      <c r="B323" s="4" t="s">
        <v>107</v>
      </c>
      <c r="C323" s="5">
        <v>46203</v>
      </c>
      <c r="D323" s="6" t="s">
        <v>22</v>
      </c>
      <c r="E323" s="6" t="s">
        <v>189</v>
      </c>
      <c r="F323" s="6" t="b">
        <v>1</v>
      </c>
      <c r="G323" s="6" t="s">
        <v>190</v>
      </c>
      <c r="H323" s="3" t="s">
        <v>244</v>
      </c>
      <c r="I323" s="6" t="s">
        <v>81</v>
      </c>
      <c r="J323" s="6" t="s">
        <v>94</v>
      </c>
      <c r="K323" s="7"/>
      <c r="L323" s="8"/>
      <c r="M323" s="160">
        <v>0.2</v>
      </c>
      <c r="N323" s="160">
        <v>0.2</v>
      </c>
      <c r="W323" t="str">
        <f t="shared" si="5"/>
        <v>France - 2ème de poule4620319hPower break 2</v>
      </c>
    </row>
    <row r="324" spans="1:23" hidden="1" x14ac:dyDescent="0.25">
      <c r="A324" s="3">
        <v>2</v>
      </c>
      <c r="B324" s="4" t="s">
        <v>107</v>
      </c>
      <c r="C324" s="5">
        <v>46203</v>
      </c>
      <c r="D324" s="6" t="s">
        <v>22</v>
      </c>
      <c r="E324" s="6" t="s">
        <v>189</v>
      </c>
      <c r="F324" s="6" t="b">
        <v>1</v>
      </c>
      <c r="G324" s="6" t="s">
        <v>190</v>
      </c>
      <c r="H324" s="3" t="s">
        <v>180</v>
      </c>
      <c r="I324" s="6" t="s">
        <v>81</v>
      </c>
      <c r="J324" s="6" t="s">
        <v>94</v>
      </c>
      <c r="K324" s="7"/>
      <c r="L324" s="8"/>
      <c r="M324"/>
      <c r="N324"/>
      <c r="O324" s="160">
        <v>0.14000000000000001</v>
      </c>
      <c r="P324" s="160">
        <v>0.11</v>
      </c>
      <c r="Q324" s="160">
        <v>0.08</v>
      </c>
      <c r="R324" t="s">
        <v>94</v>
      </c>
      <c r="S324" t="s">
        <v>94</v>
      </c>
      <c r="T324" s="160">
        <v>0.08</v>
      </c>
      <c r="U324" s="160">
        <v>0.11</v>
      </c>
      <c r="V324" s="160">
        <v>0.14000000000000001</v>
      </c>
      <c r="W324" t="str">
        <f t="shared" si="5"/>
        <v>France - 2ème de poule4620319h2ème période / Prolongations</v>
      </c>
    </row>
    <row r="325" spans="1:23" hidden="1" x14ac:dyDescent="0.25">
      <c r="A325" s="3">
        <v>2</v>
      </c>
      <c r="B325" s="4" t="s">
        <v>107</v>
      </c>
      <c r="C325" s="5">
        <v>46203</v>
      </c>
      <c r="D325" s="6" t="s">
        <v>22</v>
      </c>
      <c r="E325" s="6" t="s">
        <v>189</v>
      </c>
      <c r="F325" s="6" t="b">
        <v>1</v>
      </c>
      <c r="G325" s="6" t="s">
        <v>190</v>
      </c>
      <c r="H325" s="3" t="s">
        <v>181</v>
      </c>
      <c r="I325" s="6" t="s">
        <v>81</v>
      </c>
      <c r="J325" s="6" t="s">
        <v>94</v>
      </c>
      <c r="K325" s="7"/>
      <c r="L325" s="8"/>
      <c r="M325"/>
      <c r="N325"/>
      <c r="O325" s="160">
        <v>0.14000000000000001</v>
      </c>
      <c r="P325" s="160">
        <v>0.11</v>
      </c>
      <c r="Q325" s="160">
        <v>0.08</v>
      </c>
      <c r="R325" t="s">
        <v>94</v>
      </c>
      <c r="S325" t="s">
        <v>94</v>
      </c>
      <c r="T325" s="160">
        <v>0.08</v>
      </c>
      <c r="U325" s="160">
        <v>0.11</v>
      </c>
      <c r="V325" s="160">
        <v>0.14000000000000001</v>
      </c>
      <c r="W325" t="str">
        <f t="shared" si="5"/>
        <v>France - 2ème de poule4620319hProlongations / Tirs au but</v>
      </c>
    </row>
    <row r="326" spans="1:23" hidden="1" x14ac:dyDescent="0.25">
      <c r="A326" s="3">
        <v>2</v>
      </c>
      <c r="B326" s="4" t="s">
        <v>107</v>
      </c>
      <c r="C326" s="5">
        <v>46203</v>
      </c>
      <c r="D326" s="6" t="s">
        <v>22</v>
      </c>
      <c r="E326" s="6" t="s">
        <v>189</v>
      </c>
      <c r="F326" s="6" t="b">
        <v>1</v>
      </c>
      <c r="G326" s="6" t="s">
        <v>190</v>
      </c>
      <c r="H326" s="3" t="s">
        <v>119</v>
      </c>
      <c r="I326" s="6" t="s">
        <v>81</v>
      </c>
      <c r="J326" s="6" t="s">
        <v>94</v>
      </c>
      <c r="K326" s="7"/>
      <c r="L326" s="8"/>
      <c r="M326"/>
      <c r="N326"/>
      <c r="O326" s="160">
        <v>0.2</v>
      </c>
      <c r="P326" s="160">
        <v>0.16</v>
      </c>
      <c r="Q326" s="160">
        <v>0.12</v>
      </c>
      <c r="R326" s="160">
        <v>0.08</v>
      </c>
      <c r="S326" s="160">
        <v>0.04</v>
      </c>
      <c r="T326" s="160">
        <v>0.08</v>
      </c>
      <c r="U326" s="160">
        <v>0.12</v>
      </c>
      <c r="V326" s="160">
        <v>0.15</v>
      </c>
      <c r="W326" t="str">
        <f t="shared" si="5"/>
        <v>France - 2ème de poule4620319hFin match</v>
      </c>
    </row>
    <row r="327" spans="1:23" hidden="1" x14ac:dyDescent="0.25">
      <c r="A327" s="3">
        <v>2</v>
      </c>
      <c r="B327" s="4" t="s">
        <v>107</v>
      </c>
      <c r="C327" s="5">
        <v>46203</v>
      </c>
      <c r="D327" s="6" t="s">
        <v>22</v>
      </c>
      <c r="E327" s="6" t="s">
        <v>191</v>
      </c>
      <c r="F327" s="6" t="b">
        <v>1</v>
      </c>
      <c r="G327" s="6" t="s">
        <v>192</v>
      </c>
      <c r="H327" s="3" t="s">
        <v>241</v>
      </c>
      <c r="I327" s="6" t="s">
        <v>193</v>
      </c>
      <c r="J327" s="6" t="s">
        <v>94</v>
      </c>
      <c r="K327" s="7"/>
      <c r="L327" s="8"/>
      <c r="M327"/>
      <c r="N327"/>
      <c r="O327" s="160">
        <v>0.15</v>
      </c>
      <c r="P327" s="160">
        <v>0.12</v>
      </c>
      <c r="Q327" s="160">
        <v>0.08</v>
      </c>
      <c r="R327" s="160">
        <v>0.04</v>
      </c>
      <c r="S327" s="160">
        <v>0.08</v>
      </c>
      <c r="T327" s="160">
        <v>0.12</v>
      </c>
      <c r="U327" s="160">
        <v>0.16</v>
      </c>
      <c r="V327" s="160">
        <v>0.2</v>
      </c>
      <c r="W327" t="str">
        <f t="shared" si="5"/>
        <v>France - 3ème de poule4620327hAvant Match</v>
      </c>
    </row>
    <row r="328" spans="1:23" hidden="1" x14ac:dyDescent="0.25">
      <c r="A328" s="3">
        <v>2</v>
      </c>
      <c r="B328" s="4" t="s">
        <v>107</v>
      </c>
      <c r="C328" s="5">
        <v>46203</v>
      </c>
      <c r="D328" s="6" t="s">
        <v>22</v>
      </c>
      <c r="E328" s="6" t="s">
        <v>191</v>
      </c>
      <c r="F328" s="6" t="b">
        <v>1</v>
      </c>
      <c r="G328" s="6" t="s">
        <v>192</v>
      </c>
      <c r="H328" s="3" t="s">
        <v>243</v>
      </c>
      <c r="I328" s="6" t="s">
        <v>193</v>
      </c>
      <c r="J328" s="6" t="s">
        <v>94</v>
      </c>
      <c r="K328" s="7"/>
      <c r="L328" s="8"/>
      <c r="M328" s="160">
        <v>0.2</v>
      </c>
      <c r="N328" s="160">
        <v>0.2</v>
      </c>
      <c r="W328" t="str">
        <f t="shared" ref="W328:W339" si="6">_xlfn.CONCAT(G328,C328,I328,H328)</f>
        <v>France - 3ème de poule4620327hPower break 1</v>
      </c>
    </row>
    <row r="329" spans="1:23" hidden="1" x14ac:dyDescent="0.25">
      <c r="A329" s="3">
        <v>2</v>
      </c>
      <c r="B329" s="4" t="s">
        <v>107</v>
      </c>
      <c r="C329" s="5">
        <v>46203</v>
      </c>
      <c r="D329" s="6" t="s">
        <v>22</v>
      </c>
      <c r="E329" s="6" t="s">
        <v>191</v>
      </c>
      <c r="F329" s="6" t="b">
        <v>1</v>
      </c>
      <c r="G329" s="6" t="s">
        <v>192</v>
      </c>
      <c r="H329" s="3" t="s">
        <v>138</v>
      </c>
      <c r="I329" s="6" t="s">
        <v>193</v>
      </c>
      <c r="J329" s="6" t="s">
        <v>94</v>
      </c>
      <c r="K329" s="7"/>
      <c r="L329" s="8"/>
      <c r="M329"/>
      <c r="N329"/>
      <c r="O329" s="160">
        <v>0.2</v>
      </c>
      <c r="P329" s="160">
        <v>0.16</v>
      </c>
      <c r="Q329" s="160">
        <v>0.12</v>
      </c>
      <c r="R329" s="160">
        <v>0.08</v>
      </c>
      <c r="S329" s="160">
        <v>0.02</v>
      </c>
      <c r="T329" s="160">
        <v>0.04</v>
      </c>
      <c r="U329" s="160">
        <v>0.06</v>
      </c>
      <c r="V329" s="160">
        <v>0.1</v>
      </c>
      <c r="W329" t="str">
        <f t="shared" si="6"/>
        <v>France - 3ème de poule4620327hMi-temps 1</v>
      </c>
    </row>
    <row r="330" spans="1:23" hidden="1" x14ac:dyDescent="0.25">
      <c r="A330" s="3">
        <v>2</v>
      </c>
      <c r="B330" s="4" t="s">
        <v>107</v>
      </c>
      <c r="C330" s="5">
        <v>46203</v>
      </c>
      <c r="D330" s="6" t="s">
        <v>22</v>
      </c>
      <c r="E330" s="6" t="s">
        <v>191</v>
      </c>
      <c r="F330" s="6" t="b">
        <v>1</v>
      </c>
      <c r="G330" s="6" t="s">
        <v>192</v>
      </c>
      <c r="H330" s="3" t="s">
        <v>139</v>
      </c>
      <c r="I330" s="6" t="s">
        <v>193</v>
      </c>
      <c r="J330" s="6" t="s">
        <v>94</v>
      </c>
      <c r="K330" s="7"/>
      <c r="L330" s="8"/>
      <c r="M330"/>
      <c r="N330"/>
      <c r="O330" s="160">
        <v>0.1</v>
      </c>
      <c r="P330" s="160">
        <v>0.06</v>
      </c>
      <c r="Q330" s="160">
        <v>0.04</v>
      </c>
      <c r="R330" s="160">
        <v>0.02</v>
      </c>
      <c r="S330" s="160">
        <v>0.02</v>
      </c>
      <c r="T330" s="160">
        <v>0.04</v>
      </c>
      <c r="U330" s="160">
        <v>0.06</v>
      </c>
      <c r="V330" s="160">
        <v>0.1</v>
      </c>
      <c r="W330" t="str">
        <f t="shared" si="6"/>
        <v>France - 3ème de poule4620327hMi-temps 2</v>
      </c>
    </row>
    <row r="331" spans="1:23" hidden="1" x14ac:dyDescent="0.25">
      <c r="A331" s="3">
        <v>2</v>
      </c>
      <c r="B331" s="4" t="s">
        <v>107</v>
      </c>
      <c r="C331" s="5">
        <v>46203</v>
      </c>
      <c r="D331" s="6" t="s">
        <v>22</v>
      </c>
      <c r="E331" s="6" t="s">
        <v>191</v>
      </c>
      <c r="F331" s="6" t="b">
        <v>1</v>
      </c>
      <c r="G331" s="6" t="s">
        <v>192</v>
      </c>
      <c r="H331" s="3" t="s">
        <v>140</v>
      </c>
      <c r="I331" s="6" t="s">
        <v>193</v>
      </c>
      <c r="J331" s="6" t="s">
        <v>94</v>
      </c>
      <c r="K331" s="7"/>
      <c r="L331" s="8"/>
      <c r="M331"/>
      <c r="N331"/>
      <c r="O331" s="160">
        <v>0.1</v>
      </c>
      <c r="P331" s="160">
        <v>0.06</v>
      </c>
      <c r="Q331" s="160">
        <v>0.04</v>
      </c>
      <c r="R331" s="160">
        <v>0.02</v>
      </c>
      <c r="S331" s="160">
        <v>0.08</v>
      </c>
      <c r="T331" s="160">
        <v>0.12</v>
      </c>
      <c r="U331" s="160">
        <v>0.16</v>
      </c>
      <c r="V331" s="160">
        <v>0.2</v>
      </c>
      <c r="W331" t="str">
        <f t="shared" si="6"/>
        <v>France - 3ème de poule4620327hMi-temps 3</v>
      </c>
    </row>
    <row r="332" spans="1:23" hidden="1" x14ac:dyDescent="0.25">
      <c r="A332" s="3">
        <v>2</v>
      </c>
      <c r="B332" s="4" t="s">
        <v>107</v>
      </c>
      <c r="C332" s="5">
        <v>46203</v>
      </c>
      <c r="D332" s="6" t="s">
        <v>22</v>
      </c>
      <c r="E332" s="6" t="s">
        <v>191</v>
      </c>
      <c r="F332" s="6" t="b">
        <v>1</v>
      </c>
      <c r="G332" s="6" t="s">
        <v>192</v>
      </c>
      <c r="H332" s="3" t="s">
        <v>244</v>
      </c>
      <c r="I332" s="6" t="s">
        <v>193</v>
      </c>
      <c r="J332" s="6" t="s">
        <v>94</v>
      </c>
      <c r="K332" s="7"/>
      <c r="L332" s="8"/>
      <c r="M332" s="160">
        <v>0.2</v>
      </c>
      <c r="N332" s="160">
        <v>0.2</v>
      </c>
      <c r="W332" t="str">
        <f t="shared" si="6"/>
        <v>France - 3ème de poule4620327hPower break 2</v>
      </c>
    </row>
    <row r="333" spans="1:23" hidden="1" x14ac:dyDescent="0.25">
      <c r="A333" s="3">
        <v>2</v>
      </c>
      <c r="B333" s="4" t="s">
        <v>107</v>
      </c>
      <c r="C333" s="5">
        <v>46203</v>
      </c>
      <c r="D333" s="6" t="s">
        <v>22</v>
      </c>
      <c r="E333" s="6" t="s">
        <v>191</v>
      </c>
      <c r="F333" s="6" t="b">
        <v>1</v>
      </c>
      <c r="G333" s="6" t="s">
        <v>192</v>
      </c>
      <c r="H333" s="3" t="s">
        <v>180</v>
      </c>
      <c r="I333" s="6" t="s">
        <v>193</v>
      </c>
      <c r="J333" s="6" t="s">
        <v>94</v>
      </c>
      <c r="K333" s="7"/>
      <c r="L333" s="8"/>
      <c r="M333"/>
      <c r="N333"/>
      <c r="O333" s="160">
        <v>0.14000000000000001</v>
      </c>
      <c r="P333" s="160">
        <v>0.11</v>
      </c>
      <c r="Q333" s="160">
        <v>0.08</v>
      </c>
      <c r="R333" t="s">
        <v>94</v>
      </c>
      <c r="S333" t="s">
        <v>94</v>
      </c>
      <c r="T333" s="160">
        <v>0.08</v>
      </c>
      <c r="U333" s="160">
        <v>0.11</v>
      </c>
      <c r="V333" s="160">
        <v>0.14000000000000001</v>
      </c>
      <c r="W333" t="str">
        <f t="shared" si="6"/>
        <v>France - 3ème de poule4620327h2ème période / Prolongations</v>
      </c>
    </row>
    <row r="334" spans="1:23" hidden="1" x14ac:dyDescent="0.25">
      <c r="A334" s="3">
        <v>2</v>
      </c>
      <c r="B334" s="4" t="s">
        <v>107</v>
      </c>
      <c r="C334" s="5">
        <v>46203</v>
      </c>
      <c r="D334" s="6" t="s">
        <v>22</v>
      </c>
      <c r="E334" s="6" t="s">
        <v>191</v>
      </c>
      <c r="F334" s="6" t="b">
        <v>1</v>
      </c>
      <c r="G334" s="6" t="s">
        <v>192</v>
      </c>
      <c r="H334" s="3" t="s">
        <v>181</v>
      </c>
      <c r="I334" s="6" t="s">
        <v>193</v>
      </c>
      <c r="J334" s="6" t="s">
        <v>94</v>
      </c>
      <c r="K334" s="7"/>
      <c r="L334" s="8"/>
      <c r="M334"/>
      <c r="N334"/>
      <c r="O334" s="160">
        <v>0.14000000000000001</v>
      </c>
      <c r="P334" s="160">
        <v>0.11</v>
      </c>
      <c r="Q334" s="160">
        <v>0.08</v>
      </c>
      <c r="R334" t="s">
        <v>94</v>
      </c>
      <c r="S334" t="s">
        <v>94</v>
      </c>
      <c r="T334" s="160">
        <v>0.08</v>
      </c>
      <c r="U334" s="160">
        <v>0.11</v>
      </c>
      <c r="V334" s="160">
        <v>0.14000000000000001</v>
      </c>
      <c r="W334" t="str">
        <f t="shared" si="6"/>
        <v>France - 3ème de poule4620327hProlongations / Tirs au but</v>
      </c>
    </row>
    <row r="335" spans="1:23" hidden="1" x14ac:dyDescent="0.25">
      <c r="A335" s="3">
        <v>2</v>
      </c>
      <c r="B335" s="4" t="s">
        <v>107</v>
      </c>
      <c r="C335" s="5">
        <v>46203</v>
      </c>
      <c r="D335" s="6" t="s">
        <v>22</v>
      </c>
      <c r="E335" s="6" t="s">
        <v>191</v>
      </c>
      <c r="F335" s="6" t="b">
        <v>1</v>
      </c>
      <c r="G335" s="6" t="s">
        <v>192</v>
      </c>
      <c r="H335" s="3" t="s">
        <v>119</v>
      </c>
      <c r="I335" s="6" t="s">
        <v>193</v>
      </c>
      <c r="J335" s="6" t="s">
        <v>94</v>
      </c>
      <c r="K335" s="7"/>
      <c r="L335" s="8"/>
      <c r="M335"/>
      <c r="N335"/>
      <c r="O335" s="160">
        <v>0.2</v>
      </c>
      <c r="P335" s="160">
        <v>0.16</v>
      </c>
      <c r="Q335" s="160">
        <v>0.12</v>
      </c>
      <c r="R335" s="160">
        <v>0.08</v>
      </c>
      <c r="S335" s="160">
        <v>0.04</v>
      </c>
      <c r="T335" s="160">
        <v>0.08</v>
      </c>
      <c r="U335" s="160">
        <v>0.12</v>
      </c>
      <c r="V335" s="160">
        <v>0.15</v>
      </c>
      <c r="W335" t="str">
        <f t="shared" si="6"/>
        <v>France - 3ème de poule4620327hFin match</v>
      </c>
    </row>
    <row r="336" spans="1:23" hidden="1" x14ac:dyDescent="0.25">
      <c r="A336" s="3">
        <v>3</v>
      </c>
      <c r="B336" s="4" t="s">
        <v>108</v>
      </c>
      <c r="C336" s="5">
        <v>46207</v>
      </c>
      <c r="D336" s="6" t="s">
        <v>12</v>
      </c>
      <c r="E336" s="6" t="s">
        <v>22</v>
      </c>
      <c r="F336" s="6" t="b">
        <v>1</v>
      </c>
      <c r="G336" s="6" t="s">
        <v>378</v>
      </c>
      <c r="H336" s="3" t="s">
        <v>241</v>
      </c>
      <c r="I336" s="6" t="s">
        <v>84</v>
      </c>
      <c r="J336" s="6" t="s">
        <v>94</v>
      </c>
      <c r="K336" s="7">
        <f>'[1]CDM 2026 8ème'!$I$11</f>
        <v>140000</v>
      </c>
      <c r="L336" s="8">
        <f>'[1]CDM 2026 8ème'!$H$11</f>
        <v>10</v>
      </c>
      <c r="M336"/>
      <c r="N336"/>
      <c r="O336" s="160">
        <v>0.15</v>
      </c>
      <c r="P336" s="160">
        <v>0.12</v>
      </c>
      <c r="Q336" s="160">
        <v>0.08</v>
      </c>
      <c r="R336" s="160">
        <v>0.04</v>
      </c>
      <c r="S336" s="160">
        <v>0.08</v>
      </c>
      <c r="T336" s="160">
        <v>0.12</v>
      </c>
      <c r="U336" s="160">
        <v>0.16</v>
      </c>
      <c r="V336" s="160">
        <v>0.2</v>
      </c>
      <c r="W336" t="str">
        <f t="shared" si="6"/>
        <v>1/8eme de finale (23h) - 04/074620723hAvant Match</v>
      </c>
    </row>
    <row r="337" spans="1:23" hidden="1" x14ac:dyDescent="0.25">
      <c r="A337" s="3">
        <v>3</v>
      </c>
      <c r="B337" s="4" t="s">
        <v>108</v>
      </c>
      <c r="C337" s="5">
        <v>46207</v>
      </c>
      <c r="D337" s="6" t="s">
        <v>12</v>
      </c>
      <c r="E337" s="6" t="s">
        <v>22</v>
      </c>
      <c r="F337" s="6" t="b">
        <v>1</v>
      </c>
      <c r="G337" s="6" t="s">
        <v>378</v>
      </c>
      <c r="H337" s="3" t="s">
        <v>243</v>
      </c>
      <c r="I337" s="6" t="s">
        <v>84</v>
      </c>
      <c r="J337" s="6" t="s">
        <v>94</v>
      </c>
      <c r="K337" s="7">
        <f>'[1]CDM 2026 8ème'!I13</f>
        <v>315000</v>
      </c>
      <c r="L337" s="8">
        <f>'[1]CDM 2026 8ème'!H13*0.95</f>
        <v>21.375</v>
      </c>
      <c r="M337" s="160">
        <v>0.2</v>
      </c>
      <c r="N337" s="160">
        <v>0.2</v>
      </c>
      <c r="W337" t="str">
        <f t="shared" si="6"/>
        <v>1/8eme de finale (23h) - 04/074620723hPower break 1</v>
      </c>
    </row>
    <row r="338" spans="1:23" hidden="1" x14ac:dyDescent="0.25">
      <c r="A338" s="3">
        <v>3</v>
      </c>
      <c r="B338" s="4" t="s">
        <v>108</v>
      </c>
      <c r="C338" s="5">
        <v>46207</v>
      </c>
      <c r="D338" s="6" t="s">
        <v>12</v>
      </c>
      <c r="E338" s="6" t="s">
        <v>22</v>
      </c>
      <c r="F338" s="6" t="b">
        <v>1</v>
      </c>
      <c r="G338" s="6" t="s">
        <v>378</v>
      </c>
      <c r="H338" s="3" t="s">
        <v>138</v>
      </c>
      <c r="I338" s="6" t="s">
        <v>84</v>
      </c>
      <c r="J338" s="6" t="s">
        <v>94</v>
      </c>
      <c r="K338" s="7">
        <f>'[1]CDM 2026 8ème'!I14</f>
        <v>275000</v>
      </c>
      <c r="L338" s="8">
        <f>'[1]CDM 2026 8ème'!H14</f>
        <v>19.649999999999999</v>
      </c>
      <c r="M338"/>
      <c r="N338"/>
      <c r="O338" s="160">
        <v>0.2</v>
      </c>
      <c r="P338" s="160">
        <v>0.16</v>
      </c>
      <c r="Q338" s="160">
        <v>0.12</v>
      </c>
      <c r="R338" s="160">
        <v>0.08</v>
      </c>
      <c r="S338" s="160">
        <v>0.02</v>
      </c>
      <c r="T338" s="160">
        <v>0.04</v>
      </c>
      <c r="U338" s="160">
        <v>0.06</v>
      </c>
      <c r="V338" s="160">
        <v>0.1</v>
      </c>
      <c r="W338" t="str">
        <f t="shared" si="6"/>
        <v>1/8eme de finale (23h) - 04/074620723hMi-temps 1</v>
      </c>
    </row>
    <row r="339" spans="1:23" hidden="1" x14ac:dyDescent="0.25">
      <c r="A339" s="3">
        <v>3</v>
      </c>
      <c r="B339" s="4" t="s">
        <v>108</v>
      </c>
      <c r="C339" s="5">
        <v>46207</v>
      </c>
      <c r="D339" s="6" t="s">
        <v>12</v>
      </c>
      <c r="E339" s="6" t="s">
        <v>22</v>
      </c>
      <c r="F339" s="6" t="b">
        <v>1</v>
      </c>
      <c r="G339" s="6" t="s">
        <v>378</v>
      </c>
      <c r="H339" s="3" t="s">
        <v>139</v>
      </c>
      <c r="I339" s="6" t="s">
        <v>84</v>
      </c>
      <c r="J339" s="6" t="s">
        <v>94</v>
      </c>
      <c r="K339" s="7">
        <f>'[1]CDM 2026 8ème'!I15</f>
        <v>265000</v>
      </c>
      <c r="L339" s="8">
        <f>'[1]CDM 2026 8ème'!H15</f>
        <v>18.95</v>
      </c>
      <c r="M339"/>
      <c r="N339"/>
      <c r="O339" s="160">
        <v>0.1</v>
      </c>
      <c r="P339" s="160">
        <v>0.06</v>
      </c>
      <c r="Q339" s="160">
        <v>0.04</v>
      </c>
      <c r="R339" s="160">
        <v>0.02</v>
      </c>
      <c r="S339" s="160">
        <v>0.02</v>
      </c>
      <c r="T339" s="160">
        <v>0.04</v>
      </c>
      <c r="U339" s="160">
        <v>0.06</v>
      </c>
      <c r="V339" s="160">
        <v>0.1</v>
      </c>
      <c r="W339" t="str">
        <f t="shared" si="6"/>
        <v>1/8eme de finale (23h) - 04/074620723hMi-temps 2</v>
      </c>
    </row>
    <row r="340" spans="1:23" hidden="1" x14ac:dyDescent="0.25">
      <c r="A340" s="3">
        <v>3</v>
      </c>
      <c r="B340" s="4" t="s">
        <v>108</v>
      </c>
      <c r="C340" s="5">
        <v>46207</v>
      </c>
      <c r="D340" s="6" t="s">
        <v>12</v>
      </c>
      <c r="E340" s="6" t="s">
        <v>22</v>
      </c>
      <c r="F340" s="6" t="b">
        <v>1</v>
      </c>
      <c r="G340" s="6" t="s">
        <v>378</v>
      </c>
      <c r="H340" s="3" t="s">
        <v>140</v>
      </c>
      <c r="I340" s="6" t="s">
        <v>84</v>
      </c>
      <c r="J340" s="6" t="s">
        <v>94</v>
      </c>
      <c r="K340" s="7">
        <f>'[1]CDM 2026 8ème'!I16</f>
        <v>275000</v>
      </c>
      <c r="L340" s="8">
        <f>'[1]CDM 2026 8ème'!H16</f>
        <v>19.649999999999999</v>
      </c>
      <c r="M340"/>
      <c r="N340"/>
      <c r="O340" s="160">
        <v>0.1</v>
      </c>
      <c r="P340" s="160">
        <v>0.06</v>
      </c>
      <c r="Q340" s="160">
        <v>0.04</v>
      </c>
      <c r="R340" s="160">
        <v>0.02</v>
      </c>
      <c r="S340" s="160">
        <v>0.08</v>
      </c>
      <c r="T340" s="160">
        <v>0.12</v>
      </c>
      <c r="U340" s="160">
        <v>0.16</v>
      </c>
      <c r="V340" s="160">
        <v>0.2</v>
      </c>
      <c r="W340" t="str">
        <f t="shared" ref="W340:W397" si="7">_xlfn.CONCAT(G340,C340,I340,H340)</f>
        <v>1/8eme de finale (23h) - 04/074620723hMi-temps 3</v>
      </c>
    </row>
    <row r="341" spans="1:23" hidden="1" x14ac:dyDescent="0.25">
      <c r="A341" s="3">
        <v>3</v>
      </c>
      <c r="B341" s="4" t="s">
        <v>108</v>
      </c>
      <c r="C341" s="5">
        <v>46207</v>
      </c>
      <c r="D341" s="6" t="s">
        <v>12</v>
      </c>
      <c r="E341" s="6" t="s">
        <v>22</v>
      </c>
      <c r="F341" s="6" t="b">
        <v>1</v>
      </c>
      <c r="G341" s="6" t="s">
        <v>378</v>
      </c>
      <c r="H341" s="3" t="s">
        <v>244</v>
      </c>
      <c r="I341" s="6" t="s">
        <v>84</v>
      </c>
      <c r="J341" s="6" t="s">
        <v>94</v>
      </c>
      <c r="K341" s="7">
        <f>'[1]CDM 2026 8ème'!I17</f>
        <v>315000</v>
      </c>
      <c r="L341" s="8">
        <f>'[1]CDM 2026 8ème'!H17*0.95</f>
        <v>21.375</v>
      </c>
      <c r="M341" s="160">
        <v>0.2</v>
      </c>
      <c r="N341" s="160">
        <v>0.2</v>
      </c>
      <c r="W341" t="str">
        <f t="shared" si="7"/>
        <v>1/8eme de finale (23h) - 04/074620723hPower break 2</v>
      </c>
    </row>
    <row r="342" spans="1:23" hidden="1" x14ac:dyDescent="0.25">
      <c r="A342" s="3">
        <v>3</v>
      </c>
      <c r="B342" s="4" t="s">
        <v>108</v>
      </c>
      <c r="C342" s="5">
        <v>46207</v>
      </c>
      <c r="D342" s="6" t="s">
        <v>12</v>
      </c>
      <c r="E342" s="6" t="s">
        <v>22</v>
      </c>
      <c r="F342" s="6" t="b">
        <v>1</v>
      </c>
      <c r="G342" s="6" t="s">
        <v>378</v>
      </c>
      <c r="H342" s="3" t="s">
        <v>180</v>
      </c>
      <c r="I342" s="6" t="s">
        <v>84</v>
      </c>
      <c r="J342" s="6" t="s">
        <v>94</v>
      </c>
      <c r="K342" s="7">
        <f>'[1]CDM 2026 8ème'!I18</f>
        <v>285000</v>
      </c>
      <c r="L342" s="8">
        <f>'[1]CDM 2026 8ème'!H18</f>
        <v>20.350000000000001</v>
      </c>
      <c r="M342"/>
      <c r="N342"/>
      <c r="O342" s="160">
        <v>0.14000000000000001</v>
      </c>
      <c r="P342" s="160">
        <v>0.11</v>
      </c>
      <c r="Q342" s="160">
        <v>0.08</v>
      </c>
      <c r="R342" t="s">
        <v>94</v>
      </c>
      <c r="S342" t="s">
        <v>94</v>
      </c>
      <c r="T342" s="160">
        <v>0.08</v>
      </c>
      <c r="U342" s="160">
        <v>0.11</v>
      </c>
      <c r="V342" s="160">
        <v>0.14000000000000001</v>
      </c>
      <c r="W342" t="str">
        <f t="shared" si="7"/>
        <v>1/8eme de finale (23h) - 04/074620723h2ème période / Prolongations</v>
      </c>
    </row>
    <row r="343" spans="1:23" hidden="1" x14ac:dyDescent="0.25">
      <c r="A343" s="3">
        <v>3</v>
      </c>
      <c r="B343" s="4" t="s">
        <v>108</v>
      </c>
      <c r="C343" s="5">
        <v>46207</v>
      </c>
      <c r="D343" s="6" t="s">
        <v>12</v>
      </c>
      <c r="E343" s="6" t="s">
        <v>22</v>
      </c>
      <c r="F343" s="6" t="b">
        <v>1</v>
      </c>
      <c r="G343" s="6" t="s">
        <v>378</v>
      </c>
      <c r="H343" s="3" t="s">
        <v>181</v>
      </c>
      <c r="I343" s="6" t="s">
        <v>84</v>
      </c>
      <c r="J343" s="6" t="s">
        <v>94</v>
      </c>
      <c r="K343" s="7">
        <f>'[1]CDM 2026 8ème'!I19</f>
        <v>285000</v>
      </c>
      <c r="L343" s="8">
        <f>'[1]CDM 2026 8ème'!H19</f>
        <v>20.350000000000001</v>
      </c>
      <c r="M343"/>
      <c r="N343"/>
      <c r="O343" s="160">
        <v>0.14000000000000001</v>
      </c>
      <c r="P343" s="160">
        <v>0.11</v>
      </c>
      <c r="Q343" s="160">
        <v>0.08</v>
      </c>
      <c r="R343" t="s">
        <v>94</v>
      </c>
      <c r="S343" t="s">
        <v>94</v>
      </c>
      <c r="T343" s="160">
        <v>0.08</v>
      </c>
      <c r="U343" s="160">
        <v>0.11</v>
      </c>
      <c r="V343" s="160">
        <v>0.14000000000000001</v>
      </c>
      <c r="W343" t="str">
        <f t="shared" si="7"/>
        <v>1/8eme de finale (23h) - 04/074620723hProlongations / Tirs au but</v>
      </c>
    </row>
    <row r="344" spans="1:23" hidden="1" x14ac:dyDescent="0.25">
      <c r="A344" s="3">
        <v>3</v>
      </c>
      <c r="B344" s="4" t="s">
        <v>108</v>
      </c>
      <c r="C344" s="5">
        <v>46207</v>
      </c>
      <c r="D344" s="6" t="s">
        <v>12</v>
      </c>
      <c r="E344" s="6" t="s">
        <v>22</v>
      </c>
      <c r="F344" s="6" t="b">
        <v>1</v>
      </c>
      <c r="G344" s="6" t="s">
        <v>378</v>
      </c>
      <c r="H344" s="3" t="s">
        <v>119</v>
      </c>
      <c r="I344" s="6" t="s">
        <v>84</v>
      </c>
      <c r="J344" s="6" t="s">
        <v>94</v>
      </c>
      <c r="K344" s="7">
        <f>'[1]CDM 2026 8ème'!I20</f>
        <v>70000</v>
      </c>
      <c r="L344" s="8">
        <f>'[1]CDM 2026 8ème'!H20</f>
        <v>5.8</v>
      </c>
      <c r="M344"/>
      <c r="N344"/>
      <c r="O344" s="160">
        <v>0.2</v>
      </c>
      <c r="P344" s="160">
        <v>0.16</v>
      </c>
      <c r="Q344" s="160">
        <v>0.12</v>
      </c>
      <c r="R344" s="160">
        <v>0.08</v>
      </c>
      <c r="S344" s="160">
        <v>0.04</v>
      </c>
      <c r="T344" s="160">
        <v>0.08</v>
      </c>
      <c r="U344" s="160">
        <v>0.12</v>
      </c>
      <c r="V344" s="160">
        <v>0.15</v>
      </c>
      <c r="W344" t="str">
        <f t="shared" si="7"/>
        <v>1/8eme de finale (23h) - 04/074620723hFin match</v>
      </c>
    </row>
    <row r="345" spans="1:23" hidden="1" x14ac:dyDescent="0.25">
      <c r="A345" s="3">
        <v>3</v>
      </c>
      <c r="B345" s="4" t="s">
        <v>108</v>
      </c>
      <c r="C345" s="5">
        <v>46208</v>
      </c>
      <c r="D345" s="6" t="s">
        <v>8</v>
      </c>
      <c r="E345" s="6" t="s">
        <v>25</v>
      </c>
      <c r="F345" s="6" t="b">
        <v>1</v>
      </c>
      <c r="G345" s="6" t="s">
        <v>379</v>
      </c>
      <c r="H345" s="3" t="s">
        <v>241</v>
      </c>
      <c r="I345" s="6" t="s">
        <v>82</v>
      </c>
      <c r="J345" s="6" t="s">
        <v>94</v>
      </c>
      <c r="K345" s="7">
        <f>'[1]CDM 2026 8ème'!$I$32</f>
        <v>58000</v>
      </c>
      <c r="L345" s="8">
        <f>'[1]CDM 2026 8ème'!$H$32</f>
        <v>4.1500000000000004</v>
      </c>
      <c r="M345"/>
      <c r="N345"/>
      <c r="O345" s="160">
        <v>0.15</v>
      </c>
      <c r="P345" s="160">
        <v>0.12</v>
      </c>
      <c r="Q345" s="160">
        <v>0.08</v>
      </c>
      <c r="R345" s="160">
        <v>0.04</v>
      </c>
      <c r="S345" s="160">
        <v>0.06</v>
      </c>
      <c r="T345" s="160">
        <v>0.1</v>
      </c>
      <c r="U345" s="160">
        <v>0.14000000000000001</v>
      </c>
      <c r="V345" s="160">
        <v>0.16</v>
      </c>
      <c r="W345" t="str">
        <f t="shared" si="7"/>
        <v>1/8eme de finale (22h) - 05/074620822hAvant Match</v>
      </c>
    </row>
    <row r="346" spans="1:23" hidden="1" x14ac:dyDescent="0.25">
      <c r="A346" s="3">
        <v>3</v>
      </c>
      <c r="B346" s="4" t="s">
        <v>108</v>
      </c>
      <c r="C346" s="5">
        <v>46208</v>
      </c>
      <c r="D346" s="6" t="s">
        <v>8</v>
      </c>
      <c r="E346" s="6" t="s">
        <v>25</v>
      </c>
      <c r="F346" s="6" t="b">
        <v>1</v>
      </c>
      <c r="G346" s="6" t="s">
        <v>379</v>
      </c>
      <c r="H346" s="3" t="s">
        <v>243</v>
      </c>
      <c r="I346" s="6" t="s">
        <v>82</v>
      </c>
      <c r="J346" s="6" t="s">
        <v>94</v>
      </c>
      <c r="K346" s="7">
        <f>'[1]CDM 2026 8ème'!I34</f>
        <v>105000</v>
      </c>
      <c r="L346" s="8">
        <f>'[1]CDM 2026 8ème'!H34*0.95</f>
        <v>7.9799999999999995</v>
      </c>
      <c r="M346" s="160">
        <v>0.2</v>
      </c>
      <c r="N346" s="160">
        <v>0.2</v>
      </c>
      <c r="O346"/>
      <c r="P346"/>
      <c r="Q346"/>
      <c r="R346"/>
      <c r="S346"/>
      <c r="T346"/>
      <c r="U346"/>
      <c r="V346"/>
      <c r="W346" t="str">
        <f t="shared" si="7"/>
        <v>1/8eme de finale (22h) - 05/074620822hPower break 1</v>
      </c>
    </row>
    <row r="347" spans="1:23" hidden="1" x14ac:dyDescent="0.25">
      <c r="A347" s="3">
        <v>3</v>
      </c>
      <c r="B347" s="4" t="s">
        <v>108</v>
      </c>
      <c r="C347" s="5">
        <v>46208</v>
      </c>
      <c r="D347" s="6" t="s">
        <v>8</v>
      </c>
      <c r="E347" s="6" t="s">
        <v>25</v>
      </c>
      <c r="F347" s="6" t="b">
        <v>1</v>
      </c>
      <c r="G347" s="6" t="s">
        <v>379</v>
      </c>
      <c r="H347" s="3" t="s">
        <v>138</v>
      </c>
      <c r="I347" s="6" t="s">
        <v>82</v>
      </c>
      <c r="J347" s="6" t="s">
        <v>94</v>
      </c>
      <c r="K347" s="7">
        <f>'[1]CDM 2026 8ème'!I35</f>
        <v>85000</v>
      </c>
      <c r="L347" s="8">
        <f>'[1]CDM 2026 8ème'!H35</f>
        <v>6.8</v>
      </c>
      <c r="M347"/>
      <c r="N347"/>
      <c r="O347" s="160">
        <v>0.16</v>
      </c>
      <c r="P347" s="160">
        <v>0.14000000000000001</v>
      </c>
      <c r="Q347" s="160">
        <v>0.1</v>
      </c>
      <c r="R347" s="160">
        <v>0.06</v>
      </c>
      <c r="S347" s="160">
        <v>0.02</v>
      </c>
      <c r="T347" s="160">
        <v>0.04</v>
      </c>
      <c r="U347" s="160">
        <v>0.06</v>
      </c>
      <c r="V347" s="160">
        <v>0.1</v>
      </c>
      <c r="W347" t="str">
        <f t="shared" si="7"/>
        <v>1/8eme de finale (22h) - 05/074620822hMi-temps 1</v>
      </c>
    </row>
    <row r="348" spans="1:23" hidden="1" x14ac:dyDescent="0.25">
      <c r="A348" s="3">
        <v>3</v>
      </c>
      <c r="B348" s="4" t="s">
        <v>108</v>
      </c>
      <c r="C348" s="5">
        <v>46208</v>
      </c>
      <c r="D348" s="6" t="s">
        <v>8</v>
      </c>
      <c r="E348" s="6" t="s">
        <v>25</v>
      </c>
      <c r="F348" s="6" t="b">
        <v>1</v>
      </c>
      <c r="G348" s="6" t="s">
        <v>379</v>
      </c>
      <c r="H348" s="3" t="s">
        <v>139</v>
      </c>
      <c r="I348" s="6" t="s">
        <v>82</v>
      </c>
      <c r="J348" s="6" t="s">
        <v>94</v>
      </c>
      <c r="K348" s="7">
        <f>'[1]CDM 2026 8ème'!I36</f>
        <v>80000</v>
      </c>
      <c r="L348" s="8">
        <f>'[1]CDM 2026 8ème'!H36</f>
        <v>6.4</v>
      </c>
      <c r="M348"/>
      <c r="N348"/>
      <c r="O348" s="160">
        <v>0.1</v>
      </c>
      <c r="P348" s="160">
        <v>0.06</v>
      </c>
      <c r="Q348" s="160">
        <v>0.04</v>
      </c>
      <c r="R348" s="160">
        <v>0.02</v>
      </c>
      <c r="S348" s="160">
        <v>0.02</v>
      </c>
      <c r="T348" s="160">
        <v>0.04</v>
      </c>
      <c r="U348" s="160">
        <v>0.06</v>
      </c>
      <c r="V348" s="160">
        <v>0.1</v>
      </c>
      <c r="W348" t="str">
        <f t="shared" si="7"/>
        <v>1/8eme de finale (22h) - 05/074620822hMi-temps 2</v>
      </c>
    </row>
    <row r="349" spans="1:23" hidden="1" x14ac:dyDescent="0.25">
      <c r="A349" s="3">
        <v>3</v>
      </c>
      <c r="B349" s="4" t="s">
        <v>108</v>
      </c>
      <c r="C349" s="5">
        <v>46208</v>
      </c>
      <c r="D349" s="6" t="s">
        <v>8</v>
      </c>
      <c r="E349" s="6" t="s">
        <v>25</v>
      </c>
      <c r="F349" s="6" t="b">
        <v>1</v>
      </c>
      <c r="G349" s="6" t="s">
        <v>379</v>
      </c>
      <c r="H349" s="3" t="s">
        <v>140</v>
      </c>
      <c r="I349" s="6" t="s">
        <v>82</v>
      </c>
      <c r="J349" s="6" t="s">
        <v>94</v>
      </c>
      <c r="K349" s="7">
        <f>'[1]CDM 2026 8ème'!I37</f>
        <v>85000</v>
      </c>
      <c r="L349" s="8">
        <f>'[1]CDM 2026 8ème'!H37</f>
        <v>6.8</v>
      </c>
      <c r="M349"/>
      <c r="N349"/>
      <c r="O349" s="160">
        <v>0.1</v>
      </c>
      <c r="P349" s="160">
        <v>0.06</v>
      </c>
      <c r="Q349" s="160">
        <v>0.04</v>
      </c>
      <c r="R349" s="160">
        <v>0.02</v>
      </c>
      <c r="S349" s="160">
        <v>0.06</v>
      </c>
      <c r="T349" s="160">
        <v>0.1</v>
      </c>
      <c r="U349" s="160">
        <v>0.14000000000000001</v>
      </c>
      <c r="V349" s="160">
        <v>0.16</v>
      </c>
      <c r="W349" t="str">
        <f t="shared" si="7"/>
        <v>1/8eme de finale (22h) - 05/074620822hMi-temps 3</v>
      </c>
    </row>
    <row r="350" spans="1:23" hidden="1" x14ac:dyDescent="0.25">
      <c r="A350" s="3">
        <v>3</v>
      </c>
      <c r="B350" s="4" t="s">
        <v>108</v>
      </c>
      <c r="C350" s="5">
        <v>46208</v>
      </c>
      <c r="D350" s="6" t="s">
        <v>8</v>
      </c>
      <c r="E350" s="6" t="s">
        <v>25</v>
      </c>
      <c r="F350" s="6" t="b">
        <v>1</v>
      </c>
      <c r="G350" s="6" t="s">
        <v>379</v>
      </c>
      <c r="H350" s="3" t="s">
        <v>244</v>
      </c>
      <c r="I350" s="6" t="s">
        <v>82</v>
      </c>
      <c r="J350" s="6" t="s">
        <v>94</v>
      </c>
      <c r="K350" s="7">
        <f>'[1]CDM 2026 8ème'!I38</f>
        <v>105000</v>
      </c>
      <c r="L350" s="8">
        <f>'[1]CDM 2026 8ème'!H38*0.95</f>
        <v>7.9799999999999995</v>
      </c>
      <c r="M350" s="160">
        <v>0.2</v>
      </c>
      <c r="N350" s="160">
        <v>0.2</v>
      </c>
      <c r="O350"/>
      <c r="P350"/>
      <c r="Q350"/>
      <c r="R350"/>
      <c r="S350"/>
      <c r="T350"/>
      <c r="U350"/>
      <c r="V350"/>
      <c r="W350" t="str">
        <f t="shared" si="7"/>
        <v>1/8eme de finale (22h) - 05/074620822hPower break 2</v>
      </c>
    </row>
    <row r="351" spans="1:23" hidden="1" x14ac:dyDescent="0.25">
      <c r="A351" s="3">
        <v>3</v>
      </c>
      <c r="B351" s="4" t="s">
        <v>108</v>
      </c>
      <c r="C351" s="5">
        <v>46208</v>
      </c>
      <c r="D351" s="6" t="s">
        <v>8</v>
      </c>
      <c r="E351" s="6" t="s">
        <v>25</v>
      </c>
      <c r="F351" s="6" t="b">
        <v>1</v>
      </c>
      <c r="G351" s="6" t="s">
        <v>379</v>
      </c>
      <c r="H351" s="3" t="s">
        <v>180</v>
      </c>
      <c r="I351" s="6" t="s">
        <v>82</v>
      </c>
      <c r="J351" s="6" t="s">
        <v>94</v>
      </c>
      <c r="K351" s="7">
        <f>'[1]CDM 2026 8ème'!I39</f>
        <v>85000</v>
      </c>
      <c r="L351" s="8">
        <f>'[1]CDM 2026 8ème'!H39</f>
        <v>6.8</v>
      </c>
      <c r="M351"/>
      <c r="N351"/>
      <c r="O351" s="160">
        <v>0.14000000000000001</v>
      </c>
      <c r="P351" s="160">
        <v>0.11</v>
      </c>
      <c r="Q351" s="160">
        <v>0.08</v>
      </c>
      <c r="R351" t="s">
        <v>94</v>
      </c>
      <c r="S351" t="s">
        <v>94</v>
      </c>
      <c r="T351" s="160">
        <v>0.08</v>
      </c>
      <c r="U351" s="160">
        <v>0.11</v>
      </c>
      <c r="V351" s="160">
        <v>0.14000000000000001</v>
      </c>
      <c r="W351" t="str">
        <f t="shared" si="7"/>
        <v>1/8eme de finale (22h) - 05/074620822h2ème période / Prolongations</v>
      </c>
    </row>
    <row r="352" spans="1:23" hidden="1" x14ac:dyDescent="0.25">
      <c r="A352" s="3">
        <v>3</v>
      </c>
      <c r="B352" s="4" t="s">
        <v>108</v>
      </c>
      <c r="C352" s="5">
        <v>46208</v>
      </c>
      <c r="D352" s="6" t="s">
        <v>8</v>
      </c>
      <c r="E352" s="6" t="s">
        <v>25</v>
      </c>
      <c r="F352" s="6" t="b">
        <v>1</v>
      </c>
      <c r="G352" s="6" t="s">
        <v>379</v>
      </c>
      <c r="H352" s="3" t="s">
        <v>181</v>
      </c>
      <c r="I352" s="6" t="s">
        <v>82</v>
      </c>
      <c r="J352" s="6" t="s">
        <v>94</v>
      </c>
      <c r="K352" s="7">
        <f>'[1]CDM 2026 8ème'!I40</f>
        <v>85000</v>
      </c>
      <c r="L352" s="8">
        <f>'[1]CDM 2026 8ème'!H40</f>
        <v>6.8</v>
      </c>
      <c r="M352"/>
      <c r="N352"/>
      <c r="O352" s="160">
        <v>0.14000000000000001</v>
      </c>
      <c r="P352" s="160">
        <v>0.11</v>
      </c>
      <c r="Q352" s="160">
        <v>0.08</v>
      </c>
      <c r="R352" t="s">
        <v>94</v>
      </c>
      <c r="S352" t="s">
        <v>94</v>
      </c>
      <c r="T352" s="160">
        <v>0.08</v>
      </c>
      <c r="U352" s="160">
        <v>0.11</v>
      </c>
      <c r="V352" s="160">
        <v>0.14000000000000001</v>
      </c>
      <c r="W352" t="str">
        <f t="shared" si="7"/>
        <v>1/8eme de finale (22h) - 05/074620822hProlongations / Tirs au but</v>
      </c>
    </row>
    <row r="353" spans="1:23" hidden="1" x14ac:dyDescent="0.25">
      <c r="A353" s="3">
        <v>3</v>
      </c>
      <c r="B353" s="4" t="s">
        <v>108</v>
      </c>
      <c r="C353" s="5">
        <v>46208</v>
      </c>
      <c r="D353" s="6" t="s">
        <v>8</v>
      </c>
      <c r="E353" s="6" t="s">
        <v>25</v>
      </c>
      <c r="F353" s="6" t="b">
        <v>1</v>
      </c>
      <c r="G353" s="6" t="s">
        <v>379</v>
      </c>
      <c r="H353" s="3" t="s">
        <v>119</v>
      </c>
      <c r="I353" s="6" t="s">
        <v>82</v>
      </c>
      <c r="J353" s="6" t="s">
        <v>94</v>
      </c>
      <c r="K353" s="7">
        <f>'[1]CDM 2026 8ème'!I41</f>
        <v>22000</v>
      </c>
      <c r="L353" s="8">
        <f>'[1]CDM 2026 8ème'!H41</f>
        <v>2.4</v>
      </c>
      <c r="M353"/>
      <c r="N353"/>
      <c r="O353" s="160">
        <v>0.16</v>
      </c>
      <c r="P353" s="160">
        <v>0.14000000000000001</v>
      </c>
      <c r="Q353" s="160">
        <v>0.1</v>
      </c>
      <c r="R353" s="160">
        <v>0.06</v>
      </c>
      <c r="S353" s="160">
        <v>0.04</v>
      </c>
      <c r="T353" s="160">
        <v>0.08</v>
      </c>
      <c r="U353" s="160">
        <v>0.12</v>
      </c>
      <c r="V353" s="160">
        <v>0.15</v>
      </c>
      <c r="W353" t="str">
        <f t="shared" si="7"/>
        <v>1/8eme de finale (22h) - 05/074620822hFin match</v>
      </c>
    </row>
    <row r="354" spans="1:23" hidden="1" x14ac:dyDescent="0.25">
      <c r="A354" s="3">
        <v>3</v>
      </c>
      <c r="B354" s="4" t="s">
        <v>108</v>
      </c>
      <c r="C354" s="5">
        <v>46209</v>
      </c>
      <c r="D354" s="6" t="s">
        <v>27</v>
      </c>
      <c r="E354" s="6" t="s">
        <v>16</v>
      </c>
      <c r="F354" s="6" t="b">
        <v>1</v>
      </c>
      <c r="G354" s="6" t="s">
        <v>380</v>
      </c>
      <c r="H354" s="3" t="s">
        <v>241</v>
      </c>
      <c r="I354" s="6" t="s">
        <v>79</v>
      </c>
      <c r="J354" s="6" t="s">
        <v>94</v>
      </c>
      <c r="K354" s="7">
        <f>'[1]CDM 2026 8ème'!$I$53</f>
        <v>50000</v>
      </c>
      <c r="L354" s="8">
        <f>'[1]CDM 2026 8ème'!$H$53</f>
        <v>3.55</v>
      </c>
      <c r="M354"/>
      <c r="N354"/>
      <c r="O354" s="160">
        <v>0.15</v>
      </c>
      <c r="P354" s="160">
        <v>0.12</v>
      </c>
      <c r="Q354" s="160">
        <v>0.08</v>
      </c>
      <c r="R354" s="160">
        <v>0.04</v>
      </c>
      <c r="S354" s="160">
        <v>0.06</v>
      </c>
      <c r="T354" s="160">
        <v>0.1</v>
      </c>
      <c r="U354" s="160">
        <v>0.14000000000000001</v>
      </c>
      <c r="V354" s="160">
        <v>0.16</v>
      </c>
      <c r="W354" t="str">
        <f t="shared" si="7"/>
        <v>1/8eme de finale (21h) - 06/074620921hAvant Match</v>
      </c>
    </row>
    <row r="355" spans="1:23" hidden="1" x14ac:dyDescent="0.25">
      <c r="A355" s="3">
        <v>3</v>
      </c>
      <c r="B355" s="4" t="s">
        <v>108</v>
      </c>
      <c r="C355" s="5">
        <v>46209</v>
      </c>
      <c r="D355" s="6" t="s">
        <v>27</v>
      </c>
      <c r="E355" s="6" t="s">
        <v>16</v>
      </c>
      <c r="F355" s="6" t="b">
        <v>1</v>
      </c>
      <c r="G355" s="6" t="s">
        <v>380</v>
      </c>
      <c r="H355" s="3" t="s">
        <v>243</v>
      </c>
      <c r="I355" s="6" t="s">
        <v>79</v>
      </c>
      <c r="J355" s="6" t="s">
        <v>94</v>
      </c>
      <c r="K355" s="7">
        <f>'[1]CDM 2026 8ème'!I55</f>
        <v>170000</v>
      </c>
      <c r="L355" s="8">
        <f>'[1]CDM 2026 8ème'!H55*0.95</f>
        <v>11.5425</v>
      </c>
      <c r="M355" s="160">
        <v>0.2</v>
      </c>
      <c r="N355" s="160">
        <v>0.2</v>
      </c>
      <c r="O355"/>
      <c r="P355"/>
      <c r="Q355"/>
      <c r="R355"/>
      <c r="S355"/>
      <c r="T355"/>
      <c r="U355"/>
      <c r="V355"/>
      <c r="W355" t="str">
        <f t="shared" si="7"/>
        <v>1/8eme de finale (21h) - 06/074620921hPower break 1</v>
      </c>
    </row>
    <row r="356" spans="1:23" hidden="1" x14ac:dyDescent="0.25">
      <c r="A356" s="3">
        <v>3</v>
      </c>
      <c r="B356" s="4" t="s">
        <v>108</v>
      </c>
      <c r="C356" s="5">
        <v>46209</v>
      </c>
      <c r="D356" s="6" t="s">
        <v>27</v>
      </c>
      <c r="E356" s="6" t="s">
        <v>16</v>
      </c>
      <c r="F356" s="6" t="b">
        <v>1</v>
      </c>
      <c r="G356" s="6" t="s">
        <v>380</v>
      </c>
      <c r="H356" s="3" t="s">
        <v>138</v>
      </c>
      <c r="I356" s="6" t="s">
        <v>79</v>
      </c>
      <c r="J356" s="6" t="s">
        <v>94</v>
      </c>
      <c r="K356" s="7">
        <f>'[1]CDM 2026 8ème'!I56</f>
        <v>140000</v>
      </c>
      <c r="L356" s="8">
        <f>'[1]CDM 2026 8ème'!H56</f>
        <v>10</v>
      </c>
      <c r="M356"/>
      <c r="N356"/>
      <c r="O356" s="160">
        <v>0.16</v>
      </c>
      <c r="P356" s="160">
        <v>0.14000000000000001</v>
      </c>
      <c r="Q356" s="160">
        <v>0.1</v>
      </c>
      <c r="R356" s="160">
        <v>0.06</v>
      </c>
      <c r="S356" s="160">
        <v>0.02</v>
      </c>
      <c r="T356" s="160">
        <v>0.04</v>
      </c>
      <c r="U356" s="160">
        <v>0.06</v>
      </c>
      <c r="V356" s="160">
        <v>0.1</v>
      </c>
      <c r="W356" t="str">
        <f t="shared" si="7"/>
        <v>1/8eme de finale (21h) - 06/074620921hMi-temps 1</v>
      </c>
    </row>
    <row r="357" spans="1:23" hidden="1" x14ac:dyDescent="0.25">
      <c r="A357" s="3">
        <v>3</v>
      </c>
      <c r="B357" s="4" t="s">
        <v>108</v>
      </c>
      <c r="C357" s="5">
        <v>46209</v>
      </c>
      <c r="D357" s="6" t="s">
        <v>27</v>
      </c>
      <c r="E357" s="6" t="s">
        <v>16</v>
      </c>
      <c r="F357" s="6" t="b">
        <v>1</v>
      </c>
      <c r="G357" s="6" t="s">
        <v>380</v>
      </c>
      <c r="H357" s="3" t="s">
        <v>139</v>
      </c>
      <c r="I357" s="6" t="s">
        <v>79</v>
      </c>
      <c r="J357" s="6" t="s">
        <v>94</v>
      </c>
      <c r="K357" s="7">
        <f>'[1]CDM 2026 8ème'!I57</f>
        <v>130000</v>
      </c>
      <c r="L357" s="8">
        <f>'[1]CDM 2026 8ème'!H57</f>
        <v>9.25</v>
      </c>
      <c r="M357"/>
      <c r="N357"/>
      <c r="O357" s="160">
        <v>0.1</v>
      </c>
      <c r="P357" s="160">
        <v>0.06</v>
      </c>
      <c r="Q357" s="160">
        <v>0.04</v>
      </c>
      <c r="R357" s="160">
        <v>0.02</v>
      </c>
      <c r="S357" s="160">
        <v>0.02</v>
      </c>
      <c r="T357" s="160">
        <v>0.04</v>
      </c>
      <c r="U357" s="160">
        <v>0.06</v>
      </c>
      <c r="V357" s="160">
        <v>0.1</v>
      </c>
      <c r="W357" t="str">
        <f t="shared" si="7"/>
        <v>1/8eme de finale (21h) - 06/074620921hMi-temps 2</v>
      </c>
    </row>
    <row r="358" spans="1:23" hidden="1" x14ac:dyDescent="0.25">
      <c r="A358" s="3">
        <v>3</v>
      </c>
      <c r="B358" s="4" t="s">
        <v>108</v>
      </c>
      <c r="C358" s="5">
        <v>46209</v>
      </c>
      <c r="D358" s="6" t="s">
        <v>27</v>
      </c>
      <c r="E358" s="6" t="s">
        <v>16</v>
      </c>
      <c r="F358" s="6" t="b">
        <v>1</v>
      </c>
      <c r="G358" s="6" t="s">
        <v>380</v>
      </c>
      <c r="H358" s="3" t="s">
        <v>140</v>
      </c>
      <c r="I358" s="6" t="s">
        <v>79</v>
      </c>
      <c r="J358" s="6" t="s">
        <v>94</v>
      </c>
      <c r="K358" s="7">
        <f>'[1]CDM 2026 8ème'!I58</f>
        <v>140000</v>
      </c>
      <c r="L358" s="8">
        <f>'[1]CDM 2026 8ème'!H58</f>
        <v>10</v>
      </c>
      <c r="M358"/>
      <c r="N358"/>
      <c r="O358" s="160">
        <v>0.1</v>
      </c>
      <c r="P358" s="160">
        <v>0.06</v>
      </c>
      <c r="Q358" s="160">
        <v>0.04</v>
      </c>
      <c r="R358" s="160">
        <v>0.02</v>
      </c>
      <c r="S358" s="160">
        <v>0.06</v>
      </c>
      <c r="T358" s="160">
        <v>0.1</v>
      </c>
      <c r="U358" s="160">
        <v>0.14000000000000001</v>
      </c>
      <c r="V358" s="160">
        <v>0.16</v>
      </c>
      <c r="W358" t="str">
        <f t="shared" si="7"/>
        <v>1/8eme de finale (21h) - 06/074620921hMi-temps 3</v>
      </c>
    </row>
    <row r="359" spans="1:23" hidden="1" x14ac:dyDescent="0.25">
      <c r="A359" s="3">
        <v>3</v>
      </c>
      <c r="B359" s="4" t="s">
        <v>108</v>
      </c>
      <c r="C359" s="5">
        <v>46209</v>
      </c>
      <c r="D359" s="6" t="s">
        <v>27</v>
      </c>
      <c r="E359" s="6" t="s">
        <v>16</v>
      </c>
      <c r="F359" s="6" t="b">
        <v>1</v>
      </c>
      <c r="G359" s="6" t="s">
        <v>380</v>
      </c>
      <c r="H359" s="3" t="s">
        <v>244</v>
      </c>
      <c r="I359" s="6" t="s">
        <v>79</v>
      </c>
      <c r="J359" s="6" t="s">
        <v>94</v>
      </c>
      <c r="K359" s="7">
        <f>'[1]CDM 2026 8ème'!I59</f>
        <v>170000</v>
      </c>
      <c r="L359" s="8">
        <f>'[1]CDM 2026 8ème'!H59*0.95</f>
        <v>11.5425</v>
      </c>
      <c r="M359" s="160">
        <v>0.2</v>
      </c>
      <c r="N359" s="160">
        <v>0.2</v>
      </c>
      <c r="O359"/>
      <c r="P359"/>
      <c r="Q359"/>
      <c r="R359"/>
      <c r="S359"/>
      <c r="T359"/>
      <c r="U359"/>
      <c r="V359"/>
      <c r="W359" t="str">
        <f t="shared" si="7"/>
        <v>1/8eme de finale (21h) - 06/074620921hPower break 2</v>
      </c>
    </row>
    <row r="360" spans="1:23" hidden="1" x14ac:dyDescent="0.25">
      <c r="A360" s="3">
        <v>3</v>
      </c>
      <c r="B360" s="4" t="s">
        <v>108</v>
      </c>
      <c r="C360" s="5">
        <v>46209</v>
      </c>
      <c r="D360" s="6" t="s">
        <v>27</v>
      </c>
      <c r="E360" s="6" t="s">
        <v>16</v>
      </c>
      <c r="F360" s="6" t="b">
        <v>1</v>
      </c>
      <c r="G360" s="6" t="s">
        <v>380</v>
      </c>
      <c r="H360" s="3" t="s">
        <v>180</v>
      </c>
      <c r="I360" s="6" t="s">
        <v>79</v>
      </c>
      <c r="J360" s="6" t="s">
        <v>94</v>
      </c>
      <c r="K360" s="7">
        <f>'[1]CDM 2026 8ème'!I60</f>
        <v>140000</v>
      </c>
      <c r="L360" s="8">
        <f>'[1]CDM 2026 8ème'!H60</f>
        <v>10</v>
      </c>
      <c r="M360"/>
      <c r="N360"/>
      <c r="O360" s="160">
        <v>0.14000000000000001</v>
      </c>
      <c r="P360" s="160">
        <v>0.11</v>
      </c>
      <c r="Q360" s="160">
        <v>0.08</v>
      </c>
      <c r="R360" t="s">
        <v>94</v>
      </c>
      <c r="S360" t="s">
        <v>94</v>
      </c>
      <c r="T360" s="160">
        <v>0.08</v>
      </c>
      <c r="U360" s="160">
        <v>0.11</v>
      </c>
      <c r="V360" s="160">
        <v>0.14000000000000001</v>
      </c>
      <c r="W360" t="str">
        <f t="shared" si="7"/>
        <v>1/8eme de finale (21h) - 06/074620921h2ème période / Prolongations</v>
      </c>
    </row>
    <row r="361" spans="1:23" hidden="1" x14ac:dyDescent="0.25">
      <c r="A361" s="3">
        <v>3</v>
      </c>
      <c r="B361" s="4" t="s">
        <v>108</v>
      </c>
      <c r="C361" s="5">
        <v>46209</v>
      </c>
      <c r="D361" s="6" t="s">
        <v>27</v>
      </c>
      <c r="E361" s="6" t="s">
        <v>16</v>
      </c>
      <c r="F361" s="6" t="b">
        <v>1</v>
      </c>
      <c r="G361" s="6" t="s">
        <v>380</v>
      </c>
      <c r="H361" s="3" t="s">
        <v>181</v>
      </c>
      <c r="I361" s="6" t="s">
        <v>79</v>
      </c>
      <c r="J361" s="6" t="s">
        <v>94</v>
      </c>
      <c r="K361" s="7">
        <f>'[1]CDM 2026 8ème'!I61</f>
        <v>140000</v>
      </c>
      <c r="L361" s="8">
        <f>'[1]CDM 2026 8ème'!H61</f>
        <v>10</v>
      </c>
      <c r="M361"/>
      <c r="N361"/>
      <c r="O361" s="160">
        <v>0.14000000000000001</v>
      </c>
      <c r="P361" s="160">
        <v>0.11</v>
      </c>
      <c r="Q361" s="160">
        <v>0.08</v>
      </c>
      <c r="R361" t="s">
        <v>94</v>
      </c>
      <c r="S361" t="s">
        <v>94</v>
      </c>
      <c r="T361" s="160">
        <v>0.08</v>
      </c>
      <c r="U361" s="160">
        <v>0.11</v>
      </c>
      <c r="V361" s="160">
        <v>0.14000000000000001</v>
      </c>
      <c r="W361" t="str">
        <f t="shared" si="7"/>
        <v>1/8eme de finale (21h) - 06/074620921hProlongations / Tirs au but</v>
      </c>
    </row>
    <row r="362" spans="1:23" hidden="1" x14ac:dyDescent="0.25">
      <c r="A362" s="3">
        <v>3</v>
      </c>
      <c r="B362" s="4" t="s">
        <v>108</v>
      </c>
      <c r="C362" s="5">
        <v>46209</v>
      </c>
      <c r="D362" s="6" t="s">
        <v>27</v>
      </c>
      <c r="E362" s="6" t="s">
        <v>16</v>
      </c>
      <c r="F362" s="6" t="b">
        <v>1</v>
      </c>
      <c r="G362" s="6" t="s">
        <v>380</v>
      </c>
      <c r="H362" s="3" t="s">
        <v>119</v>
      </c>
      <c r="I362" s="6" t="s">
        <v>79</v>
      </c>
      <c r="J362" s="6" t="s">
        <v>94</v>
      </c>
      <c r="K362" s="7">
        <f>'[1]CDM 2026 8ème'!I62</f>
        <v>65000</v>
      </c>
      <c r="L362" s="8">
        <f>'[1]CDM 2026 8ème'!H62</f>
        <v>5.45</v>
      </c>
      <c r="M362"/>
      <c r="N362"/>
      <c r="O362" s="160">
        <v>0.16</v>
      </c>
      <c r="P362" s="160">
        <v>0.14000000000000001</v>
      </c>
      <c r="Q362" s="160">
        <v>0.1</v>
      </c>
      <c r="R362" s="160">
        <v>0.06</v>
      </c>
      <c r="S362" s="160">
        <v>0.04</v>
      </c>
      <c r="T362" s="160">
        <v>0.08</v>
      </c>
      <c r="U362" s="160">
        <v>0.12</v>
      </c>
      <c r="V362" s="160">
        <v>0.15</v>
      </c>
      <c r="W362" t="str">
        <f t="shared" si="7"/>
        <v>1/8eme de finale (21h) - 06/074620921hFin match</v>
      </c>
    </row>
    <row r="363" spans="1:23" hidden="1" x14ac:dyDescent="0.25">
      <c r="A363" s="3">
        <v>3</v>
      </c>
      <c r="B363" s="4" t="s">
        <v>108</v>
      </c>
      <c r="C363" s="5">
        <v>46210</v>
      </c>
      <c r="D363" s="6" t="s">
        <v>37</v>
      </c>
      <c r="E363" s="6" t="s">
        <v>32</v>
      </c>
      <c r="F363" s="6" t="b">
        <v>1</v>
      </c>
      <c r="G363" s="6" t="s">
        <v>381</v>
      </c>
      <c r="H363" s="3" t="s">
        <v>241</v>
      </c>
      <c r="I363" s="6" t="s">
        <v>83</v>
      </c>
      <c r="J363" s="6" t="s">
        <v>94</v>
      </c>
      <c r="K363" s="7">
        <f>'[1]CDM 2026 8ème'!$I$74</f>
        <v>20000</v>
      </c>
      <c r="L363" s="8">
        <f>'[1]CDM 2026 8ème'!$H$74</f>
        <v>2.0699999999999998</v>
      </c>
      <c r="M363"/>
      <c r="N363"/>
      <c r="O363" s="160">
        <v>0.15</v>
      </c>
      <c r="P363" s="160">
        <v>0.12</v>
      </c>
      <c r="Q363" s="160">
        <v>0.08</v>
      </c>
      <c r="R363" s="160">
        <v>0.04</v>
      </c>
      <c r="S363" s="160">
        <v>0.06</v>
      </c>
      <c r="T363" s="160">
        <v>0.1</v>
      </c>
      <c r="U363" s="160">
        <v>0.14000000000000001</v>
      </c>
      <c r="V363" s="160">
        <v>0.16</v>
      </c>
      <c r="W363" t="str">
        <f t="shared" si="7"/>
        <v>1/8eme de finale (18h) - 07/074621018hAvant Match</v>
      </c>
    </row>
    <row r="364" spans="1:23" hidden="1" x14ac:dyDescent="0.25">
      <c r="A364" s="3">
        <v>3</v>
      </c>
      <c r="B364" s="4" t="s">
        <v>108</v>
      </c>
      <c r="C364" s="5">
        <v>46210</v>
      </c>
      <c r="D364" s="6" t="s">
        <v>37</v>
      </c>
      <c r="E364" s="6" t="s">
        <v>32</v>
      </c>
      <c r="F364" s="6" t="b">
        <v>1</v>
      </c>
      <c r="G364" s="6" t="s">
        <v>381</v>
      </c>
      <c r="H364" s="3" t="s">
        <v>243</v>
      </c>
      <c r="I364" s="6" t="s">
        <v>83</v>
      </c>
      <c r="J364" s="6" t="s">
        <v>94</v>
      </c>
      <c r="K364" s="7">
        <f>'[1]CDM 2026 8ème'!I76</f>
        <v>95000</v>
      </c>
      <c r="L364" s="8">
        <f>'[1]CDM 2026 8ème'!H76*0.95</f>
        <v>7.8850000000000007</v>
      </c>
      <c r="M364" s="160">
        <v>0.2</v>
      </c>
      <c r="N364" s="160">
        <v>0.2</v>
      </c>
      <c r="O364"/>
      <c r="P364"/>
      <c r="Q364"/>
      <c r="R364"/>
      <c r="S364"/>
      <c r="T364"/>
      <c r="U364"/>
      <c r="V364"/>
      <c r="W364" t="str">
        <f t="shared" si="7"/>
        <v>1/8eme de finale (18h) - 07/074621018hPower break 1</v>
      </c>
    </row>
    <row r="365" spans="1:23" hidden="1" x14ac:dyDescent="0.25">
      <c r="A365" s="3">
        <v>3</v>
      </c>
      <c r="B365" s="4" t="s">
        <v>108</v>
      </c>
      <c r="C365" s="5">
        <v>46210</v>
      </c>
      <c r="D365" s="6" t="s">
        <v>37</v>
      </c>
      <c r="E365" s="6" t="s">
        <v>32</v>
      </c>
      <c r="F365" s="6" t="b">
        <v>1</v>
      </c>
      <c r="G365" s="6" t="s">
        <v>381</v>
      </c>
      <c r="H365" s="3" t="s">
        <v>138</v>
      </c>
      <c r="I365" s="6" t="s">
        <v>83</v>
      </c>
      <c r="J365" s="6" t="s">
        <v>94</v>
      </c>
      <c r="K365" s="7">
        <f>'[1]CDM 2026 8ème'!I77</f>
        <v>80000</v>
      </c>
      <c r="L365" s="8">
        <f>'[1]CDM 2026 8ème'!H77</f>
        <v>6.95</v>
      </c>
      <c r="M365"/>
      <c r="N365"/>
      <c r="O365" s="160">
        <v>0.16</v>
      </c>
      <c r="P365" s="160">
        <v>0.14000000000000001</v>
      </c>
      <c r="Q365" s="160">
        <v>0.1</v>
      </c>
      <c r="R365" s="160">
        <v>0.06</v>
      </c>
      <c r="S365" s="160">
        <v>0.02</v>
      </c>
      <c r="T365" s="160">
        <v>0.04</v>
      </c>
      <c r="U365" s="160">
        <v>0.06</v>
      </c>
      <c r="V365" s="160">
        <v>0.1</v>
      </c>
      <c r="W365" t="str">
        <f t="shared" si="7"/>
        <v>1/8eme de finale (18h) - 07/074621018hMi-temps 1</v>
      </c>
    </row>
    <row r="366" spans="1:23" hidden="1" x14ac:dyDescent="0.25">
      <c r="A366" s="3">
        <v>3</v>
      </c>
      <c r="B366" s="4" t="s">
        <v>108</v>
      </c>
      <c r="C366" s="5">
        <v>46210</v>
      </c>
      <c r="D366" s="6" t="s">
        <v>37</v>
      </c>
      <c r="E366" s="6" t="s">
        <v>32</v>
      </c>
      <c r="F366" s="6" t="b">
        <v>1</v>
      </c>
      <c r="G366" s="6" t="s">
        <v>381</v>
      </c>
      <c r="H366" s="3" t="s">
        <v>139</v>
      </c>
      <c r="I366" s="6" t="s">
        <v>83</v>
      </c>
      <c r="J366" s="6" t="s">
        <v>94</v>
      </c>
      <c r="K366" s="7">
        <f>'[1]CDM 2026 8ème'!I78</f>
        <v>75000</v>
      </c>
      <c r="L366" s="8">
        <f>'[1]CDM 2026 8ème'!H78</f>
        <v>6.5</v>
      </c>
      <c r="M366"/>
      <c r="N366"/>
      <c r="O366" s="160">
        <v>0.1</v>
      </c>
      <c r="P366" s="160">
        <v>0.06</v>
      </c>
      <c r="Q366" s="160">
        <v>0.04</v>
      </c>
      <c r="R366" s="160">
        <v>0.02</v>
      </c>
      <c r="S366" s="160">
        <v>0.02</v>
      </c>
      <c r="T366" s="160">
        <v>0.04</v>
      </c>
      <c r="U366" s="160">
        <v>0.06</v>
      </c>
      <c r="V366" s="160">
        <v>0.1</v>
      </c>
      <c r="W366" t="str">
        <f t="shared" si="7"/>
        <v>1/8eme de finale (18h) - 07/074621018hMi-temps 2</v>
      </c>
    </row>
    <row r="367" spans="1:23" hidden="1" x14ac:dyDescent="0.25">
      <c r="A367" s="3">
        <v>3</v>
      </c>
      <c r="B367" s="4" t="s">
        <v>108</v>
      </c>
      <c r="C367" s="5">
        <v>46210</v>
      </c>
      <c r="D367" s="6" t="s">
        <v>37</v>
      </c>
      <c r="E367" s="6" t="s">
        <v>32</v>
      </c>
      <c r="F367" s="6" t="b">
        <v>1</v>
      </c>
      <c r="G367" s="6" t="s">
        <v>381</v>
      </c>
      <c r="H367" s="3" t="s">
        <v>140</v>
      </c>
      <c r="I367" s="6" t="s">
        <v>83</v>
      </c>
      <c r="J367" s="6" t="s">
        <v>94</v>
      </c>
      <c r="K367" s="7">
        <f>'[1]CDM 2026 8ème'!I79</f>
        <v>80000</v>
      </c>
      <c r="L367" s="8">
        <f>'[1]CDM 2026 8ème'!H79</f>
        <v>6.95</v>
      </c>
      <c r="M367"/>
      <c r="N367"/>
      <c r="O367" s="160">
        <v>0.1</v>
      </c>
      <c r="P367" s="160">
        <v>0.06</v>
      </c>
      <c r="Q367" s="160">
        <v>0.04</v>
      </c>
      <c r="R367" s="160">
        <v>0.02</v>
      </c>
      <c r="S367" s="160">
        <v>0.06</v>
      </c>
      <c r="T367" s="160">
        <v>0.1</v>
      </c>
      <c r="U367" s="160">
        <v>0.14000000000000001</v>
      </c>
      <c r="V367" s="160">
        <v>0.16</v>
      </c>
      <c r="W367" t="str">
        <f t="shared" si="7"/>
        <v>1/8eme de finale (18h) - 07/074621018hMi-temps 3</v>
      </c>
    </row>
    <row r="368" spans="1:23" hidden="1" x14ac:dyDescent="0.25">
      <c r="A368" s="3">
        <v>3</v>
      </c>
      <c r="B368" s="4" t="s">
        <v>108</v>
      </c>
      <c r="C368" s="5">
        <v>46210</v>
      </c>
      <c r="D368" s="6" t="s">
        <v>37</v>
      </c>
      <c r="E368" s="6" t="s">
        <v>32</v>
      </c>
      <c r="F368" s="6" t="b">
        <v>1</v>
      </c>
      <c r="G368" s="6" t="s">
        <v>381</v>
      </c>
      <c r="H368" s="3" t="s">
        <v>244</v>
      </c>
      <c r="I368" s="6" t="s">
        <v>83</v>
      </c>
      <c r="J368" s="6" t="s">
        <v>94</v>
      </c>
      <c r="K368" s="7">
        <f>'[1]CDM 2026 8ème'!I80</f>
        <v>95000</v>
      </c>
      <c r="L368" s="8">
        <f>'[1]CDM 2026 8ème'!H80*0.95</f>
        <v>7.8850000000000007</v>
      </c>
      <c r="M368" s="160">
        <v>0.2</v>
      </c>
      <c r="N368" s="160">
        <v>0.2</v>
      </c>
      <c r="O368"/>
      <c r="P368"/>
      <c r="Q368"/>
      <c r="R368"/>
      <c r="S368"/>
      <c r="T368"/>
      <c r="U368"/>
      <c r="V368"/>
      <c r="W368" t="str">
        <f t="shared" si="7"/>
        <v>1/8eme de finale (18h) - 07/074621018hPower break 2</v>
      </c>
    </row>
    <row r="369" spans="1:23" hidden="1" x14ac:dyDescent="0.25">
      <c r="A369" s="3">
        <v>3</v>
      </c>
      <c r="B369" s="4" t="s">
        <v>108</v>
      </c>
      <c r="C369" s="5">
        <v>46210</v>
      </c>
      <c r="D369" s="6" t="s">
        <v>37</v>
      </c>
      <c r="E369" s="6" t="s">
        <v>32</v>
      </c>
      <c r="F369" s="6" t="b">
        <v>1</v>
      </c>
      <c r="G369" s="6" t="s">
        <v>381</v>
      </c>
      <c r="H369" s="3" t="s">
        <v>180</v>
      </c>
      <c r="I369" s="6" t="s">
        <v>83</v>
      </c>
      <c r="J369" s="6" t="s">
        <v>94</v>
      </c>
      <c r="K369" s="7">
        <f>'[1]CDM 2026 8ème'!I81</f>
        <v>80000</v>
      </c>
      <c r="L369" s="8">
        <f>'[1]CDM 2026 8ème'!H81</f>
        <v>6.95</v>
      </c>
      <c r="M369"/>
      <c r="N369"/>
      <c r="O369" s="160">
        <v>0.14000000000000001</v>
      </c>
      <c r="P369" s="160">
        <v>0.11</v>
      </c>
      <c r="Q369" s="160">
        <v>0.08</v>
      </c>
      <c r="R369" t="s">
        <v>94</v>
      </c>
      <c r="S369" t="s">
        <v>94</v>
      </c>
      <c r="T369" s="160">
        <v>0.08</v>
      </c>
      <c r="U369" s="160">
        <v>0.11</v>
      </c>
      <c r="V369" s="160">
        <v>0.14000000000000001</v>
      </c>
      <c r="W369" t="str">
        <f t="shared" si="7"/>
        <v>1/8eme de finale (18h) - 07/074621018h2ème période / Prolongations</v>
      </c>
    </row>
    <row r="370" spans="1:23" hidden="1" x14ac:dyDescent="0.25">
      <c r="A370" s="3">
        <v>3</v>
      </c>
      <c r="B370" s="4" t="s">
        <v>108</v>
      </c>
      <c r="C370" s="5">
        <v>46210</v>
      </c>
      <c r="D370" s="6" t="s">
        <v>37</v>
      </c>
      <c r="E370" s="6" t="s">
        <v>32</v>
      </c>
      <c r="F370" s="6" t="b">
        <v>1</v>
      </c>
      <c r="G370" s="6" t="s">
        <v>381</v>
      </c>
      <c r="H370" s="3" t="s">
        <v>181</v>
      </c>
      <c r="I370" s="6" t="s">
        <v>83</v>
      </c>
      <c r="J370" s="6" t="s">
        <v>94</v>
      </c>
      <c r="K370" s="7">
        <f>'[1]CDM 2026 8ème'!I82</f>
        <v>80000</v>
      </c>
      <c r="L370" s="8">
        <f>'[1]CDM 2026 8ème'!H82</f>
        <v>6.95</v>
      </c>
      <c r="M370"/>
      <c r="N370"/>
      <c r="O370" s="160">
        <v>0.14000000000000001</v>
      </c>
      <c r="P370" s="160">
        <v>0.11</v>
      </c>
      <c r="Q370" s="160">
        <v>0.08</v>
      </c>
      <c r="R370" t="s">
        <v>94</v>
      </c>
      <c r="S370" t="s">
        <v>94</v>
      </c>
      <c r="T370" s="160">
        <v>0.08</v>
      </c>
      <c r="U370" s="160">
        <v>0.11</v>
      </c>
      <c r="V370" s="160">
        <v>0.14000000000000001</v>
      </c>
      <c r="W370" t="str">
        <f t="shared" si="7"/>
        <v>1/8eme de finale (18h) - 07/074621018hProlongations / Tirs au but</v>
      </c>
    </row>
    <row r="371" spans="1:23" hidden="1" x14ac:dyDescent="0.25">
      <c r="A371" s="3">
        <v>3</v>
      </c>
      <c r="B371" s="4" t="s">
        <v>108</v>
      </c>
      <c r="C371" s="5">
        <v>46210</v>
      </c>
      <c r="D371" s="6" t="s">
        <v>37</v>
      </c>
      <c r="E371" s="6" t="s">
        <v>32</v>
      </c>
      <c r="F371" s="6" t="b">
        <v>1</v>
      </c>
      <c r="G371" s="6" t="s">
        <v>381</v>
      </c>
      <c r="H371" s="3" t="s">
        <v>119</v>
      </c>
      <c r="I371" s="6" t="s">
        <v>83</v>
      </c>
      <c r="J371" s="6" t="s">
        <v>94</v>
      </c>
      <c r="K371" s="7">
        <f>'[1]CDM 2026 8ème'!I83</f>
        <v>50000</v>
      </c>
      <c r="L371" s="8">
        <f>'[1]CDM 2026 8ème'!H83</f>
        <v>4.3499999999999996</v>
      </c>
      <c r="M371"/>
      <c r="N371"/>
      <c r="O371" s="160">
        <v>0.16</v>
      </c>
      <c r="P371" s="160">
        <v>0.14000000000000001</v>
      </c>
      <c r="Q371" s="160">
        <v>0.1</v>
      </c>
      <c r="R371" s="160">
        <v>0.06</v>
      </c>
      <c r="S371" s="160">
        <v>0.04</v>
      </c>
      <c r="T371" s="160">
        <v>0.08</v>
      </c>
      <c r="U371" s="160">
        <v>0.12</v>
      </c>
      <c r="V371" s="160">
        <v>0.15</v>
      </c>
      <c r="W371" t="str">
        <f t="shared" si="7"/>
        <v>1/8eme de finale (18h) - 07/074621018hFin match</v>
      </c>
    </row>
    <row r="372" spans="1:23" hidden="1" x14ac:dyDescent="0.25">
      <c r="A372" s="3">
        <v>3</v>
      </c>
      <c r="B372" s="4" t="s">
        <v>108</v>
      </c>
      <c r="C372" s="5">
        <v>46210</v>
      </c>
      <c r="D372" s="6" t="s">
        <v>11</v>
      </c>
      <c r="E372" s="6" t="s">
        <v>28</v>
      </c>
      <c r="F372" s="6" t="b">
        <v>1</v>
      </c>
      <c r="G372" s="6" t="s">
        <v>382</v>
      </c>
      <c r="H372" s="3" t="s">
        <v>241</v>
      </c>
      <c r="I372" s="6" t="s">
        <v>82</v>
      </c>
      <c r="J372" s="6" t="s">
        <v>94</v>
      </c>
      <c r="K372" s="7">
        <f>'[1]CDM 2026 8ème'!$I$95</f>
        <v>58000</v>
      </c>
      <c r="L372" s="8">
        <f>'[1]CDM 2026 8ème'!$H$95</f>
        <v>4.1500000000000004</v>
      </c>
      <c r="M372"/>
      <c r="N372"/>
      <c r="O372" s="160">
        <v>0.15</v>
      </c>
      <c r="P372" s="160">
        <v>0.12</v>
      </c>
      <c r="Q372" s="160">
        <v>0.08</v>
      </c>
      <c r="R372" s="160">
        <v>0.04</v>
      </c>
      <c r="S372" s="160">
        <v>0.06</v>
      </c>
      <c r="T372" s="160">
        <v>0.1</v>
      </c>
      <c r="U372" s="160">
        <v>0.14000000000000001</v>
      </c>
      <c r="V372" s="160">
        <v>0.16</v>
      </c>
      <c r="W372" t="str">
        <f t="shared" si="7"/>
        <v>1/8eme de finale (22h) - 07/074621022hAvant Match</v>
      </c>
    </row>
    <row r="373" spans="1:23" hidden="1" x14ac:dyDescent="0.25">
      <c r="A373" s="3">
        <v>3</v>
      </c>
      <c r="B373" s="4" t="s">
        <v>108</v>
      </c>
      <c r="C373" s="5">
        <v>46210</v>
      </c>
      <c r="D373" s="6" t="s">
        <v>11</v>
      </c>
      <c r="E373" s="6" t="s">
        <v>28</v>
      </c>
      <c r="F373" s="6" t="b">
        <v>1</v>
      </c>
      <c r="G373" s="6" t="s">
        <v>382</v>
      </c>
      <c r="H373" s="3" t="s">
        <v>243</v>
      </c>
      <c r="I373" s="6" t="s">
        <v>82</v>
      </c>
      <c r="J373" s="6" t="s">
        <v>94</v>
      </c>
      <c r="K373" s="7">
        <f>'[1]CDM 2026 8ème'!I97</f>
        <v>105000</v>
      </c>
      <c r="L373" s="8">
        <f>'[1]CDM 2026 8ème'!H97*0.95</f>
        <v>7.9799999999999995</v>
      </c>
      <c r="M373" s="160">
        <v>0.2</v>
      </c>
      <c r="N373" s="160">
        <v>0.2</v>
      </c>
      <c r="O373"/>
      <c r="P373"/>
      <c r="Q373"/>
      <c r="R373"/>
      <c r="S373"/>
      <c r="T373"/>
      <c r="U373"/>
      <c r="V373"/>
      <c r="W373" t="str">
        <f t="shared" si="7"/>
        <v>1/8eme de finale (22h) - 07/074621022hPower break 1</v>
      </c>
    </row>
    <row r="374" spans="1:23" hidden="1" x14ac:dyDescent="0.25">
      <c r="A374" s="3">
        <v>3</v>
      </c>
      <c r="B374" s="4" t="s">
        <v>108</v>
      </c>
      <c r="C374" s="5">
        <v>46210</v>
      </c>
      <c r="D374" s="6" t="s">
        <v>11</v>
      </c>
      <c r="E374" s="6" t="s">
        <v>28</v>
      </c>
      <c r="F374" s="6" t="b">
        <v>1</v>
      </c>
      <c r="G374" s="6" t="s">
        <v>382</v>
      </c>
      <c r="H374" s="3" t="s">
        <v>138</v>
      </c>
      <c r="I374" s="6" t="s">
        <v>82</v>
      </c>
      <c r="J374" s="6" t="s">
        <v>94</v>
      </c>
      <c r="K374" s="7">
        <f>'[1]CDM 2026 8ème'!I98</f>
        <v>85000</v>
      </c>
      <c r="L374" s="8">
        <f>'[1]CDM 2026 8ème'!H98</f>
        <v>6.8</v>
      </c>
      <c r="M374"/>
      <c r="N374"/>
      <c r="O374" s="160">
        <v>0.16</v>
      </c>
      <c r="P374" s="160">
        <v>0.14000000000000001</v>
      </c>
      <c r="Q374" s="160">
        <v>0.1</v>
      </c>
      <c r="R374" s="160">
        <v>0.06</v>
      </c>
      <c r="S374" s="160">
        <v>0.02</v>
      </c>
      <c r="T374" s="160">
        <v>0.04</v>
      </c>
      <c r="U374" s="160">
        <v>0.06</v>
      </c>
      <c r="V374" s="160">
        <v>0.1</v>
      </c>
      <c r="W374" t="str">
        <f t="shared" si="7"/>
        <v>1/8eme de finale (22h) - 07/074621022hMi-temps 1</v>
      </c>
    </row>
    <row r="375" spans="1:23" hidden="1" x14ac:dyDescent="0.25">
      <c r="A375" s="3">
        <v>3</v>
      </c>
      <c r="B375" s="4" t="s">
        <v>108</v>
      </c>
      <c r="C375" s="5">
        <v>46210</v>
      </c>
      <c r="D375" s="6" t="s">
        <v>11</v>
      </c>
      <c r="E375" s="6" t="s">
        <v>28</v>
      </c>
      <c r="F375" s="6" t="b">
        <v>1</v>
      </c>
      <c r="G375" s="6" t="s">
        <v>382</v>
      </c>
      <c r="H375" s="3" t="s">
        <v>139</v>
      </c>
      <c r="I375" s="6" t="s">
        <v>82</v>
      </c>
      <c r="J375" s="6" t="s">
        <v>94</v>
      </c>
      <c r="K375" s="7">
        <f>'[1]CDM 2026 8ème'!I99</f>
        <v>80000</v>
      </c>
      <c r="L375" s="8">
        <f>'[1]CDM 2026 8ème'!H99</f>
        <v>6.4</v>
      </c>
      <c r="M375"/>
      <c r="N375"/>
      <c r="O375" s="160">
        <v>0.1</v>
      </c>
      <c r="P375" s="160">
        <v>0.06</v>
      </c>
      <c r="Q375" s="160">
        <v>0.04</v>
      </c>
      <c r="R375" s="160">
        <v>0.02</v>
      </c>
      <c r="S375" s="160">
        <v>0.02</v>
      </c>
      <c r="T375" s="160">
        <v>0.04</v>
      </c>
      <c r="U375" s="160">
        <v>0.06</v>
      </c>
      <c r="V375" s="160">
        <v>0.1</v>
      </c>
      <c r="W375" t="str">
        <f t="shared" si="7"/>
        <v>1/8eme de finale (22h) - 07/074621022hMi-temps 2</v>
      </c>
    </row>
    <row r="376" spans="1:23" hidden="1" x14ac:dyDescent="0.25">
      <c r="A376" s="3">
        <v>3</v>
      </c>
      <c r="B376" s="4" t="s">
        <v>108</v>
      </c>
      <c r="C376" s="5">
        <v>46210</v>
      </c>
      <c r="D376" s="6" t="s">
        <v>11</v>
      </c>
      <c r="E376" s="6" t="s">
        <v>28</v>
      </c>
      <c r="F376" s="6" t="b">
        <v>1</v>
      </c>
      <c r="G376" s="6" t="s">
        <v>382</v>
      </c>
      <c r="H376" s="3" t="s">
        <v>140</v>
      </c>
      <c r="I376" s="6" t="s">
        <v>82</v>
      </c>
      <c r="J376" s="6" t="s">
        <v>94</v>
      </c>
      <c r="K376" s="7">
        <f>'[1]CDM 2026 8ème'!I100</f>
        <v>85000</v>
      </c>
      <c r="L376" s="8">
        <f>'[1]CDM 2026 8ème'!H100</f>
        <v>6.8</v>
      </c>
      <c r="M376"/>
      <c r="N376"/>
      <c r="O376" s="160">
        <v>0.1</v>
      </c>
      <c r="P376" s="160">
        <v>0.06</v>
      </c>
      <c r="Q376" s="160">
        <v>0.04</v>
      </c>
      <c r="R376" s="160">
        <v>0.02</v>
      </c>
      <c r="S376" s="160">
        <v>0.06</v>
      </c>
      <c r="T376" s="160">
        <v>0.1</v>
      </c>
      <c r="U376" s="160">
        <v>0.14000000000000001</v>
      </c>
      <c r="V376" s="160">
        <v>0.16</v>
      </c>
      <c r="W376" t="str">
        <f t="shared" si="7"/>
        <v>1/8eme de finale (22h) - 07/074621022hMi-temps 3</v>
      </c>
    </row>
    <row r="377" spans="1:23" hidden="1" x14ac:dyDescent="0.25">
      <c r="A377" s="3">
        <v>3</v>
      </c>
      <c r="B377" s="4" t="s">
        <v>108</v>
      </c>
      <c r="C377" s="5">
        <v>46210</v>
      </c>
      <c r="D377" s="6" t="s">
        <v>11</v>
      </c>
      <c r="E377" s="6" t="s">
        <v>28</v>
      </c>
      <c r="F377" s="6" t="b">
        <v>1</v>
      </c>
      <c r="G377" s="6" t="s">
        <v>382</v>
      </c>
      <c r="H377" s="3" t="s">
        <v>244</v>
      </c>
      <c r="I377" s="6" t="s">
        <v>82</v>
      </c>
      <c r="J377" s="6" t="s">
        <v>94</v>
      </c>
      <c r="K377" s="7">
        <f>'[1]CDM 2026 8ème'!I101</f>
        <v>105000</v>
      </c>
      <c r="L377" s="8">
        <f>'[1]CDM 2026 8ème'!H101*0.95</f>
        <v>7.9799999999999995</v>
      </c>
      <c r="M377" s="160">
        <v>0.2</v>
      </c>
      <c r="N377" s="160">
        <v>0.2</v>
      </c>
      <c r="O377"/>
      <c r="P377"/>
      <c r="Q377"/>
      <c r="R377"/>
      <c r="S377"/>
      <c r="T377"/>
      <c r="U377"/>
      <c r="V377"/>
      <c r="W377" t="str">
        <f t="shared" si="7"/>
        <v>1/8eme de finale (22h) - 07/074621022hPower break 2</v>
      </c>
    </row>
    <row r="378" spans="1:23" hidden="1" x14ac:dyDescent="0.25">
      <c r="A378" s="3">
        <v>3</v>
      </c>
      <c r="B378" s="4" t="s">
        <v>108</v>
      </c>
      <c r="C378" s="5">
        <v>46210</v>
      </c>
      <c r="D378" s="6" t="s">
        <v>11</v>
      </c>
      <c r="E378" s="6" t="s">
        <v>28</v>
      </c>
      <c r="F378" s="6" t="b">
        <v>1</v>
      </c>
      <c r="G378" s="6" t="s">
        <v>382</v>
      </c>
      <c r="H378" s="3" t="s">
        <v>180</v>
      </c>
      <c r="I378" s="6" t="s">
        <v>82</v>
      </c>
      <c r="J378" s="6" t="s">
        <v>94</v>
      </c>
      <c r="K378" s="7">
        <f>'[1]CDM 2026 8ème'!I102</f>
        <v>85000</v>
      </c>
      <c r="L378" s="8">
        <f>'[1]CDM 2026 8ème'!H102</f>
        <v>6.8</v>
      </c>
      <c r="M378"/>
      <c r="N378"/>
      <c r="O378" s="160">
        <v>0.14000000000000001</v>
      </c>
      <c r="P378" s="160">
        <v>0.11</v>
      </c>
      <c r="Q378" s="160">
        <v>0.08</v>
      </c>
      <c r="R378" t="s">
        <v>94</v>
      </c>
      <c r="S378" t="s">
        <v>94</v>
      </c>
      <c r="T378" s="160">
        <v>0.08</v>
      </c>
      <c r="U378" s="160">
        <v>0.11</v>
      </c>
      <c r="V378" s="160">
        <v>0.14000000000000001</v>
      </c>
      <c r="W378" t="str">
        <f t="shared" si="7"/>
        <v>1/8eme de finale (22h) - 07/074621022h2ème période / Prolongations</v>
      </c>
    </row>
    <row r="379" spans="1:23" hidden="1" x14ac:dyDescent="0.25">
      <c r="A379" s="3">
        <v>3</v>
      </c>
      <c r="B379" s="4" t="s">
        <v>108</v>
      </c>
      <c r="C379" s="5">
        <v>46210</v>
      </c>
      <c r="D379" s="6" t="s">
        <v>11</v>
      </c>
      <c r="E379" s="6" t="s">
        <v>28</v>
      </c>
      <c r="F379" s="6" t="b">
        <v>1</v>
      </c>
      <c r="G379" s="6" t="s">
        <v>382</v>
      </c>
      <c r="H379" s="3" t="s">
        <v>181</v>
      </c>
      <c r="I379" s="6" t="s">
        <v>82</v>
      </c>
      <c r="J379" s="6" t="s">
        <v>94</v>
      </c>
      <c r="K379" s="7">
        <f>'[1]CDM 2026 8ème'!I103</f>
        <v>85000</v>
      </c>
      <c r="L379" s="8">
        <f>'[1]CDM 2026 8ème'!H103</f>
        <v>6.8</v>
      </c>
      <c r="M379"/>
      <c r="N379"/>
      <c r="O379" s="160">
        <v>0.14000000000000001</v>
      </c>
      <c r="P379" s="160">
        <v>0.11</v>
      </c>
      <c r="Q379" s="160">
        <v>0.08</v>
      </c>
      <c r="R379" t="s">
        <v>94</v>
      </c>
      <c r="S379" t="s">
        <v>94</v>
      </c>
      <c r="T379" s="160">
        <v>0.08</v>
      </c>
      <c r="U379" s="160">
        <v>0.11</v>
      </c>
      <c r="V379" s="160">
        <v>0.14000000000000001</v>
      </c>
      <c r="W379" t="str">
        <f t="shared" si="7"/>
        <v>1/8eme de finale (22h) - 07/074621022hProlongations / Tirs au but</v>
      </c>
    </row>
    <row r="380" spans="1:23" hidden="1" x14ac:dyDescent="0.25">
      <c r="A380" s="3">
        <v>3</v>
      </c>
      <c r="B380" s="4" t="s">
        <v>108</v>
      </c>
      <c r="C380" s="5">
        <v>46210</v>
      </c>
      <c r="D380" s="6" t="s">
        <v>11</v>
      </c>
      <c r="E380" s="6" t="s">
        <v>28</v>
      </c>
      <c r="F380" s="6" t="b">
        <v>1</v>
      </c>
      <c r="G380" s="6" t="s">
        <v>382</v>
      </c>
      <c r="H380" s="3" t="s">
        <v>119</v>
      </c>
      <c r="I380" s="6" t="s">
        <v>82</v>
      </c>
      <c r="J380" s="6" t="s">
        <v>94</v>
      </c>
      <c r="K380" s="7">
        <f>'[1]CDM 2026 8ème'!I104</f>
        <v>22000</v>
      </c>
      <c r="L380" s="8">
        <f>'[1]CDM 2026 8ème'!H104</f>
        <v>2.4</v>
      </c>
      <c r="M380"/>
      <c r="N380"/>
      <c r="O380" s="160">
        <v>0.16</v>
      </c>
      <c r="P380" s="160">
        <v>0.14000000000000001</v>
      </c>
      <c r="Q380" s="160">
        <v>0.1</v>
      </c>
      <c r="R380" s="160">
        <v>0.06</v>
      </c>
      <c r="S380" s="160">
        <v>0.04</v>
      </c>
      <c r="T380" s="160">
        <v>0.08</v>
      </c>
      <c r="U380" s="160">
        <v>0.12</v>
      </c>
      <c r="V380" s="160">
        <v>0.15</v>
      </c>
      <c r="W380" t="str">
        <f t="shared" si="7"/>
        <v>1/8eme de finale (22h) - 07/074621022hFin match</v>
      </c>
    </row>
    <row r="381" spans="1:23" hidden="1" x14ac:dyDescent="0.25">
      <c r="A381" s="3">
        <v>3</v>
      </c>
      <c r="B381" s="4" t="s">
        <v>108</v>
      </c>
      <c r="C381" s="5">
        <v>46207</v>
      </c>
      <c r="D381" s="6" t="s">
        <v>12</v>
      </c>
      <c r="E381" s="6" t="s">
        <v>182</v>
      </c>
      <c r="F381" s="6" t="b">
        <v>1</v>
      </c>
      <c r="G381" s="6" t="s">
        <v>183</v>
      </c>
      <c r="H381" s="3" t="s">
        <v>241</v>
      </c>
      <c r="I381" s="6" t="s">
        <v>84</v>
      </c>
      <c r="J381" s="6" t="s">
        <v>94</v>
      </c>
      <c r="K381" s="7"/>
      <c r="L381" s="8"/>
      <c r="M381"/>
      <c r="N381"/>
      <c r="O381" s="160">
        <v>0.15</v>
      </c>
      <c r="P381" s="160">
        <v>0.12</v>
      </c>
      <c r="Q381" s="160">
        <v>0.08</v>
      </c>
      <c r="R381" s="160">
        <v>0.04</v>
      </c>
      <c r="S381" s="160">
        <v>0.06</v>
      </c>
      <c r="T381" s="160">
        <v>0.1</v>
      </c>
      <c r="U381" s="160">
        <v>0.14000000000000001</v>
      </c>
      <c r="V381" s="160">
        <v>0.16</v>
      </c>
      <c r="W381" t="str">
        <f t="shared" si="7"/>
        <v>Allemagne - 3ème4620723hAvant Match</v>
      </c>
    </row>
    <row r="382" spans="1:23" hidden="1" x14ac:dyDescent="0.25">
      <c r="A382" s="3">
        <v>3</v>
      </c>
      <c r="B382" s="4" t="s">
        <v>108</v>
      </c>
      <c r="C382" s="5">
        <v>46207</v>
      </c>
      <c r="D382" s="6" t="s">
        <v>12</v>
      </c>
      <c r="E382" s="6" t="s">
        <v>182</v>
      </c>
      <c r="F382" s="6" t="b">
        <v>1</v>
      </c>
      <c r="G382" s="6" t="s">
        <v>183</v>
      </c>
      <c r="H382" s="3" t="s">
        <v>243</v>
      </c>
      <c r="I382" s="6" t="s">
        <v>84</v>
      </c>
      <c r="J382" s="6" t="s">
        <v>94</v>
      </c>
      <c r="K382" s="7"/>
      <c r="L382" s="8"/>
      <c r="M382" s="160">
        <v>0.2</v>
      </c>
      <c r="N382" s="160">
        <v>0.2</v>
      </c>
      <c r="O382"/>
      <c r="P382"/>
      <c r="Q382"/>
      <c r="R382"/>
      <c r="S382"/>
      <c r="T382"/>
      <c r="U382"/>
      <c r="V382"/>
      <c r="W382" t="str">
        <f t="shared" si="7"/>
        <v>Allemagne - 3ème4620723hPower break 1</v>
      </c>
    </row>
    <row r="383" spans="1:23" hidden="1" x14ac:dyDescent="0.25">
      <c r="A383" s="3">
        <v>3</v>
      </c>
      <c r="B383" s="4" t="s">
        <v>108</v>
      </c>
      <c r="C383" s="5">
        <v>46207</v>
      </c>
      <c r="D383" s="6" t="s">
        <v>12</v>
      </c>
      <c r="E383" s="6" t="s">
        <v>182</v>
      </c>
      <c r="F383" s="6" t="b">
        <v>1</v>
      </c>
      <c r="G383" s="6" t="s">
        <v>183</v>
      </c>
      <c r="H383" s="3" t="s">
        <v>138</v>
      </c>
      <c r="I383" s="6" t="s">
        <v>84</v>
      </c>
      <c r="J383" s="6" t="s">
        <v>94</v>
      </c>
      <c r="K383" s="7"/>
      <c r="L383" s="8"/>
      <c r="M383"/>
      <c r="N383"/>
      <c r="O383" s="160">
        <v>0.16</v>
      </c>
      <c r="P383" s="160">
        <v>0.14000000000000001</v>
      </c>
      <c r="Q383" s="160">
        <v>0.1</v>
      </c>
      <c r="R383" s="160">
        <v>0.06</v>
      </c>
      <c r="S383" s="160">
        <v>0.02</v>
      </c>
      <c r="T383" s="160">
        <v>0.04</v>
      </c>
      <c r="U383" s="160">
        <v>0.06</v>
      </c>
      <c r="V383" s="160">
        <v>0.1</v>
      </c>
      <c r="W383" t="str">
        <f t="shared" si="7"/>
        <v>Allemagne - 3ème4620723hMi-temps 1</v>
      </c>
    </row>
    <row r="384" spans="1:23" hidden="1" x14ac:dyDescent="0.25">
      <c r="A384" s="3">
        <v>3</v>
      </c>
      <c r="B384" s="4" t="s">
        <v>108</v>
      </c>
      <c r="C384" s="5">
        <v>46207</v>
      </c>
      <c r="D384" s="6" t="s">
        <v>12</v>
      </c>
      <c r="E384" s="6" t="s">
        <v>182</v>
      </c>
      <c r="F384" s="6" t="b">
        <v>1</v>
      </c>
      <c r="G384" s="6" t="s">
        <v>183</v>
      </c>
      <c r="H384" s="3" t="s">
        <v>139</v>
      </c>
      <c r="I384" s="6" t="s">
        <v>84</v>
      </c>
      <c r="J384" s="6" t="s">
        <v>94</v>
      </c>
      <c r="K384" s="7"/>
      <c r="L384" s="8"/>
      <c r="M384"/>
      <c r="N384"/>
      <c r="O384" s="160">
        <v>0.1</v>
      </c>
      <c r="P384" s="160">
        <v>0.06</v>
      </c>
      <c r="Q384" s="160">
        <v>0.04</v>
      </c>
      <c r="R384" s="160">
        <v>0.02</v>
      </c>
      <c r="S384" s="160">
        <v>0.02</v>
      </c>
      <c r="T384" s="160">
        <v>0.04</v>
      </c>
      <c r="U384" s="160">
        <v>0.06</v>
      </c>
      <c r="V384" s="160">
        <v>0.1</v>
      </c>
      <c r="W384" t="str">
        <f t="shared" si="7"/>
        <v>Allemagne - 3ème4620723hMi-temps 2</v>
      </c>
    </row>
    <row r="385" spans="1:23" hidden="1" x14ac:dyDescent="0.25">
      <c r="A385" s="3">
        <v>3</v>
      </c>
      <c r="B385" s="4" t="s">
        <v>108</v>
      </c>
      <c r="C385" s="5">
        <v>46207</v>
      </c>
      <c r="D385" s="6" t="s">
        <v>12</v>
      </c>
      <c r="E385" s="6" t="s">
        <v>182</v>
      </c>
      <c r="F385" s="6" t="b">
        <v>1</v>
      </c>
      <c r="G385" s="6" t="s">
        <v>183</v>
      </c>
      <c r="H385" s="3" t="s">
        <v>140</v>
      </c>
      <c r="I385" s="6" t="s">
        <v>84</v>
      </c>
      <c r="J385" s="6" t="s">
        <v>94</v>
      </c>
      <c r="K385" s="7"/>
      <c r="L385" s="8"/>
      <c r="M385"/>
      <c r="N385"/>
      <c r="O385" s="160">
        <v>0.1</v>
      </c>
      <c r="P385" s="160">
        <v>0.06</v>
      </c>
      <c r="Q385" s="160">
        <v>0.04</v>
      </c>
      <c r="R385" s="160">
        <v>0.02</v>
      </c>
      <c r="S385" s="160">
        <v>0.06</v>
      </c>
      <c r="T385" s="160">
        <v>0.1</v>
      </c>
      <c r="U385" s="160">
        <v>0.14000000000000001</v>
      </c>
      <c r="V385" s="160">
        <v>0.16</v>
      </c>
      <c r="W385" t="str">
        <f t="shared" si="7"/>
        <v>Allemagne - 3ème4620723hMi-temps 3</v>
      </c>
    </row>
    <row r="386" spans="1:23" hidden="1" x14ac:dyDescent="0.25">
      <c r="A386" s="3">
        <v>3</v>
      </c>
      <c r="B386" s="4" t="s">
        <v>108</v>
      </c>
      <c r="C386" s="5">
        <v>46207</v>
      </c>
      <c r="D386" s="6" t="s">
        <v>12</v>
      </c>
      <c r="E386" s="6" t="s">
        <v>182</v>
      </c>
      <c r="F386" s="6" t="b">
        <v>1</v>
      </c>
      <c r="G386" s="6" t="s">
        <v>183</v>
      </c>
      <c r="H386" s="3" t="s">
        <v>244</v>
      </c>
      <c r="I386" s="6" t="s">
        <v>84</v>
      </c>
      <c r="J386" s="6" t="s">
        <v>94</v>
      </c>
      <c r="K386" s="7"/>
      <c r="L386" s="8"/>
      <c r="M386" s="160">
        <v>0.2</v>
      </c>
      <c r="N386" s="160">
        <v>0.2</v>
      </c>
      <c r="O386"/>
      <c r="P386"/>
      <c r="Q386"/>
      <c r="R386"/>
      <c r="S386"/>
      <c r="T386"/>
      <c r="U386"/>
      <c r="V386"/>
      <c r="W386" t="str">
        <f t="shared" si="7"/>
        <v>Allemagne - 3ème4620723hPower break 2</v>
      </c>
    </row>
    <row r="387" spans="1:23" hidden="1" x14ac:dyDescent="0.25">
      <c r="A387" s="3">
        <v>3</v>
      </c>
      <c r="B387" s="4" t="s">
        <v>108</v>
      </c>
      <c r="C387" s="5">
        <v>46207</v>
      </c>
      <c r="D387" s="6" t="s">
        <v>12</v>
      </c>
      <c r="E387" s="6" t="s">
        <v>182</v>
      </c>
      <c r="F387" s="6" t="b">
        <v>1</v>
      </c>
      <c r="G387" s="6" t="s">
        <v>183</v>
      </c>
      <c r="H387" s="3" t="s">
        <v>180</v>
      </c>
      <c r="I387" s="6" t="s">
        <v>84</v>
      </c>
      <c r="J387" s="6" t="s">
        <v>94</v>
      </c>
      <c r="K387" s="7"/>
      <c r="L387" s="8"/>
      <c r="M387"/>
      <c r="N387"/>
      <c r="O387" s="160">
        <v>0.14000000000000001</v>
      </c>
      <c r="P387" s="160">
        <v>0.11</v>
      </c>
      <c r="Q387" s="160">
        <v>0.08</v>
      </c>
      <c r="R387" t="s">
        <v>94</v>
      </c>
      <c r="S387" t="s">
        <v>94</v>
      </c>
      <c r="T387" s="160">
        <v>0.08</v>
      </c>
      <c r="U387" s="160">
        <v>0.11</v>
      </c>
      <c r="V387" s="160">
        <v>0.14000000000000001</v>
      </c>
      <c r="W387" t="str">
        <f t="shared" si="7"/>
        <v>Allemagne - 3ème4620723h2ème période / Prolongations</v>
      </c>
    </row>
    <row r="388" spans="1:23" hidden="1" x14ac:dyDescent="0.25">
      <c r="A388" s="3">
        <v>3</v>
      </c>
      <c r="B388" s="4" t="s">
        <v>108</v>
      </c>
      <c r="C388" s="5">
        <v>46207</v>
      </c>
      <c r="D388" s="6" t="s">
        <v>12</v>
      </c>
      <c r="E388" s="6" t="s">
        <v>182</v>
      </c>
      <c r="F388" s="6" t="b">
        <v>1</v>
      </c>
      <c r="G388" s="6" t="s">
        <v>183</v>
      </c>
      <c r="H388" s="3" t="s">
        <v>181</v>
      </c>
      <c r="I388" s="6" t="s">
        <v>84</v>
      </c>
      <c r="J388" s="6" t="s">
        <v>94</v>
      </c>
      <c r="K388" s="7"/>
      <c r="L388" s="8"/>
      <c r="M388"/>
      <c r="N388"/>
      <c r="O388" s="160">
        <v>0.14000000000000001</v>
      </c>
      <c r="P388" s="160">
        <v>0.11</v>
      </c>
      <c r="Q388" s="160">
        <v>0.08</v>
      </c>
      <c r="R388" t="s">
        <v>94</v>
      </c>
      <c r="S388" t="s">
        <v>94</v>
      </c>
      <c r="T388" s="160">
        <v>0.08</v>
      </c>
      <c r="U388" s="160">
        <v>0.11</v>
      </c>
      <c r="V388" s="160">
        <v>0.14000000000000001</v>
      </c>
      <c r="W388" t="str">
        <f t="shared" si="7"/>
        <v>Allemagne - 3ème4620723hProlongations / Tirs au but</v>
      </c>
    </row>
    <row r="389" spans="1:23" hidden="1" x14ac:dyDescent="0.25">
      <c r="A389" s="3">
        <v>3</v>
      </c>
      <c r="B389" s="4" t="s">
        <v>108</v>
      </c>
      <c r="C389" s="5">
        <v>46207</v>
      </c>
      <c r="D389" s="6" t="s">
        <v>12</v>
      </c>
      <c r="E389" s="6" t="s">
        <v>182</v>
      </c>
      <c r="F389" s="6" t="b">
        <v>1</v>
      </c>
      <c r="G389" s="6" t="s">
        <v>183</v>
      </c>
      <c r="H389" s="3" t="s">
        <v>119</v>
      </c>
      <c r="I389" s="6" t="s">
        <v>84</v>
      </c>
      <c r="J389" s="6" t="s">
        <v>94</v>
      </c>
      <c r="K389" s="7"/>
      <c r="L389" s="8"/>
      <c r="M389"/>
      <c r="N389"/>
      <c r="O389" s="160">
        <v>0.16</v>
      </c>
      <c r="P389" s="160">
        <v>0.14000000000000001</v>
      </c>
      <c r="Q389" s="160">
        <v>0.1</v>
      </c>
      <c r="R389" s="160">
        <v>0.06</v>
      </c>
      <c r="S389" s="160">
        <v>0.04</v>
      </c>
      <c r="T389" s="160">
        <v>0.08</v>
      </c>
      <c r="U389" s="160">
        <v>0.12</v>
      </c>
      <c r="V389" s="160">
        <v>0.15</v>
      </c>
      <c r="W389" t="str">
        <f t="shared" si="7"/>
        <v>Allemagne - 3ème4620723hFin match</v>
      </c>
    </row>
    <row r="390" spans="1:23" hidden="1" x14ac:dyDescent="0.25">
      <c r="A390" s="3">
        <v>3</v>
      </c>
      <c r="B390" s="4" t="s">
        <v>108</v>
      </c>
      <c r="C390" s="5">
        <v>46207</v>
      </c>
      <c r="D390" s="6" t="s">
        <v>14</v>
      </c>
      <c r="E390" s="6" t="s">
        <v>4</v>
      </c>
      <c r="F390" s="6" t="b">
        <v>1</v>
      </c>
      <c r="G390" s="6" t="s">
        <v>377</v>
      </c>
      <c r="H390" s="3" t="s">
        <v>241</v>
      </c>
      <c r="I390" s="6" t="s">
        <v>81</v>
      </c>
      <c r="J390" s="6" t="s">
        <v>94</v>
      </c>
      <c r="K390" s="7">
        <f>'[1]CDM 2026 8ème'!$I$138</f>
        <v>28000</v>
      </c>
      <c r="L390" s="8">
        <f>'[1]CDM 2026 8ème'!$H$138</f>
        <v>2.4</v>
      </c>
      <c r="M390"/>
      <c r="N390"/>
      <c r="O390" s="160">
        <v>0.15</v>
      </c>
      <c r="P390" s="160">
        <v>0.12</v>
      </c>
      <c r="Q390" s="160">
        <v>0.08</v>
      </c>
      <c r="R390" s="160">
        <v>0.04</v>
      </c>
      <c r="S390" s="160">
        <v>0.06</v>
      </c>
      <c r="T390" s="160">
        <v>0.1</v>
      </c>
      <c r="U390" s="160">
        <v>0.14000000000000001</v>
      </c>
      <c r="V390" s="160">
        <v>0.16</v>
      </c>
      <c r="W390" t="str">
        <f t="shared" si="7"/>
        <v>1/8eme de finale (19h) - 04/074620719hAvant Match</v>
      </c>
    </row>
    <row r="391" spans="1:23" hidden="1" x14ac:dyDescent="0.25">
      <c r="A391" s="3">
        <v>3</v>
      </c>
      <c r="B391" s="4" t="s">
        <v>108</v>
      </c>
      <c r="C391" s="5">
        <v>46207</v>
      </c>
      <c r="D391" s="6" t="s">
        <v>14</v>
      </c>
      <c r="E391" s="6" t="s">
        <v>4</v>
      </c>
      <c r="F391" s="6" t="b">
        <v>1</v>
      </c>
      <c r="G391" s="6" t="s">
        <v>377</v>
      </c>
      <c r="H391" s="3" t="s">
        <v>243</v>
      </c>
      <c r="I391" s="6" t="s">
        <v>81</v>
      </c>
      <c r="J391" s="6" t="s">
        <v>94</v>
      </c>
      <c r="K391" s="7">
        <f>'[1]CDM 2026 8ème'!I140</f>
        <v>95000</v>
      </c>
      <c r="L391" s="8">
        <f>'[1]CDM 2026 8ème'!H140*0.95</f>
        <v>7.8850000000000007</v>
      </c>
      <c r="M391" s="160">
        <v>0.2</v>
      </c>
      <c r="N391" s="160">
        <v>0.2</v>
      </c>
      <c r="O391"/>
      <c r="P391"/>
      <c r="Q391"/>
      <c r="R391"/>
      <c r="S391"/>
      <c r="T391"/>
      <c r="U391"/>
      <c r="V391"/>
      <c r="W391" t="str">
        <f t="shared" si="7"/>
        <v>1/8eme de finale (19h) - 04/074620719hPower break 1</v>
      </c>
    </row>
    <row r="392" spans="1:23" hidden="1" x14ac:dyDescent="0.25">
      <c r="A392" s="3">
        <v>3</v>
      </c>
      <c r="B392" s="4" t="s">
        <v>108</v>
      </c>
      <c r="C392" s="5">
        <v>46207</v>
      </c>
      <c r="D392" s="6" t="s">
        <v>14</v>
      </c>
      <c r="E392" s="6" t="s">
        <v>4</v>
      </c>
      <c r="F392" s="6" t="b">
        <v>1</v>
      </c>
      <c r="G392" s="6" t="s">
        <v>377</v>
      </c>
      <c r="H392" s="3" t="s">
        <v>138</v>
      </c>
      <c r="I392" s="6" t="s">
        <v>81</v>
      </c>
      <c r="J392" s="6" t="s">
        <v>94</v>
      </c>
      <c r="K392" s="7">
        <f>'[1]CDM 2026 8ème'!I141</f>
        <v>80000</v>
      </c>
      <c r="L392" s="8">
        <f>'[1]CDM 2026 8ème'!H141</f>
        <v>6.95</v>
      </c>
      <c r="M392"/>
      <c r="N392"/>
      <c r="O392" s="160">
        <v>0.16</v>
      </c>
      <c r="P392" s="160">
        <v>0.14000000000000001</v>
      </c>
      <c r="Q392" s="160">
        <v>0.1</v>
      </c>
      <c r="R392" s="160">
        <v>0.06</v>
      </c>
      <c r="S392" s="160">
        <v>0.02</v>
      </c>
      <c r="T392" s="160">
        <v>0.04</v>
      </c>
      <c r="U392" s="160">
        <v>0.06</v>
      </c>
      <c r="V392" s="160">
        <v>0.1</v>
      </c>
      <c r="W392" t="str">
        <f t="shared" si="7"/>
        <v>1/8eme de finale (19h) - 04/074620719hMi-temps 1</v>
      </c>
    </row>
    <row r="393" spans="1:23" hidden="1" x14ac:dyDescent="0.25">
      <c r="A393" s="3">
        <v>3</v>
      </c>
      <c r="B393" s="4" t="s">
        <v>108</v>
      </c>
      <c r="C393" s="5">
        <v>46207</v>
      </c>
      <c r="D393" s="6" t="s">
        <v>14</v>
      </c>
      <c r="E393" s="6" t="s">
        <v>4</v>
      </c>
      <c r="F393" s="6" t="b">
        <v>1</v>
      </c>
      <c r="G393" s="6" t="s">
        <v>377</v>
      </c>
      <c r="H393" s="3" t="s">
        <v>139</v>
      </c>
      <c r="I393" s="6" t="s">
        <v>81</v>
      </c>
      <c r="J393" s="6" t="s">
        <v>94</v>
      </c>
      <c r="K393" s="7">
        <f>'[1]CDM 2026 8ème'!I142</f>
        <v>75000</v>
      </c>
      <c r="L393" s="8">
        <f>'[1]CDM 2026 8ème'!H142</f>
        <v>6.5</v>
      </c>
      <c r="M393"/>
      <c r="N393"/>
      <c r="O393" s="160">
        <v>0.1</v>
      </c>
      <c r="P393" s="160">
        <v>0.06</v>
      </c>
      <c r="Q393" s="160">
        <v>0.04</v>
      </c>
      <c r="R393" s="160">
        <v>0.02</v>
      </c>
      <c r="S393" s="160">
        <v>0.02</v>
      </c>
      <c r="T393" s="160">
        <v>0.04</v>
      </c>
      <c r="U393" s="160">
        <v>0.06</v>
      </c>
      <c r="V393" s="160">
        <v>0.1</v>
      </c>
      <c r="W393" t="str">
        <f t="shared" si="7"/>
        <v>1/8eme de finale (19h) - 04/074620719hMi-temps 2</v>
      </c>
    </row>
    <row r="394" spans="1:23" hidden="1" x14ac:dyDescent="0.25">
      <c r="A394" s="3">
        <v>3</v>
      </c>
      <c r="B394" s="4" t="s">
        <v>108</v>
      </c>
      <c r="C394" s="5">
        <v>46207</v>
      </c>
      <c r="D394" s="6" t="s">
        <v>14</v>
      </c>
      <c r="E394" s="6" t="s">
        <v>4</v>
      </c>
      <c r="F394" s="6" t="b">
        <v>1</v>
      </c>
      <c r="G394" s="6" t="s">
        <v>377</v>
      </c>
      <c r="H394" s="3" t="s">
        <v>140</v>
      </c>
      <c r="I394" s="6" t="s">
        <v>81</v>
      </c>
      <c r="J394" s="6" t="s">
        <v>94</v>
      </c>
      <c r="K394" s="7">
        <f>'[1]CDM 2026 8ème'!I143</f>
        <v>80000</v>
      </c>
      <c r="L394" s="8">
        <f>'[1]CDM 2026 8ème'!H143</f>
        <v>6.95</v>
      </c>
      <c r="M394"/>
      <c r="N394"/>
      <c r="O394" s="160">
        <v>0.1</v>
      </c>
      <c r="P394" s="160">
        <v>0.06</v>
      </c>
      <c r="Q394" s="160">
        <v>0.04</v>
      </c>
      <c r="R394" s="160">
        <v>0.02</v>
      </c>
      <c r="S394" s="160">
        <v>0.06</v>
      </c>
      <c r="T394" s="160">
        <v>0.1</v>
      </c>
      <c r="U394" s="160">
        <v>0.14000000000000001</v>
      </c>
      <c r="V394" s="160">
        <v>0.16</v>
      </c>
      <c r="W394" t="str">
        <f t="shared" si="7"/>
        <v>1/8eme de finale (19h) - 04/074620719hMi-temps 3</v>
      </c>
    </row>
    <row r="395" spans="1:23" hidden="1" x14ac:dyDescent="0.25">
      <c r="A395" s="3">
        <v>3</v>
      </c>
      <c r="B395" s="4" t="s">
        <v>108</v>
      </c>
      <c r="C395" s="5">
        <v>46207</v>
      </c>
      <c r="D395" s="6" t="s">
        <v>14</v>
      </c>
      <c r="E395" s="6" t="s">
        <v>4</v>
      </c>
      <c r="F395" s="6" t="b">
        <v>1</v>
      </c>
      <c r="G395" s="6" t="s">
        <v>377</v>
      </c>
      <c r="H395" s="3" t="s">
        <v>244</v>
      </c>
      <c r="I395" s="6" t="s">
        <v>81</v>
      </c>
      <c r="J395" s="6" t="s">
        <v>94</v>
      </c>
      <c r="K395" s="7">
        <f>'[1]CDM 2026 8ème'!I144</f>
        <v>95000</v>
      </c>
      <c r="L395" s="8">
        <f>'[1]CDM 2026 8ème'!H144*0.95</f>
        <v>7.8850000000000007</v>
      </c>
      <c r="M395" s="160">
        <v>0.2</v>
      </c>
      <c r="N395" s="160">
        <v>0.2</v>
      </c>
      <c r="O395"/>
      <c r="P395"/>
      <c r="Q395"/>
      <c r="R395"/>
      <c r="S395"/>
      <c r="T395"/>
      <c r="U395"/>
      <c r="V395"/>
      <c r="W395" t="str">
        <f t="shared" si="7"/>
        <v>1/8eme de finale (19h) - 04/074620719hPower break 2</v>
      </c>
    </row>
    <row r="396" spans="1:23" hidden="1" x14ac:dyDescent="0.25">
      <c r="A396" s="3">
        <v>3</v>
      </c>
      <c r="B396" s="4" t="s">
        <v>108</v>
      </c>
      <c r="C396" s="5">
        <v>46207</v>
      </c>
      <c r="D396" s="6" t="s">
        <v>14</v>
      </c>
      <c r="E396" s="6" t="s">
        <v>4</v>
      </c>
      <c r="F396" s="6" t="b">
        <v>1</v>
      </c>
      <c r="G396" s="6" t="s">
        <v>377</v>
      </c>
      <c r="H396" s="3" t="s">
        <v>180</v>
      </c>
      <c r="I396" s="6" t="s">
        <v>81</v>
      </c>
      <c r="J396" s="6" t="s">
        <v>94</v>
      </c>
      <c r="K396" s="7">
        <f>'[1]CDM 2026 8ème'!I145</f>
        <v>80000</v>
      </c>
      <c r="L396" s="8">
        <f>'[1]CDM 2026 8ème'!H145</f>
        <v>6.95</v>
      </c>
      <c r="M396"/>
      <c r="N396"/>
      <c r="O396" s="160">
        <v>0.14000000000000001</v>
      </c>
      <c r="P396" s="160">
        <v>0.11</v>
      </c>
      <c r="Q396" s="160">
        <v>0.08</v>
      </c>
      <c r="R396" t="s">
        <v>94</v>
      </c>
      <c r="S396" t="s">
        <v>94</v>
      </c>
      <c r="T396" s="160">
        <v>0.08</v>
      </c>
      <c r="U396" s="160">
        <v>0.11</v>
      </c>
      <c r="V396" s="160">
        <v>0.14000000000000001</v>
      </c>
      <c r="W396" t="str">
        <f t="shared" si="7"/>
        <v>1/8eme de finale (19h) - 04/074620719h2ème période / Prolongations</v>
      </c>
    </row>
    <row r="397" spans="1:23" hidden="1" x14ac:dyDescent="0.25">
      <c r="A397" s="3">
        <v>3</v>
      </c>
      <c r="B397" s="4" t="s">
        <v>108</v>
      </c>
      <c r="C397" s="5">
        <v>46207</v>
      </c>
      <c r="D397" s="6" t="s">
        <v>14</v>
      </c>
      <c r="E397" s="6" t="s">
        <v>4</v>
      </c>
      <c r="F397" s="6" t="b">
        <v>1</v>
      </c>
      <c r="G397" s="6" t="s">
        <v>377</v>
      </c>
      <c r="H397" s="3" t="s">
        <v>181</v>
      </c>
      <c r="I397" s="6" t="s">
        <v>81</v>
      </c>
      <c r="J397" s="6" t="s">
        <v>94</v>
      </c>
      <c r="K397" s="7">
        <f>'[1]CDM 2026 8ème'!I146</f>
        <v>80000</v>
      </c>
      <c r="L397" s="8">
        <f>'[1]CDM 2026 8ème'!H146</f>
        <v>6.95</v>
      </c>
      <c r="M397"/>
      <c r="N397"/>
      <c r="O397" s="160">
        <v>0.14000000000000001</v>
      </c>
      <c r="P397" s="160">
        <v>0.11</v>
      </c>
      <c r="Q397" s="160">
        <v>0.08</v>
      </c>
      <c r="R397" t="s">
        <v>94</v>
      </c>
      <c r="S397" t="s">
        <v>94</v>
      </c>
      <c r="T397" s="160">
        <v>0.08</v>
      </c>
      <c r="U397" s="160">
        <v>0.11</v>
      </c>
      <c r="V397" s="160">
        <v>0.14000000000000001</v>
      </c>
      <c r="W397" t="str">
        <f t="shared" si="7"/>
        <v>1/8eme de finale (19h) - 04/074620719hProlongations / Tirs au but</v>
      </c>
    </row>
    <row r="398" spans="1:23" hidden="1" x14ac:dyDescent="0.25">
      <c r="A398" s="3">
        <v>3</v>
      </c>
      <c r="B398" s="4" t="s">
        <v>108</v>
      </c>
      <c r="C398" s="5">
        <v>46207</v>
      </c>
      <c r="D398" s="6" t="s">
        <v>14</v>
      </c>
      <c r="E398" s="6" t="s">
        <v>4</v>
      </c>
      <c r="F398" s="6" t="b">
        <v>1</v>
      </c>
      <c r="G398" s="6" t="s">
        <v>377</v>
      </c>
      <c r="H398" s="3" t="s">
        <v>119</v>
      </c>
      <c r="I398" s="6" t="s">
        <v>81</v>
      </c>
      <c r="J398" s="6" t="s">
        <v>94</v>
      </c>
      <c r="K398" s="7">
        <f>'[1]CDM 2026 8ème'!I147</f>
        <v>55000</v>
      </c>
      <c r="L398" s="8">
        <f>'[1]CDM 2026 8ème'!H147</f>
        <v>4.75</v>
      </c>
      <c r="M398"/>
      <c r="N398"/>
      <c r="O398" s="160">
        <v>0.16</v>
      </c>
      <c r="P398" s="160">
        <v>0.14000000000000001</v>
      </c>
      <c r="Q398" s="160">
        <v>0.1</v>
      </c>
      <c r="R398" s="160">
        <v>0.06</v>
      </c>
      <c r="S398" s="160">
        <v>0.04</v>
      </c>
      <c r="T398" s="160">
        <v>0.08</v>
      </c>
      <c r="U398" s="160">
        <v>0.12</v>
      </c>
      <c r="V398" s="160">
        <v>0.15</v>
      </c>
      <c r="W398" t="str">
        <f t="shared" ref="W398:W418" si="8">_xlfn.CONCAT(G398,C398,I398,H398)</f>
        <v>1/8eme de finale (19h) - 04/074620719hFin match</v>
      </c>
    </row>
    <row r="399" spans="1:23" hidden="1" x14ac:dyDescent="0.25">
      <c r="A399" s="3">
        <v>4</v>
      </c>
      <c r="B399" s="4" t="s">
        <v>109</v>
      </c>
      <c r="C399" s="5">
        <v>46212</v>
      </c>
      <c r="D399" s="6" t="s">
        <v>14</v>
      </c>
      <c r="E399" s="6" t="s">
        <v>22</v>
      </c>
      <c r="F399" s="6" t="b">
        <v>1</v>
      </c>
      <c r="G399" s="6" t="s">
        <v>383</v>
      </c>
      <c r="H399" s="3" t="s">
        <v>241</v>
      </c>
      <c r="I399" s="6" t="s">
        <v>82</v>
      </c>
      <c r="J399" s="6" t="s">
        <v>94</v>
      </c>
      <c r="K399" s="7">
        <f>'[1]CDM 2026 Quarts'!$I$11</f>
        <v>150000</v>
      </c>
      <c r="L399" s="8">
        <f>'[1]CDM 2026 Quarts'!$H$11</f>
        <v>10.7</v>
      </c>
      <c r="M399"/>
      <c r="N399"/>
      <c r="O399" s="160">
        <v>0.15</v>
      </c>
      <c r="P399" s="160">
        <v>0.12</v>
      </c>
      <c r="Q399" s="160">
        <v>0.08</v>
      </c>
      <c r="R399" s="160">
        <v>0.04</v>
      </c>
      <c r="S399" s="160">
        <v>0.08</v>
      </c>
      <c r="T399" s="160">
        <v>0.12</v>
      </c>
      <c r="U399" s="160">
        <v>0.16</v>
      </c>
      <c r="V399" s="160">
        <v>0.2</v>
      </c>
      <c r="W399" t="str">
        <f t="shared" si="8"/>
        <v>Quart de finale (22h) - 09/074621222hAvant Match</v>
      </c>
    </row>
    <row r="400" spans="1:23" hidden="1" x14ac:dyDescent="0.25">
      <c r="A400" s="3">
        <v>4</v>
      </c>
      <c r="B400" s="4" t="s">
        <v>109</v>
      </c>
      <c r="C400" s="5">
        <v>46212</v>
      </c>
      <c r="D400" s="6" t="s">
        <v>14</v>
      </c>
      <c r="E400" s="6" t="s">
        <v>22</v>
      </c>
      <c r="F400" s="6" t="b">
        <v>1</v>
      </c>
      <c r="G400" s="6" t="s">
        <v>383</v>
      </c>
      <c r="H400" s="3" t="s">
        <v>243</v>
      </c>
      <c r="I400" s="6" t="s">
        <v>82</v>
      </c>
      <c r="J400" s="6" t="s">
        <v>94</v>
      </c>
      <c r="K400" s="7">
        <f>'[1]CDM 2026 Quarts'!I13</f>
        <v>345000</v>
      </c>
      <c r="L400" s="8">
        <f>'[1]CDM 2026 Quarts'!H13*0.95</f>
        <v>23.417499999999997</v>
      </c>
      <c r="M400" s="160">
        <v>0.2</v>
      </c>
      <c r="N400" s="160">
        <v>0.2</v>
      </c>
      <c r="W400" t="str">
        <f t="shared" si="8"/>
        <v>Quart de finale (22h) - 09/074621222hPower break 1</v>
      </c>
    </row>
    <row r="401" spans="1:23" hidden="1" x14ac:dyDescent="0.25">
      <c r="A401" s="3">
        <v>4</v>
      </c>
      <c r="B401" s="4" t="s">
        <v>109</v>
      </c>
      <c r="C401" s="5">
        <v>46212</v>
      </c>
      <c r="D401" s="6" t="s">
        <v>14</v>
      </c>
      <c r="E401" s="6" t="s">
        <v>22</v>
      </c>
      <c r="F401" s="6" t="b">
        <v>1</v>
      </c>
      <c r="G401" s="6" t="s">
        <v>383</v>
      </c>
      <c r="H401" s="3" t="s">
        <v>138</v>
      </c>
      <c r="I401" s="6" t="s">
        <v>82</v>
      </c>
      <c r="J401" s="6" t="s">
        <v>94</v>
      </c>
      <c r="K401" s="7">
        <f>'[1]CDM 2026 Quarts'!I14</f>
        <v>300000</v>
      </c>
      <c r="L401" s="8">
        <f>'[1]CDM 2026 Quarts'!H14</f>
        <v>21.4</v>
      </c>
      <c r="M401"/>
      <c r="N401"/>
      <c r="O401" s="160">
        <v>0.2</v>
      </c>
      <c r="P401" s="160">
        <v>0.16</v>
      </c>
      <c r="Q401" s="160">
        <v>0.12</v>
      </c>
      <c r="R401" s="160">
        <v>0.08</v>
      </c>
      <c r="S401" s="160">
        <v>0.02</v>
      </c>
      <c r="T401" s="160">
        <v>0.04</v>
      </c>
      <c r="U401" s="160">
        <v>0.06</v>
      </c>
      <c r="V401" s="160">
        <v>0.1</v>
      </c>
      <c r="W401" t="str">
        <f t="shared" si="8"/>
        <v>Quart de finale (22h) - 09/074621222hMi-temps 1</v>
      </c>
    </row>
    <row r="402" spans="1:23" hidden="1" x14ac:dyDescent="0.25">
      <c r="A402" s="3">
        <v>4</v>
      </c>
      <c r="B402" s="4" t="s">
        <v>109</v>
      </c>
      <c r="C402" s="5">
        <v>46212</v>
      </c>
      <c r="D402" s="6" t="s">
        <v>14</v>
      </c>
      <c r="E402" s="6" t="s">
        <v>22</v>
      </c>
      <c r="F402" s="6" t="b">
        <v>1</v>
      </c>
      <c r="G402" s="6" t="s">
        <v>383</v>
      </c>
      <c r="H402" s="3" t="s">
        <v>139</v>
      </c>
      <c r="I402" s="6" t="s">
        <v>82</v>
      </c>
      <c r="J402" s="6" t="s">
        <v>94</v>
      </c>
      <c r="K402" s="7">
        <f>'[1]CDM 2026 Quarts'!I15</f>
        <v>290000</v>
      </c>
      <c r="L402" s="8">
        <f>'[1]CDM 2026 Quarts'!H15</f>
        <v>20.7</v>
      </c>
      <c r="M402"/>
      <c r="N402"/>
      <c r="O402" s="160">
        <v>0.1</v>
      </c>
      <c r="P402" s="160">
        <v>0.06</v>
      </c>
      <c r="Q402" s="160">
        <v>0.04</v>
      </c>
      <c r="R402" s="160">
        <v>0.02</v>
      </c>
      <c r="S402" s="160">
        <v>0.02</v>
      </c>
      <c r="T402" s="160">
        <v>0.04</v>
      </c>
      <c r="U402" s="160">
        <v>0.06</v>
      </c>
      <c r="V402" s="160">
        <v>0.1</v>
      </c>
      <c r="W402" t="str">
        <f t="shared" si="8"/>
        <v>Quart de finale (22h) - 09/074621222hMi-temps 2</v>
      </c>
    </row>
    <row r="403" spans="1:23" hidden="1" x14ac:dyDescent="0.25">
      <c r="A403" s="3">
        <v>4</v>
      </c>
      <c r="B403" s="4" t="s">
        <v>109</v>
      </c>
      <c r="C403" s="5">
        <v>46212</v>
      </c>
      <c r="D403" s="6" t="s">
        <v>14</v>
      </c>
      <c r="E403" s="6" t="s">
        <v>22</v>
      </c>
      <c r="F403" s="6" t="b">
        <v>1</v>
      </c>
      <c r="G403" s="6" t="s">
        <v>383</v>
      </c>
      <c r="H403" s="3" t="s">
        <v>140</v>
      </c>
      <c r="I403" s="6" t="s">
        <v>82</v>
      </c>
      <c r="J403" s="6" t="s">
        <v>94</v>
      </c>
      <c r="K403" s="7">
        <f>'[1]CDM 2026 Quarts'!I16</f>
        <v>300000</v>
      </c>
      <c r="L403" s="8">
        <f>'[1]CDM 2026 Quarts'!H16</f>
        <v>21.4</v>
      </c>
      <c r="M403"/>
      <c r="N403"/>
      <c r="O403" s="160">
        <v>0.1</v>
      </c>
      <c r="P403" s="160">
        <v>0.06</v>
      </c>
      <c r="Q403" s="160">
        <v>0.04</v>
      </c>
      <c r="R403" s="160">
        <v>0.02</v>
      </c>
      <c r="S403" s="160">
        <v>0.08</v>
      </c>
      <c r="T403" s="160">
        <v>0.12</v>
      </c>
      <c r="U403" s="160">
        <v>0.16</v>
      </c>
      <c r="V403" s="160">
        <v>0.2</v>
      </c>
      <c r="W403" t="str">
        <f t="shared" si="8"/>
        <v>Quart de finale (22h) - 09/074621222hMi-temps 3</v>
      </c>
    </row>
    <row r="404" spans="1:23" hidden="1" x14ac:dyDescent="0.25">
      <c r="A404" s="3">
        <v>4</v>
      </c>
      <c r="B404" s="4" t="s">
        <v>109</v>
      </c>
      <c r="C404" s="5">
        <v>46212</v>
      </c>
      <c r="D404" s="6" t="s">
        <v>14</v>
      </c>
      <c r="E404" s="6" t="s">
        <v>22</v>
      </c>
      <c r="F404" s="6" t="b">
        <v>1</v>
      </c>
      <c r="G404" s="6" t="s">
        <v>383</v>
      </c>
      <c r="H404" s="3" t="s">
        <v>244</v>
      </c>
      <c r="I404" s="6" t="s">
        <v>82</v>
      </c>
      <c r="J404" s="6" t="s">
        <v>94</v>
      </c>
      <c r="K404" s="7">
        <f>'[1]CDM 2026 Quarts'!I17</f>
        <v>345000</v>
      </c>
      <c r="L404" s="8">
        <f>'[1]CDM 2026 Quarts'!H17*0.95</f>
        <v>23.417499999999997</v>
      </c>
      <c r="M404" s="160">
        <v>0.2</v>
      </c>
      <c r="N404" s="160">
        <v>0.2</v>
      </c>
      <c r="W404" t="str">
        <f t="shared" si="8"/>
        <v>Quart de finale (22h) - 09/074621222hPower break 2</v>
      </c>
    </row>
    <row r="405" spans="1:23" hidden="1" x14ac:dyDescent="0.25">
      <c r="A405" s="3">
        <v>4</v>
      </c>
      <c r="B405" s="4" t="s">
        <v>109</v>
      </c>
      <c r="C405" s="5">
        <v>46212</v>
      </c>
      <c r="D405" s="6" t="s">
        <v>14</v>
      </c>
      <c r="E405" s="6" t="s">
        <v>22</v>
      </c>
      <c r="F405" s="6" t="b">
        <v>1</v>
      </c>
      <c r="G405" s="6" t="s">
        <v>383</v>
      </c>
      <c r="H405" s="3" t="s">
        <v>180</v>
      </c>
      <c r="I405" s="6" t="s">
        <v>82</v>
      </c>
      <c r="J405" s="6" t="s">
        <v>94</v>
      </c>
      <c r="K405" s="7">
        <f>'[1]CDM 2026 Quarts'!I18</f>
        <v>310000</v>
      </c>
      <c r="L405" s="8">
        <f>'[1]CDM 2026 Quarts'!H18</f>
        <v>22.15</v>
      </c>
      <c r="M405"/>
      <c r="N405"/>
      <c r="O405" s="160">
        <v>0.14000000000000001</v>
      </c>
      <c r="P405" s="160">
        <v>0.11</v>
      </c>
      <c r="Q405" s="160">
        <v>0.08</v>
      </c>
      <c r="R405" t="s">
        <v>94</v>
      </c>
      <c r="S405" t="s">
        <v>94</v>
      </c>
      <c r="T405" s="160">
        <v>0.08</v>
      </c>
      <c r="U405" s="160">
        <v>0.11</v>
      </c>
      <c r="V405" s="160">
        <v>0.14000000000000001</v>
      </c>
      <c r="W405" t="str">
        <f t="shared" si="8"/>
        <v>Quart de finale (22h) - 09/074621222h2ème période / Prolongations</v>
      </c>
    </row>
    <row r="406" spans="1:23" hidden="1" x14ac:dyDescent="0.25">
      <c r="A406" s="3">
        <v>4</v>
      </c>
      <c r="B406" s="4" t="s">
        <v>109</v>
      </c>
      <c r="C406" s="5">
        <v>46212</v>
      </c>
      <c r="D406" s="6" t="s">
        <v>14</v>
      </c>
      <c r="E406" s="6" t="s">
        <v>22</v>
      </c>
      <c r="F406" s="6" t="b">
        <v>1</v>
      </c>
      <c r="G406" s="6" t="s">
        <v>383</v>
      </c>
      <c r="H406" s="3" t="s">
        <v>181</v>
      </c>
      <c r="I406" s="6" t="s">
        <v>82</v>
      </c>
      <c r="J406" s="6" t="s">
        <v>94</v>
      </c>
      <c r="K406" s="7">
        <f>'[1]CDM 2026 Quarts'!I19</f>
        <v>310000</v>
      </c>
      <c r="L406" s="8">
        <f>'[1]CDM 2026 Quarts'!H19</f>
        <v>22.15</v>
      </c>
      <c r="M406"/>
      <c r="N406"/>
      <c r="O406" s="160">
        <v>0.14000000000000001</v>
      </c>
      <c r="P406" s="160">
        <v>0.11</v>
      </c>
      <c r="Q406" s="160">
        <v>0.08</v>
      </c>
      <c r="R406" t="s">
        <v>94</v>
      </c>
      <c r="S406" t="s">
        <v>94</v>
      </c>
      <c r="T406" s="160">
        <v>0.08</v>
      </c>
      <c r="U406" s="160">
        <v>0.11</v>
      </c>
      <c r="V406" s="160">
        <v>0.14000000000000001</v>
      </c>
      <c r="W406" t="str">
        <f t="shared" si="8"/>
        <v>Quart de finale (22h) - 09/074621222hProlongations / Tirs au but</v>
      </c>
    </row>
    <row r="407" spans="1:23" hidden="1" x14ac:dyDescent="0.25">
      <c r="A407" s="3">
        <v>4</v>
      </c>
      <c r="B407" s="4" t="s">
        <v>109</v>
      </c>
      <c r="C407" s="5">
        <v>46212</v>
      </c>
      <c r="D407" s="6" t="s">
        <v>14</v>
      </c>
      <c r="E407" s="6" t="s">
        <v>22</v>
      </c>
      <c r="F407" s="6" t="b">
        <v>1</v>
      </c>
      <c r="G407" s="6" t="s">
        <v>383</v>
      </c>
      <c r="H407" s="3" t="s">
        <v>119</v>
      </c>
      <c r="I407" s="6" t="s">
        <v>82</v>
      </c>
      <c r="J407" s="6" t="s">
        <v>94</v>
      </c>
      <c r="K407" s="7">
        <f>'[1]CDM 2026 Quarts'!I20</f>
        <v>90000</v>
      </c>
      <c r="L407" s="8">
        <f>'[1]CDM 2026 Quarts'!H20</f>
        <v>7.5</v>
      </c>
      <c r="M407"/>
      <c r="N407"/>
      <c r="O407" s="160">
        <v>0.2</v>
      </c>
      <c r="P407" s="160">
        <v>0.16</v>
      </c>
      <c r="Q407" s="160">
        <v>0.12</v>
      </c>
      <c r="R407" s="160">
        <v>0.08</v>
      </c>
      <c r="S407" s="160">
        <v>0.04</v>
      </c>
      <c r="T407" s="160">
        <v>0.08</v>
      </c>
      <c r="U407" s="160">
        <v>0.12</v>
      </c>
      <c r="V407" s="160">
        <v>0.15</v>
      </c>
      <c r="W407" t="str">
        <f t="shared" si="8"/>
        <v>Quart de finale (22h) - 09/074621222hFin match</v>
      </c>
    </row>
    <row r="408" spans="1:23" hidden="1" x14ac:dyDescent="0.25">
      <c r="A408" s="3">
        <v>4</v>
      </c>
      <c r="B408" s="4" t="s">
        <v>109</v>
      </c>
      <c r="C408" s="5">
        <v>46213</v>
      </c>
      <c r="D408" s="6" t="s">
        <v>16</v>
      </c>
      <c r="E408" s="6" t="s">
        <v>20</v>
      </c>
      <c r="F408" s="6" t="b">
        <v>1</v>
      </c>
      <c r="G408" s="6" t="s">
        <v>384</v>
      </c>
      <c r="H408" s="3" t="s">
        <v>241</v>
      </c>
      <c r="I408" s="6" t="s">
        <v>79</v>
      </c>
      <c r="J408" s="6" t="s">
        <v>94</v>
      </c>
      <c r="K408" s="7">
        <f>'[1]CDM 2026 Quarts'!$I$32</f>
        <v>55000</v>
      </c>
      <c r="L408" s="8">
        <f>'[1]CDM 2026 Quarts'!$H$32</f>
        <v>3.9</v>
      </c>
      <c r="M408"/>
      <c r="N408"/>
      <c r="O408" s="160">
        <v>0.15</v>
      </c>
      <c r="P408" s="160">
        <v>0.12</v>
      </c>
      <c r="Q408" s="160">
        <v>0.08</v>
      </c>
      <c r="R408" s="160">
        <v>0.04</v>
      </c>
      <c r="S408" s="160">
        <v>0.06</v>
      </c>
      <c r="T408" s="160">
        <v>0.1</v>
      </c>
      <c r="U408" s="160">
        <v>0.14000000000000001</v>
      </c>
      <c r="V408" s="160">
        <v>0.16</v>
      </c>
      <c r="W408" t="str">
        <f t="shared" si="8"/>
        <v>Quart de finale (21h) - 10/074621321hAvant Match</v>
      </c>
    </row>
    <row r="409" spans="1:23" hidden="1" x14ac:dyDescent="0.25">
      <c r="A409" s="3">
        <v>4</v>
      </c>
      <c r="B409" s="4" t="s">
        <v>109</v>
      </c>
      <c r="C409" s="5">
        <v>46213</v>
      </c>
      <c r="D409" s="6" t="s">
        <v>16</v>
      </c>
      <c r="E409" s="6" t="s">
        <v>20</v>
      </c>
      <c r="F409" s="6" t="b">
        <v>1</v>
      </c>
      <c r="G409" s="6" t="s">
        <v>384</v>
      </c>
      <c r="H409" s="3" t="s">
        <v>243</v>
      </c>
      <c r="I409" s="6" t="s">
        <v>79</v>
      </c>
      <c r="J409" s="6" t="s">
        <v>94</v>
      </c>
      <c r="K409" s="7">
        <f>'[1]CDM 2026 Quarts'!I34</f>
        <v>190000</v>
      </c>
      <c r="L409" s="8">
        <f>'[1]CDM 2026 Quarts'!H34*0.95</f>
        <v>12.92</v>
      </c>
      <c r="M409" s="160">
        <v>0.2</v>
      </c>
      <c r="N409" s="160">
        <v>0.2</v>
      </c>
      <c r="O409"/>
      <c r="P409"/>
      <c r="Q409"/>
      <c r="R409"/>
      <c r="S409"/>
      <c r="T409"/>
      <c r="U409"/>
      <c r="V409"/>
      <c r="W409" t="str">
        <f t="shared" si="8"/>
        <v>Quart de finale (21h) - 10/074621321hPower break 1</v>
      </c>
    </row>
    <row r="410" spans="1:23" hidden="1" x14ac:dyDescent="0.25">
      <c r="A410" s="3">
        <v>4</v>
      </c>
      <c r="B410" s="4" t="s">
        <v>109</v>
      </c>
      <c r="C410" s="5">
        <v>46213</v>
      </c>
      <c r="D410" s="6" t="s">
        <v>16</v>
      </c>
      <c r="E410" s="6" t="s">
        <v>20</v>
      </c>
      <c r="F410" s="6" t="b">
        <v>1</v>
      </c>
      <c r="G410" s="6" t="s">
        <v>384</v>
      </c>
      <c r="H410" s="3" t="s">
        <v>138</v>
      </c>
      <c r="I410" s="6" t="s">
        <v>79</v>
      </c>
      <c r="J410" s="6" t="s">
        <v>94</v>
      </c>
      <c r="K410" s="7">
        <f>'[1]CDM 2026 Quarts'!I35</f>
        <v>160000</v>
      </c>
      <c r="L410" s="8">
        <f>'[1]CDM 2026 Quarts'!H35</f>
        <v>11.4</v>
      </c>
      <c r="M410"/>
      <c r="N410"/>
      <c r="O410" s="160">
        <v>0.16</v>
      </c>
      <c r="P410" s="160">
        <v>0.14000000000000001</v>
      </c>
      <c r="Q410" s="160">
        <v>0.1</v>
      </c>
      <c r="R410" s="160">
        <v>0.06</v>
      </c>
      <c r="S410" s="160">
        <v>0.02</v>
      </c>
      <c r="T410" s="160">
        <v>0.04</v>
      </c>
      <c r="U410" s="160">
        <v>0.06</v>
      </c>
      <c r="V410" s="160">
        <v>0.1</v>
      </c>
      <c r="W410" t="str">
        <f t="shared" si="8"/>
        <v>Quart de finale (21h) - 10/074621321hMi-temps 1</v>
      </c>
    </row>
    <row r="411" spans="1:23" hidden="1" x14ac:dyDescent="0.25">
      <c r="A411" s="3">
        <v>4</v>
      </c>
      <c r="B411" s="4" t="s">
        <v>109</v>
      </c>
      <c r="C411" s="5">
        <v>46213</v>
      </c>
      <c r="D411" s="6" t="s">
        <v>16</v>
      </c>
      <c r="E411" s="6" t="s">
        <v>20</v>
      </c>
      <c r="F411" s="6" t="b">
        <v>1</v>
      </c>
      <c r="G411" s="6" t="s">
        <v>384</v>
      </c>
      <c r="H411" s="3" t="s">
        <v>139</v>
      </c>
      <c r="I411" s="6" t="s">
        <v>79</v>
      </c>
      <c r="J411" s="6" t="s">
        <v>94</v>
      </c>
      <c r="K411" s="7">
        <f>'[1]CDM 2026 Quarts'!I36</f>
        <v>150000</v>
      </c>
      <c r="L411" s="8">
        <f>'[1]CDM 2026 Quarts'!H36</f>
        <v>10.7</v>
      </c>
      <c r="M411"/>
      <c r="N411"/>
      <c r="O411" s="160">
        <v>0.1</v>
      </c>
      <c r="P411" s="160">
        <v>0.06</v>
      </c>
      <c r="Q411" s="160">
        <v>0.04</v>
      </c>
      <c r="R411" s="160">
        <v>0.02</v>
      </c>
      <c r="S411" s="160">
        <v>0.02</v>
      </c>
      <c r="T411" s="160">
        <v>0.04</v>
      </c>
      <c r="U411" s="160">
        <v>0.06</v>
      </c>
      <c r="V411" s="160">
        <v>0.1</v>
      </c>
      <c r="W411" t="str">
        <f t="shared" si="8"/>
        <v>Quart de finale (21h) - 10/074621321hMi-temps 2</v>
      </c>
    </row>
    <row r="412" spans="1:23" hidden="1" x14ac:dyDescent="0.25">
      <c r="A412" s="3">
        <v>4</v>
      </c>
      <c r="B412" s="4" t="s">
        <v>109</v>
      </c>
      <c r="C412" s="5">
        <v>46213</v>
      </c>
      <c r="D412" s="6" t="s">
        <v>16</v>
      </c>
      <c r="E412" s="6" t="s">
        <v>20</v>
      </c>
      <c r="F412" s="6" t="b">
        <v>1</v>
      </c>
      <c r="G412" s="6" t="s">
        <v>384</v>
      </c>
      <c r="H412" s="3" t="s">
        <v>140</v>
      </c>
      <c r="I412" s="6" t="s">
        <v>79</v>
      </c>
      <c r="J412" s="6" t="s">
        <v>94</v>
      </c>
      <c r="K412" s="7">
        <f>'[1]CDM 2026 Quarts'!I37</f>
        <v>160000</v>
      </c>
      <c r="L412" s="8">
        <f>'[1]CDM 2026 Quarts'!H37</f>
        <v>11.4</v>
      </c>
      <c r="M412"/>
      <c r="N412"/>
      <c r="O412" s="160">
        <v>0.1</v>
      </c>
      <c r="P412" s="160">
        <v>0.06</v>
      </c>
      <c r="Q412" s="160">
        <v>0.04</v>
      </c>
      <c r="R412" s="160">
        <v>0.02</v>
      </c>
      <c r="S412" s="160">
        <v>0.06</v>
      </c>
      <c r="T412" s="160">
        <v>0.1</v>
      </c>
      <c r="U412" s="160">
        <v>0.14000000000000001</v>
      </c>
      <c r="V412" s="160">
        <v>0.16</v>
      </c>
      <c r="W412" t="str">
        <f t="shared" si="8"/>
        <v>Quart de finale (21h) - 10/074621321hMi-temps 3</v>
      </c>
    </row>
    <row r="413" spans="1:23" hidden="1" x14ac:dyDescent="0.25">
      <c r="A413" s="3">
        <v>4</v>
      </c>
      <c r="B413" s="4" t="s">
        <v>109</v>
      </c>
      <c r="C413" s="5">
        <v>46213</v>
      </c>
      <c r="D413" s="6" t="s">
        <v>16</v>
      </c>
      <c r="E413" s="6" t="s">
        <v>20</v>
      </c>
      <c r="F413" s="6" t="b">
        <v>1</v>
      </c>
      <c r="G413" s="6" t="s">
        <v>384</v>
      </c>
      <c r="H413" s="3" t="s">
        <v>244</v>
      </c>
      <c r="I413" s="6" t="s">
        <v>79</v>
      </c>
      <c r="J413" s="6" t="s">
        <v>94</v>
      </c>
      <c r="K413" s="7">
        <f>'[1]CDM 2026 Quarts'!I38</f>
        <v>190000</v>
      </c>
      <c r="L413" s="8">
        <f>'[1]CDM 2026 Quarts'!H38*0.95</f>
        <v>12.92</v>
      </c>
      <c r="M413" s="160">
        <v>0.2</v>
      </c>
      <c r="N413" s="160">
        <v>0.2</v>
      </c>
      <c r="O413"/>
      <c r="P413"/>
      <c r="Q413"/>
      <c r="R413"/>
      <c r="S413"/>
      <c r="T413"/>
      <c r="U413"/>
      <c r="V413"/>
      <c r="W413" t="str">
        <f t="shared" si="8"/>
        <v>Quart de finale (21h) - 10/074621321hPower break 2</v>
      </c>
    </row>
    <row r="414" spans="1:23" hidden="1" x14ac:dyDescent="0.25">
      <c r="A414" s="3">
        <v>4</v>
      </c>
      <c r="B414" s="4" t="s">
        <v>109</v>
      </c>
      <c r="C414" s="5">
        <v>46213</v>
      </c>
      <c r="D414" s="6" t="s">
        <v>16</v>
      </c>
      <c r="E414" s="6" t="s">
        <v>20</v>
      </c>
      <c r="F414" s="6" t="b">
        <v>1</v>
      </c>
      <c r="G414" s="6" t="s">
        <v>384</v>
      </c>
      <c r="H414" s="3" t="s">
        <v>180</v>
      </c>
      <c r="I414" s="6" t="s">
        <v>79</v>
      </c>
      <c r="J414" s="6" t="s">
        <v>94</v>
      </c>
      <c r="K414" s="7">
        <f>'[1]CDM 2026 Quarts'!I39</f>
        <v>160000</v>
      </c>
      <c r="L414" s="8">
        <f>'[1]CDM 2026 Quarts'!H39</f>
        <v>11.4</v>
      </c>
      <c r="M414"/>
      <c r="N414"/>
      <c r="O414" s="160">
        <v>0.14000000000000001</v>
      </c>
      <c r="P414" s="160">
        <v>0.11</v>
      </c>
      <c r="Q414" s="160">
        <v>0.08</v>
      </c>
      <c r="R414" t="s">
        <v>94</v>
      </c>
      <c r="S414" t="s">
        <v>94</v>
      </c>
      <c r="T414" s="160">
        <v>0.08</v>
      </c>
      <c r="U414" s="160">
        <v>0.11</v>
      </c>
      <c r="V414" s="160">
        <v>0.14000000000000001</v>
      </c>
      <c r="W414" t="str">
        <f t="shared" si="8"/>
        <v>Quart de finale (21h) - 10/074621321h2ème période / Prolongations</v>
      </c>
    </row>
    <row r="415" spans="1:23" hidden="1" x14ac:dyDescent="0.25">
      <c r="A415" s="3">
        <v>4</v>
      </c>
      <c r="B415" s="4" t="s">
        <v>109</v>
      </c>
      <c r="C415" s="5">
        <v>46213</v>
      </c>
      <c r="D415" s="6" t="s">
        <v>16</v>
      </c>
      <c r="E415" s="6" t="s">
        <v>20</v>
      </c>
      <c r="F415" s="6" t="b">
        <v>1</v>
      </c>
      <c r="G415" s="6" t="s">
        <v>384</v>
      </c>
      <c r="H415" s="3" t="s">
        <v>181</v>
      </c>
      <c r="I415" s="6" t="s">
        <v>79</v>
      </c>
      <c r="J415" s="6" t="s">
        <v>94</v>
      </c>
      <c r="K415" s="7">
        <f>'[1]CDM 2026 Quarts'!I40</f>
        <v>160000</v>
      </c>
      <c r="L415" s="8">
        <f>'[1]CDM 2026 Quarts'!H40</f>
        <v>11.4</v>
      </c>
      <c r="M415"/>
      <c r="N415"/>
      <c r="O415" s="160">
        <v>0.14000000000000001</v>
      </c>
      <c r="P415" s="160">
        <v>0.11</v>
      </c>
      <c r="Q415" s="160">
        <v>0.08</v>
      </c>
      <c r="R415" t="s">
        <v>94</v>
      </c>
      <c r="S415" t="s">
        <v>94</v>
      </c>
      <c r="T415" s="160">
        <v>0.08</v>
      </c>
      <c r="U415" s="160">
        <v>0.11</v>
      </c>
      <c r="V415" s="160">
        <v>0.14000000000000001</v>
      </c>
      <c r="W415" t="str">
        <f t="shared" si="8"/>
        <v>Quart de finale (21h) - 10/074621321hProlongations / Tirs au but</v>
      </c>
    </row>
    <row r="416" spans="1:23" hidden="1" x14ac:dyDescent="0.25">
      <c r="A416" s="3">
        <v>4</v>
      </c>
      <c r="B416" s="4" t="s">
        <v>109</v>
      </c>
      <c r="C416" s="5">
        <v>46213</v>
      </c>
      <c r="D416" s="6" t="s">
        <v>16</v>
      </c>
      <c r="E416" s="6" t="s">
        <v>20</v>
      </c>
      <c r="F416" s="6" t="b">
        <v>1</v>
      </c>
      <c r="G416" s="6" t="s">
        <v>384</v>
      </c>
      <c r="H416" s="3" t="s">
        <v>119</v>
      </c>
      <c r="I416" s="6" t="s">
        <v>79</v>
      </c>
      <c r="J416" s="6" t="s">
        <v>94</v>
      </c>
      <c r="K416" s="7">
        <f>'[1]CDM 2026 Quarts'!I41</f>
        <v>70000</v>
      </c>
      <c r="L416" s="8">
        <f>'[1]CDM 2026 Quarts'!H41</f>
        <v>5.8</v>
      </c>
      <c r="M416"/>
      <c r="N416"/>
      <c r="O416" s="160">
        <v>0.16</v>
      </c>
      <c r="P416" s="160">
        <v>0.14000000000000001</v>
      </c>
      <c r="Q416" s="160">
        <v>0.1</v>
      </c>
      <c r="R416" s="160">
        <v>0.06</v>
      </c>
      <c r="S416" s="160">
        <v>0.04</v>
      </c>
      <c r="T416" s="160">
        <v>0.08</v>
      </c>
      <c r="U416" s="160">
        <v>0.12</v>
      </c>
      <c r="V416" s="160">
        <v>0.15</v>
      </c>
      <c r="W416" t="str">
        <f t="shared" si="8"/>
        <v>Quart de finale (21h) - 10/074621321hFin match</v>
      </c>
    </row>
    <row r="417" spans="1:23" hidden="1" x14ac:dyDescent="0.25">
      <c r="A417" s="3">
        <v>4</v>
      </c>
      <c r="B417" s="4" t="s">
        <v>109</v>
      </c>
      <c r="C417" s="5">
        <v>46214</v>
      </c>
      <c r="D417" s="6" t="s">
        <v>8</v>
      </c>
      <c r="E417" s="6" t="s">
        <v>26</v>
      </c>
      <c r="F417" s="6" t="b">
        <v>1</v>
      </c>
      <c r="G417" s="6" t="s">
        <v>385</v>
      </c>
      <c r="H417" s="3" t="s">
        <v>241</v>
      </c>
      <c r="I417" s="6" t="s">
        <v>84</v>
      </c>
      <c r="J417" s="6" t="s">
        <v>94</v>
      </c>
      <c r="K417" s="7">
        <f>'[1]CDM 2026 Quarts'!$I$53</f>
        <v>55000</v>
      </c>
      <c r="L417" s="8">
        <f>'[1]CDM 2026 Quarts'!$H$53</f>
        <v>3.95</v>
      </c>
      <c r="M417"/>
      <c r="N417"/>
      <c r="O417" s="160">
        <v>0.15</v>
      </c>
      <c r="P417" s="160">
        <v>0.12</v>
      </c>
      <c r="Q417" s="160">
        <v>0.08</v>
      </c>
      <c r="R417" s="160">
        <v>0.04</v>
      </c>
      <c r="S417" s="160">
        <v>0.06</v>
      </c>
      <c r="T417" s="160">
        <v>0.1</v>
      </c>
      <c r="U417" s="160">
        <v>0.14000000000000001</v>
      </c>
      <c r="V417" s="160">
        <v>0.16</v>
      </c>
      <c r="W417" t="str">
        <f t="shared" si="8"/>
        <v>Quart de finale (23h) - 11/074621423hAvant Match</v>
      </c>
    </row>
    <row r="418" spans="1:23" hidden="1" x14ac:dyDescent="0.25">
      <c r="A418" s="3">
        <v>4</v>
      </c>
      <c r="B418" s="4" t="s">
        <v>109</v>
      </c>
      <c r="C418" s="5">
        <v>46214</v>
      </c>
      <c r="D418" s="6" t="s">
        <v>8</v>
      </c>
      <c r="E418" s="6" t="s">
        <v>26</v>
      </c>
      <c r="F418" s="6" t="b">
        <v>1</v>
      </c>
      <c r="G418" s="6" t="s">
        <v>385</v>
      </c>
      <c r="H418" s="3" t="s">
        <v>243</v>
      </c>
      <c r="I418" s="6" t="s">
        <v>84</v>
      </c>
      <c r="J418" s="6" t="s">
        <v>94</v>
      </c>
      <c r="K418" s="7">
        <f>'[1]CDM 2026 Quarts'!I55</f>
        <v>110000</v>
      </c>
      <c r="L418" s="8">
        <f>'[1]CDM 2026 Quarts'!H55*0.95</f>
        <v>8.36</v>
      </c>
      <c r="M418" s="160">
        <v>0.2</v>
      </c>
      <c r="N418" s="160">
        <v>0.2</v>
      </c>
      <c r="O418"/>
      <c r="P418"/>
      <c r="Q418"/>
      <c r="R418"/>
      <c r="S418"/>
      <c r="T418"/>
      <c r="U418"/>
      <c r="V418"/>
      <c r="W418" t="str">
        <f t="shared" si="8"/>
        <v>Quart de finale (23h) - 11/074621423hPower break 1</v>
      </c>
    </row>
    <row r="419" spans="1:23" hidden="1" x14ac:dyDescent="0.25">
      <c r="A419" s="3">
        <v>4</v>
      </c>
      <c r="B419" s="4" t="s">
        <v>109</v>
      </c>
      <c r="C419" s="5">
        <v>46214</v>
      </c>
      <c r="D419" s="6" t="s">
        <v>8</v>
      </c>
      <c r="E419" s="6" t="s">
        <v>26</v>
      </c>
      <c r="F419" s="6" t="b">
        <v>1</v>
      </c>
      <c r="G419" s="6" t="s">
        <v>385</v>
      </c>
      <c r="H419" s="3" t="s">
        <v>138</v>
      </c>
      <c r="I419" s="6" t="s">
        <v>84</v>
      </c>
      <c r="J419" s="6" t="s">
        <v>94</v>
      </c>
      <c r="K419" s="7">
        <f>'[1]CDM 2026 Quarts'!I56</f>
        <v>90000</v>
      </c>
      <c r="L419" s="8">
        <f>'[1]CDM 2026 Quarts'!H56</f>
        <v>7.2</v>
      </c>
      <c r="M419"/>
      <c r="N419"/>
      <c r="O419" s="160">
        <v>0.16</v>
      </c>
      <c r="P419" s="160">
        <v>0.14000000000000001</v>
      </c>
      <c r="Q419" s="160">
        <v>0.1</v>
      </c>
      <c r="R419" s="160">
        <v>0.06</v>
      </c>
      <c r="S419" s="160">
        <v>0.02</v>
      </c>
      <c r="T419" s="160">
        <v>0.04</v>
      </c>
      <c r="U419" s="160">
        <v>0.06</v>
      </c>
      <c r="V419" s="160">
        <v>0.1</v>
      </c>
      <c r="W419" t="str">
        <f t="shared" ref="W419:W449" si="9">_xlfn.CONCAT(G419,C419,I419,H419)</f>
        <v>Quart de finale (23h) - 11/074621423hMi-temps 1</v>
      </c>
    </row>
    <row r="420" spans="1:23" hidden="1" x14ac:dyDescent="0.25">
      <c r="A420" s="3">
        <v>4</v>
      </c>
      <c r="B420" s="4" t="s">
        <v>109</v>
      </c>
      <c r="C420" s="5">
        <v>46214</v>
      </c>
      <c r="D420" s="6" t="s">
        <v>8</v>
      </c>
      <c r="E420" s="6" t="s">
        <v>26</v>
      </c>
      <c r="F420" s="6" t="b">
        <v>1</v>
      </c>
      <c r="G420" s="6" t="s">
        <v>385</v>
      </c>
      <c r="H420" s="3" t="s">
        <v>139</v>
      </c>
      <c r="I420" s="6" t="s">
        <v>84</v>
      </c>
      <c r="J420" s="6" t="s">
        <v>94</v>
      </c>
      <c r="K420" s="7">
        <f>'[1]CDM 2026 Quarts'!I57</f>
        <v>85000</v>
      </c>
      <c r="L420" s="8">
        <f>'[1]CDM 2026 Quarts'!H57</f>
        <v>6.8</v>
      </c>
      <c r="M420"/>
      <c r="N420"/>
      <c r="O420" s="160">
        <v>0.1</v>
      </c>
      <c r="P420" s="160">
        <v>0.06</v>
      </c>
      <c r="Q420" s="160">
        <v>0.04</v>
      </c>
      <c r="R420" s="160">
        <v>0.02</v>
      </c>
      <c r="S420" s="160">
        <v>0.02</v>
      </c>
      <c r="T420" s="160">
        <v>0.04</v>
      </c>
      <c r="U420" s="160">
        <v>0.06</v>
      </c>
      <c r="V420" s="160">
        <v>0.1</v>
      </c>
      <c r="W420" t="str">
        <f t="shared" si="9"/>
        <v>Quart de finale (23h) - 11/074621423hMi-temps 2</v>
      </c>
    </row>
    <row r="421" spans="1:23" hidden="1" x14ac:dyDescent="0.25">
      <c r="A421" s="3">
        <v>4</v>
      </c>
      <c r="B421" s="4" t="s">
        <v>109</v>
      </c>
      <c r="C421" s="5">
        <v>46214</v>
      </c>
      <c r="D421" s="6" t="s">
        <v>8</v>
      </c>
      <c r="E421" s="6" t="s">
        <v>26</v>
      </c>
      <c r="F421" s="6" t="b">
        <v>1</v>
      </c>
      <c r="G421" s="6" t="s">
        <v>385</v>
      </c>
      <c r="H421" s="3" t="s">
        <v>140</v>
      </c>
      <c r="I421" s="6" t="s">
        <v>84</v>
      </c>
      <c r="J421" s="6" t="s">
        <v>94</v>
      </c>
      <c r="K421" s="7">
        <f>'[1]CDM 2026 Quarts'!I58</f>
        <v>90000</v>
      </c>
      <c r="L421" s="8">
        <f>'[1]CDM 2026 Quarts'!H58</f>
        <v>7.2</v>
      </c>
      <c r="M421"/>
      <c r="N421"/>
      <c r="O421" s="160">
        <v>0.1</v>
      </c>
      <c r="P421" s="160">
        <v>0.06</v>
      </c>
      <c r="Q421" s="160">
        <v>0.04</v>
      </c>
      <c r="R421" s="160">
        <v>0.02</v>
      </c>
      <c r="S421" s="160">
        <v>0.06</v>
      </c>
      <c r="T421" s="160">
        <v>0.1</v>
      </c>
      <c r="U421" s="160">
        <v>0.14000000000000001</v>
      </c>
      <c r="V421" s="160">
        <v>0.16</v>
      </c>
      <c r="W421" t="str">
        <f t="shared" si="9"/>
        <v>Quart de finale (23h) - 11/074621423hMi-temps 3</v>
      </c>
    </row>
    <row r="422" spans="1:23" hidden="1" x14ac:dyDescent="0.25">
      <c r="A422" s="3">
        <v>4</v>
      </c>
      <c r="B422" s="4" t="s">
        <v>109</v>
      </c>
      <c r="C422" s="5">
        <v>46214</v>
      </c>
      <c r="D422" s="6" t="s">
        <v>8</v>
      </c>
      <c r="E422" s="6" t="s">
        <v>26</v>
      </c>
      <c r="F422" s="6" t="b">
        <v>1</v>
      </c>
      <c r="G422" s="6" t="s">
        <v>385</v>
      </c>
      <c r="H422" s="3" t="s">
        <v>244</v>
      </c>
      <c r="I422" s="6" t="s">
        <v>84</v>
      </c>
      <c r="J422" s="6" t="s">
        <v>94</v>
      </c>
      <c r="K422" s="7">
        <f>'[1]CDM 2026 Quarts'!I59</f>
        <v>105000</v>
      </c>
      <c r="L422" s="8">
        <f>'[1]CDM 2026 Quarts'!H59*0.95</f>
        <v>7.9799999999999995</v>
      </c>
      <c r="M422" s="160">
        <v>0.2</v>
      </c>
      <c r="N422" s="160">
        <v>0.2</v>
      </c>
      <c r="O422"/>
      <c r="P422"/>
      <c r="Q422"/>
      <c r="R422"/>
      <c r="S422"/>
      <c r="T422"/>
      <c r="U422"/>
      <c r="V422"/>
      <c r="W422" t="str">
        <f t="shared" si="9"/>
        <v>Quart de finale (23h) - 11/074621423hPower break 2</v>
      </c>
    </row>
    <row r="423" spans="1:23" hidden="1" x14ac:dyDescent="0.25">
      <c r="A423" s="3">
        <v>4</v>
      </c>
      <c r="B423" s="4" t="s">
        <v>109</v>
      </c>
      <c r="C423" s="5">
        <v>46214</v>
      </c>
      <c r="D423" s="6" t="s">
        <v>8</v>
      </c>
      <c r="E423" s="6" t="s">
        <v>26</v>
      </c>
      <c r="F423" s="6" t="b">
        <v>1</v>
      </c>
      <c r="G423" s="6" t="s">
        <v>385</v>
      </c>
      <c r="H423" s="3" t="s">
        <v>180</v>
      </c>
      <c r="I423" s="6" t="s">
        <v>84</v>
      </c>
      <c r="J423" s="6" t="s">
        <v>94</v>
      </c>
      <c r="K423" s="7">
        <f>'[1]CDM 2026 Quarts'!I60</f>
        <v>90000</v>
      </c>
      <c r="L423" s="8">
        <f>'[1]CDM 2026 Quarts'!H60</f>
        <v>7.2</v>
      </c>
      <c r="M423"/>
      <c r="N423"/>
      <c r="O423" s="160">
        <v>0.14000000000000001</v>
      </c>
      <c r="P423" s="160">
        <v>0.11</v>
      </c>
      <c r="Q423" s="160">
        <v>0.08</v>
      </c>
      <c r="R423" t="s">
        <v>94</v>
      </c>
      <c r="S423" t="s">
        <v>94</v>
      </c>
      <c r="T423" s="160">
        <v>0.08</v>
      </c>
      <c r="U423" s="160">
        <v>0.11</v>
      </c>
      <c r="V423" s="160">
        <v>0.14000000000000001</v>
      </c>
      <c r="W423" t="str">
        <f t="shared" si="9"/>
        <v>Quart de finale (23h) - 11/074621423h2ème période / Prolongations</v>
      </c>
    </row>
    <row r="424" spans="1:23" hidden="1" x14ac:dyDescent="0.25">
      <c r="A424" s="3">
        <v>4</v>
      </c>
      <c r="B424" s="4" t="s">
        <v>109</v>
      </c>
      <c r="C424" s="5">
        <v>46214</v>
      </c>
      <c r="D424" s="6" t="s">
        <v>8</v>
      </c>
      <c r="E424" s="6" t="s">
        <v>26</v>
      </c>
      <c r="F424" s="6" t="b">
        <v>1</v>
      </c>
      <c r="G424" s="6" t="s">
        <v>385</v>
      </c>
      <c r="H424" s="3" t="s">
        <v>181</v>
      </c>
      <c r="I424" s="6" t="s">
        <v>84</v>
      </c>
      <c r="J424" s="6" t="s">
        <v>94</v>
      </c>
      <c r="K424" s="7">
        <f>'[1]CDM 2026 Quarts'!I61</f>
        <v>90000</v>
      </c>
      <c r="L424" s="8">
        <f>'[1]CDM 2026 Quarts'!H61</f>
        <v>7.2</v>
      </c>
      <c r="M424"/>
      <c r="N424"/>
      <c r="O424" s="160">
        <v>0.14000000000000001</v>
      </c>
      <c r="P424" s="160">
        <v>0.11</v>
      </c>
      <c r="Q424" s="160">
        <v>0.08</v>
      </c>
      <c r="R424" t="s">
        <v>94</v>
      </c>
      <c r="S424" t="s">
        <v>94</v>
      </c>
      <c r="T424" s="160">
        <v>0.08</v>
      </c>
      <c r="U424" s="160">
        <v>0.11</v>
      </c>
      <c r="V424" s="160">
        <v>0.14000000000000001</v>
      </c>
      <c r="W424" t="str">
        <f t="shared" si="9"/>
        <v>Quart de finale (23h) - 11/074621423hProlongations / Tirs au but</v>
      </c>
    </row>
    <row r="425" spans="1:23" hidden="1" x14ac:dyDescent="0.25">
      <c r="A425" s="3">
        <v>4</v>
      </c>
      <c r="B425" s="4" t="s">
        <v>109</v>
      </c>
      <c r="C425" s="5">
        <v>46214</v>
      </c>
      <c r="D425" s="6" t="s">
        <v>8</v>
      </c>
      <c r="E425" s="6" t="s">
        <v>26</v>
      </c>
      <c r="F425" s="6" t="b">
        <v>1</v>
      </c>
      <c r="G425" s="6" t="s">
        <v>385</v>
      </c>
      <c r="H425" s="3" t="s">
        <v>119</v>
      </c>
      <c r="I425" s="6" t="s">
        <v>84</v>
      </c>
      <c r="J425" s="6" t="s">
        <v>94</v>
      </c>
      <c r="K425" s="7">
        <f>'[1]CDM 2026 Quarts'!I62</f>
        <v>22000</v>
      </c>
      <c r="L425" s="8">
        <f>'[1]CDM 2026 Quarts'!H62</f>
        <v>2.4</v>
      </c>
      <c r="M425"/>
      <c r="N425"/>
      <c r="O425" s="160">
        <v>0.16</v>
      </c>
      <c r="P425" s="160">
        <v>0.14000000000000001</v>
      </c>
      <c r="Q425" s="160">
        <v>0.1</v>
      </c>
      <c r="R425" s="160">
        <v>0.06</v>
      </c>
      <c r="S425" s="160">
        <v>0.04</v>
      </c>
      <c r="T425" s="160">
        <v>0.08</v>
      </c>
      <c r="U425" s="160">
        <v>0.12</v>
      </c>
      <c r="V425" s="160">
        <v>0.15</v>
      </c>
      <c r="W425" t="str">
        <f t="shared" si="9"/>
        <v>Quart de finale (23h) - 11/074621423hFin match</v>
      </c>
    </row>
    <row r="426" spans="1:23" hidden="1" x14ac:dyDescent="0.25">
      <c r="A426" s="3">
        <v>4</v>
      </c>
      <c r="B426" s="4" t="s">
        <v>109</v>
      </c>
      <c r="C426" s="5">
        <v>46212</v>
      </c>
      <c r="D426" s="6" t="s">
        <v>14</v>
      </c>
      <c r="E426" s="6" t="s">
        <v>12</v>
      </c>
      <c r="F426" s="6" t="b">
        <v>1</v>
      </c>
      <c r="G426" s="6" t="s">
        <v>208</v>
      </c>
      <c r="H426" s="3" t="s">
        <v>241</v>
      </c>
      <c r="I426" s="6" t="s">
        <v>82</v>
      </c>
      <c r="J426" s="6" t="s">
        <v>94</v>
      </c>
      <c r="K426" s="7"/>
      <c r="L426" s="8"/>
      <c r="M426"/>
      <c r="N426"/>
      <c r="O426" s="160">
        <v>0.15</v>
      </c>
      <c r="P426" s="160">
        <v>0.12</v>
      </c>
      <c r="Q426" s="160">
        <v>0.08</v>
      </c>
      <c r="R426" s="160">
        <v>0.04</v>
      </c>
      <c r="S426" s="160">
        <v>0.06</v>
      </c>
      <c r="T426" s="160">
        <v>0.1</v>
      </c>
      <c r="U426" s="160">
        <v>0.14000000000000001</v>
      </c>
      <c r="V426" s="160">
        <v>0.16</v>
      </c>
      <c r="W426" t="str">
        <f t="shared" si="9"/>
        <v>Pays-Bas - Allemagne4621222hAvant Match</v>
      </c>
    </row>
    <row r="427" spans="1:23" hidden="1" x14ac:dyDescent="0.25">
      <c r="A427" s="3">
        <v>4</v>
      </c>
      <c r="B427" s="4" t="s">
        <v>109</v>
      </c>
      <c r="C427" s="5">
        <v>46212</v>
      </c>
      <c r="D427" s="6" t="s">
        <v>14</v>
      </c>
      <c r="E427" s="6" t="s">
        <v>12</v>
      </c>
      <c r="F427" s="6" t="b">
        <v>1</v>
      </c>
      <c r="G427" s="6" t="s">
        <v>208</v>
      </c>
      <c r="H427" s="3" t="s">
        <v>243</v>
      </c>
      <c r="I427" s="6" t="s">
        <v>82</v>
      </c>
      <c r="J427" s="6" t="s">
        <v>94</v>
      </c>
      <c r="K427" s="7"/>
      <c r="L427" s="8"/>
      <c r="M427" s="160">
        <v>0.2</v>
      </c>
      <c r="N427" s="160">
        <v>0.2</v>
      </c>
      <c r="O427"/>
      <c r="P427"/>
      <c r="Q427"/>
      <c r="R427"/>
      <c r="S427"/>
      <c r="T427"/>
      <c r="U427"/>
      <c r="V427"/>
      <c r="W427" t="str">
        <f t="shared" si="9"/>
        <v>Pays-Bas - Allemagne4621222hPower break 1</v>
      </c>
    </row>
    <row r="428" spans="1:23" hidden="1" x14ac:dyDescent="0.25">
      <c r="A428" s="3">
        <v>4</v>
      </c>
      <c r="B428" s="4" t="s">
        <v>109</v>
      </c>
      <c r="C428" s="5">
        <v>46212</v>
      </c>
      <c r="D428" s="6" t="s">
        <v>14</v>
      </c>
      <c r="E428" s="6" t="s">
        <v>12</v>
      </c>
      <c r="F428" s="6" t="b">
        <v>1</v>
      </c>
      <c r="G428" s="6" t="s">
        <v>208</v>
      </c>
      <c r="H428" s="3" t="s">
        <v>138</v>
      </c>
      <c r="I428" s="6" t="s">
        <v>82</v>
      </c>
      <c r="J428" s="6" t="s">
        <v>94</v>
      </c>
      <c r="K428" s="7"/>
      <c r="L428" s="8"/>
      <c r="M428"/>
      <c r="N428"/>
      <c r="O428" s="160">
        <v>0.16</v>
      </c>
      <c r="P428" s="160">
        <v>0.14000000000000001</v>
      </c>
      <c r="Q428" s="160">
        <v>0.1</v>
      </c>
      <c r="R428" s="160">
        <v>0.06</v>
      </c>
      <c r="S428" s="160">
        <v>0.02</v>
      </c>
      <c r="T428" s="160">
        <v>0.04</v>
      </c>
      <c r="U428" s="160">
        <v>0.06</v>
      </c>
      <c r="V428" s="160">
        <v>0.1</v>
      </c>
      <c r="W428" t="str">
        <f t="shared" si="9"/>
        <v>Pays-Bas - Allemagne4621222hMi-temps 1</v>
      </c>
    </row>
    <row r="429" spans="1:23" hidden="1" x14ac:dyDescent="0.25">
      <c r="A429" s="3">
        <v>4</v>
      </c>
      <c r="B429" s="4" t="s">
        <v>109</v>
      </c>
      <c r="C429" s="5">
        <v>46212</v>
      </c>
      <c r="D429" s="6" t="s">
        <v>14</v>
      </c>
      <c r="E429" s="6" t="s">
        <v>12</v>
      </c>
      <c r="F429" s="6" t="b">
        <v>1</v>
      </c>
      <c r="G429" s="6" t="s">
        <v>208</v>
      </c>
      <c r="H429" s="3" t="s">
        <v>139</v>
      </c>
      <c r="I429" s="6" t="s">
        <v>82</v>
      </c>
      <c r="J429" s="6" t="s">
        <v>94</v>
      </c>
      <c r="K429" s="7"/>
      <c r="L429" s="8"/>
      <c r="M429"/>
      <c r="N429"/>
      <c r="O429" s="160">
        <v>0.1</v>
      </c>
      <c r="P429" s="160">
        <v>0.06</v>
      </c>
      <c r="Q429" s="160">
        <v>0.04</v>
      </c>
      <c r="R429" s="160">
        <v>0.02</v>
      </c>
      <c r="S429" s="160">
        <v>0.02</v>
      </c>
      <c r="T429" s="160">
        <v>0.04</v>
      </c>
      <c r="U429" s="160">
        <v>0.06</v>
      </c>
      <c r="V429" s="160">
        <v>0.1</v>
      </c>
      <c r="W429" t="str">
        <f t="shared" si="9"/>
        <v>Pays-Bas - Allemagne4621222hMi-temps 2</v>
      </c>
    </row>
    <row r="430" spans="1:23" hidden="1" x14ac:dyDescent="0.25">
      <c r="A430" s="3">
        <v>4</v>
      </c>
      <c r="B430" s="4" t="s">
        <v>109</v>
      </c>
      <c r="C430" s="5">
        <v>46212</v>
      </c>
      <c r="D430" s="6" t="s">
        <v>14</v>
      </c>
      <c r="E430" s="6" t="s">
        <v>12</v>
      </c>
      <c r="F430" s="6" t="b">
        <v>1</v>
      </c>
      <c r="G430" s="6" t="s">
        <v>208</v>
      </c>
      <c r="H430" s="3" t="s">
        <v>140</v>
      </c>
      <c r="I430" s="6" t="s">
        <v>82</v>
      </c>
      <c r="J430" s="6" t="s">
        <v>94</v>
      </c>
      <c r="K430" s="7"/>
      <c r="L430" s="8"/>
      <c r="M430"/>
      <c r="N430"/>
      <c r="O430" s="160">
        <v>0.1</v>
      </c>
      <c r="P430" s="160">
        <v>0.06</v>
      </c>
      <c r="Q430" s="160">
        <v>0.04</v>
      </c>
      <c r="R430" s="160">
        <v>0.02</v>
      </c>
      <c r="S430" s="160">
        <v>0.06</v>
      </c>
      <c r="T430" s="160">
        <v>0.1</v>
      </c>
      <c r="U430" s="160">
        <v>0.14000000000000001</v>
      </c>
      <c r="V430" s="160">
        <v>0.16</v>
      </c>
      <c r="W430" t="str">
        <f t="shared" si="9"/>
        <v>Pays-Bas - Allemagne4621222hMi-temps 3</v>
      </c>
    </row>
    <row r="431" spans="1:23" hidden="1" x14ac:dyDescent="0.25">
      <c r="A431" s="3">
        <v>4</v>
      </c>
      <c r="B431" s="4" t="s">
        <v>109</v>
      </c>
      <c r="C431" s="5">
        <v>46212</v>
      </c>
      <c r="D431" s="6" t="s">
        <v>14</v>
      </c>
      <c r="E431" s="6" t="s">
        <v>12</v>
      </c>
      <c r="F431" s="6" t="b">
        <v>1</v>
      </c>
      <c r="G431" s="6" t="s">
        <v>208</v>
      </c>
      <c r="H431" s="3" t="s">
        <v>244</v>
      </c>
      <c r="I431" s="6" t="s">
        <v>82</v>
      </c>
      <c r="J431" s="6" t="s">
        <v>94</v>
      </c>
      <c r="K431" s="7"/>
      <c r="L431" s="8"/>
      <c r="M431" s="160">
        <v>0.2</v>
      </c>
      <c r="N431" s="160">
        <v>0.2</v>
      </c>
      <c r="O431"/>
      <c r="P431"/>
      <c r="Q431"/>
      <c r="R431"/>
      <c r="S431"/>
      <c r="T431"/>
      <c r="U431"/>
      <c r="V431"/>
      <c r="W431" t="str">
        <f t="shared" si="9"/>
        <v>Pays-Bas - Allemagne4621222hPower break 2</v>
      </c>
    </row>
    <row r="432" spans="1:23" hidden="1" x14ac:dyDescent="0.25">
      <c r="A432" s="3">
        <v>4</v>
      </c>
      <c r="B432" s="4" t="s">
        <v>109</v>
      </c>
      <c r="C432" s="5">
        <v>46212</v>
      </c>
      <c r="D432" s="6" t="s">
        <v>14</v>
      </c>
      <c r="E432" s="6" t="s">
        <v>12</v>
      </c>
      <c r="F432" s="6" t="b">
        <v>1</v>
      </c>
      <c r="G432" s="6" t="s">
        <v>208</v>
      </c>
      <c r="H432" s="3" t="s">
        <v>180</v>
      </c>
      <c r="I432" s="6" t="s">
        <v>82</v>
      </c>
      <c r="J432" s="6" t="s">
        <v>94</v>
      </c>
      <c r="K432" s="7"/>
      <c r="L432" s="8"/>
      <c r="M432"/>
      <c r="N432"/>
      <c r="O432" s="160">
        <v>0.14000000000000001</v>
      </c>
      <c r="P432" s="160">
        <v>0.11</v>
      </c>
      <c r="Q432" s="160">
        <v>0.08</v>
      </c>
      <c r="R432" t="s">
        <v>94</v>
      </c>
      <c r="S432" t="s">
        <v>94</v>
      </c>
      <c r="T432" s="160">
        <v>0.08</v>
      </c>
      <c r="U432" s="160">
        <v>0.11</v>
      </c>
      <c r="V432" s="160">
        <v>0.14000000000000001</v>
      </c>
      <c r="W432" t="str">
        <f t="shared" si="9"/>
        <v>Pays-Bas - Allemagne4621222h2ème période / Prolongations</v>
      </c>
    </row>
    <row r="433" spans="1:23" hidden="1" x14ac:dyDescent="0.25">
      <c r="A433" s="3">
        <v>4</v>
      </c>
      <c r="B433" s="4" t="s">
        <v>109</v>
      </c>
      <c r="C433" s="5">
        <v>46212</v>
      </c>
      <c r="D433" s="6" t="s">
        <v>14</v>
      </c>
      <c r="E433" s="6" t="s">
        <v>12</v>
      </c>
      <c r="F433" s="6" t="b">
        <v>1</v>
      </c>
      <c r="G433" s="6" t="s">
        <v>208</v>
      </c>
      <c r="H433" s="3" t="s">
        <v>181</v>
      </c>
      <c r="I433" s="6" t="s">
        <v>82</v>
      </c>
      <c r="J433" s="6" t="s">
        <v>94</v>
      </c>
      <c r="K433" s="7"/>
      <c r="L433" s="8"/>
      <c r="M433"/>
      <c r="N433"/>
      <c r="O433" s="160">
        <v>0.14000000000000001</v>
      </c>
      <c r="P433" s="160">
        <v>0.11</v>
      </c>
      <c r="Q433" s="160">
        <v>0.08</v>
      </c>
      <c r="R433" t="s">
        <v>94</v>
      </c>
      <c r="S433" t="s">
        <v>94</v>
      </c>
      <c r="T433" s="160">
        <v>0.08</v>
      </c>
      <c r="U433" s="160">
        <v>0.11</v>
      </c>
      <c r="V433" s="160">
        <v>0.14000000000000001</v>
      </c>
      <c r="W433" t="str">
        <f t="shared" si="9"/>
        <v>Pays-Bas - Allemagne4621222hProlongations / Tirs au but</v>
      </c>
    </row>
    <row r="434" spans="1:23" hidden="1" x14ac:dyDescent="0.25">
      <c r="A434" s="3">
        <v>4</v>
      </c>
      <c r="B434" s="4" t="s">
        <v>109</v>
      </c>
      <c r="C434" s="5">
        <v>46212</v>
      </c>
      <c r="D434" s="6" t="s">
        <v>14</v>
      </c>
      <c r="E434" s="6" t="s">
        <v>12</v>
      </c>
      <c r="F434" s="6" t="b">
        <v>1</v>
      </c>
      <c r="G434" s="6" t="s">
        <v>208</v>
      </c>
      <c r="H434" s="3" t="s">
        <v>119</v>
      </c>
      <c r="I434" s="6" t="s">
        <v>82</v>
      </c>
      <c r="J434" s="6" t="s">
        <v>94</v>
      </c>
      <c r="K434" s="7"/>
      <c r="L434" s="8"/>
      <c r="M434"/>
      <c r="N434"/>
      <c r="O434" s="160">
        <v>0.16</v>
      </c>
      <c r="P434" s="160">
        <v>0.14000000000000001</v>
      </c>
      <c r="Q434" s="160">
        <v>0.1</v>
      </c>
      <c r="R434" s="160">
        <v>0.06</v>
      </c>
      <c r="S434" s="160">
        <v>0.04</v>
      </c>
      <c r="T434" s="160">
        <v>0.08</v>
      </c>
      <c r="U434" s="160">
        <v>0.12</v>
      </c>
      <c r="V434" s="160">
        <v>0.15</v>
      </c>
      <c r="W434" t="str">
        <f t="shared" si="9"/>
        <v>Pays-Bas - Allemagne4621222hFin match</v>
      </c>
    </row>
    <row r="435" spans="1:23" hidden="1" x14ac:dyDescent="0.25">
      <c r="A435" s="3">
        <v>5</v>
      </c>
      <c r="B435" s="4" t="s">
        <v>393</v>
      </c>
      <c r="C435" s="5">
        <v>46217</v>
      </c>
      <c r="D435" s="6" t="s">
        <v>14</v>
      </c>
      <c r="E435" s="6" t="s">
        <v>16</v>
      </c>
      <c r="F435" s="6" t="b">
        <v>1</v>
      </c>
      <c r="G435" s="6" t="s">
        <v>386</v>
      </c>
      <c r="H435" s="3" t="s">
        <v>241</v>
      </c>
      <c r="I435" s="6" t="s">
        <v>79</v>
      </c>
      <c r="J435" s="6" t="s">
        <v>94</v>
      </c>
      <c r="K435" s="7">
        <f>'[1]CDM 2026 Demies'!$I$11</f>
        <v>60000</v>
      </c>
      <c r="L435" s="8">
        <f>'[1]CDM 2026 Demies'!$H$11</f>
        <v>4.29</v>
      </c>
      <c r="M435"/>
      <c r="N435"/>
      <c r="O435" s="160">
        <v>0.15</v>
      </c>
      <c r="P435" s="160">
        <v>0.12</v>
      </c>
      <c r="Q435" s="160">
        <v>0.08</v>
      </c>
      <c r="R435" s="160">
        <v>0.04</v>
      </c>
      <c r="S435" s="160">
        <v>0.06</v>
      </c>
      <c r="T435" s="160">
        <v>0.1</v>
      </c>
      <c r="U435" s="160">
        <v>0.14000000000000001</v>
      </c>
      <c r="V435" s="160">
        <v>0.16</v>
      </c>
      <c r="W435" t="str">
        <f t="shared" si="9"/>
        <v>Demi-finale (21h) - 14/074621721hAvant Match</v>
      </c>
    </row>
    <row r="436" spans="1:23" hidden="1" x14ac:dyDescent="0.25">
      <c r="A436" s="3">
        <v>5</v>
      </c>
      <c r="B436" s="4" t="s">
        <v>393</v>
      </c>
      <c r="C436" s="5">
        <v>46217</v>
      </c>
      <c r="D436" s="6" t="s">
        <v>14</v>
      </c>
      <c r="E436" s="6" t="s">
        <v>16</v>
      </c>
      <c r="F436" s="6" t="b">
        <v>1</v>
      </c>
      <c r="G436" s="6" t="s">
        <v>386</v>
      </c>
      <c r="H436" s="3" t="s">
        <v>243</v>
      </c>
      <c r="I436" s="6" t="s">
        <v>79</v>
      </c>
      <c r="J436" s="6" t="s">
        <v>94</v>
      </c>
      <c r="K436" s="7">
        <f>'[1]CDM 2026 Demies'!I13</f>
        <v>210000</v>
      </c>
      <c r="L436" s="8">
        <f>'[1]CDM 2026 Demies'!H13*0.95</f>
        <v>14.25</v>
      </c>
      <c r="M436" s="160">
        <v>0.2</v>
      </c>
      <c r="N436" s="160">
        <v>0.2</v>
      </c>
      <c r="O436"/>
      <c r="P436"/>
      <c r="Q436"/>
      <c r="R436"/>
      <c r="S436"/>
      <c r="T436"/>
      <c r="U436"/>
      <c r="V436"/>
      <c r="W436" t="str">
        <f t="shared" si="9"/>
        <v>Demi-finale (21h) - 14/074621721hPower break 1</v>
      </c>
    </row>
    <row r="437" spans="1:23" hidden="1" x14ac:dyDescent="0.25">
      <c r="A437" s="3">
        <v>5</v>
      </c>
      <c r="B437" s="4" t="s">
        <v>393</v>
      </c>
      <c r="C437" s="5">
        <v>46217</v>
      </c>
      <c r="D437" s="6" t="s">
        <v>14</v>
      </c>
      <c r="E437" s="6" t="s">
        <v>16</v>
      </c>
      <c r="F437" s="6" t="b">
        <v>1</v>
      </c>
      <c r="G437" s="6" t="s">
        <v>386</v>
      </c>
      <c r="H437" s="3" t="s">
        <v>138</v>
      </c>
      <c r="I437" s="6" t="s">
        <v>79</v>
      </c>
      <c r="J437" s="6" t="s">
        <v>94</v>
      </c>
      <c r="K437" s="7">
        <f>'[1]CDM 2026 Demies'!I14</f>
        <v>175000</v>
      </c>
      <c r="L437" s="8">
        <f>'[1]CDM 2026 Demies'!H14</f>
        <v>12.5</v>
      </c>
      <c r="M437"/>
      <c r="N437"/>
      <c r="O437" s="160">
        <v>0.16</v>
      </c>
      <c r="P437" s="160">
        <v>0.14000000000000001</v>
      </c>
      <c r="Q437" s="160">
        <v>0.1</v>
      </c>
      <c r="R437" s="160">
        <v>0.06</v>
      </c>
      <c r="S437" s="160">
        <v>0.02</v>
      </c>
      <c r="T437" s="160">
        <v>0.04</v>
      </c>
      <c r="U437" s="160">
        <v>0.06</v>
      </c>
      <c r="V437" s="160">
        <v>0.1</v>
      </c>
      <c r="W437" t="str">
        <f t="shared" si="9"/>
        <v>Demi-finale (21h) - 14/074621721hMi-temps 1</v>
      </c>
    </row>
    <row r="438" spans="1:23" hidden="1" x14ac:dyDescent="0.25">
      <c r="A438" s="3">
        <v>5</v>
      </c>
      <c r="B438" s="4" t="s">
        <v>393</v>
      </c>
      <c r="C438" s="5">
        <v>46217</v>
      </c>
      <c r="D438" s="6" t="s">
        <v>14</v>
      </c>
      <c r="E438" s="6" t="s">
        <v>16</v>
      </c>
      <c r="F438" s="6" t="b">
        <v>1</v>
      </c>
      <c r="G438" s="6" t="s">
        <v>386</v>
      </c>
      <c r="H438" s="3" t="s">
        <v>139</v>
      </c>
      <c r="I438" s="6" t="s">
        <v>79</v>
      </c>
      <c r="J438" s="6" t="s">
        <v>94</v>
      </c>
      <c r="K438" s="7">
        <f>'[1]CDM 2026 Demies'!I15</f>
        <v>165000</v>
      </c>
      <c r="L438" s="8">
        <f>'[1]CDM 2026 Demies'!H15</f>
        <v>11.8</v>
      </c>
      <c r="M438"/>
      <c r="N438"/>
      <c r="O438" s="160">
        <v>0.1</v>
      </c>
      <c r="P438" s="160">
        <v>0.06</v>
      </c>
      <c r="Q438" s="160">
        <v>0.04</v>
      </c>
      <c r="R438" s="160">
        <v>0.02</v>
      </c>
      <c r="S438" s="160">
        <v>0.02</v>
      </c>
      <c r="T438" s="160">
        <v>0.04</v>
      </c>
      <c r="U438" s="160">
        <v>0.06</v>
      </c>
      <c r="V438" s="160">
        <v>0.1</v>
      </c>
      <c r="W438" t="str">
        <f t="shared" si="9"/>
        <v>Demi-finale (21h) - 14/074621721hMi-temps 2</v>
      </c>
    </row>
    <row r="439" spans="1:23" hidden="1" x14ac:dyDescent="0.25">
      <c r="A439" s="3">
        <v>5</v>
      </c>
      <c r="B439" s="4" t="s">
        <v>393</v>
      </c>
      <c r="C439" s="5">
        <v>46217</v>
      </c>
      <c r="D439" s="6" t="s">
        <v>14</v>
      </c>
      <c r="E439" s="6" t="s">
        <v>16</v>
      </c>
      <c r="F439" s="6" t="b">
        <v>1</v>
      </c>
      <c r="G439" s="6" t="s">
        <v>386</v>
      </c>
      <c r="H439" s="3" t="s">
        <v>140</v>
      </c>
      <c r="I439" s="6" t="s">
        <v>79</v>
      </c>
      <c r="J439" s="6" t="s">
        <v>94</v>
      </c>
      <c r="K439" s="7">
        <f>'[1]CDM 2026 Demies'!I16</f>
        <v>175000</v>
      </c>
      <c r="L439" s="8">
        <f>'[1]CDM 2026 Demies'!H16</f>
        <v>12.5</v>
      </c>
      <c r="M439"/>
      <c r="N439"/>
      <c r="O439" s="160">
        <v>0.1</v>
      </c>
      <c r="P439" s="160">
        <v>0.06</v>
      </c>
      <c r="Q439" s="160">
        <v>0.04</v>
      </c>
      <c r="R439" s="160">
        <v>0.02</v>
      </c>
      <c r="S439" s="160">
        <v>0.06</v>
      </c>
      <c r="T439" s="160">
        <v>0.1</v>
      </c>
      <c r="U439" s="160">
        <v>0.14000000000000001</v>
      </c>
      <c r="V439" s="160">
        <v>0.16</v>
      </c>
      <c r="W439" t="str">
        <f t="shared" si="9"/>
        <v>Demi-finale (21h) - 14/074621721hMi-temps 3</v>
      </c>
    </row>
    <row r="440" spans="1:23" hidden="1" x14ac:dyDescent="0.25">
      <c r="A440" s="3">
        <v>5</v>
      </c>
      <c r="B440" s="4" t="s">
        <v>393</v>
      </c>
      <c r="C440" s="5">
        <v>46217</v>
      </c>
      <c r="D440" s="6" t="s">
        <v>14</v>
      </c>
      <c r="E440" s="6" t="s">
        <v>16</v>
      </c>
      <c r="F440" s="6" t="b">
        <v>1</v>
      </c>
      <c r="G440" s="6" t="s">
        <v>386</v>
      </c>
      <c r="H440" s="3" t="s">
        <v>244</v>
      </c>
      <c r="I440" s="6" t="s">
        <v>79</v>
      </c>
      <c r="J440" s="6" t="s">
        <v>94</v>
      </c>
      <c r="K440" s="7">
        <f>'[1]CDM 2026 Demies'!I17</f>
        <v>210000</v>
      </c>
      <c r="L440" s="8">
        <f>'[1]CDM 2026 Demies'!H17*0.95</f>
        <v>14.25</v>
      </c>
      <c r="M440" s="160">
        <v>0.2</v>
      </c>
      <c r="N440" s="160">
        <v>0.2</v>
      </c>
      <c r="O440"/>
      <c r="P440"/>
      <c r="Q440"/>
      <c r="R440"/>
      <c r="S440"/>
      <c r="T440"/>
      <c r="U440"/>
      <c r="V440"/>
      <c r="W440" t="str">
        <f t="shared" si="9"/>
        <v>Demi-finale (21h) - 14/074621721hPower break 2</v>
      </c>
    </row>
    <row r="441" spans="1:23" hidden="1" x14ac:dyDescent="0.25">
      <c r="A441" s="3">
        <v>5</v>
      </c>
      <c r="B441" s="4" t="s">
        <v>393</v>
      </c>
      <c r="C441" s="5">
        <v>46217</v>
      </c>
      <c r="D441" s="6" t="s">
        <v>14</v>
      </c>
      <c r="E441" s="6" t="s">
        <v>16</v>
      </c>
      <c r="F441" s="6" t="b">
        <v>1</v>
      </c>
      <c r="G441" s="6" t="s">
        <v>386</v>
      </c>
      <c r="H441" s="3" t="s">
        <v>180</v>
      </c>
      <c r="I441" s="6" t="s">
        <v>79</v>
      </c>
      <c r="J441" s="6" t="s">
        <v>94</v>
      </c>
      <c r="K441" s="7">
        <f>'[1]CDM 2026 Demies'!I18</f>
        <v>175000</v>
      </c>
      <c r="L441" s="8">
        <f>'[1]CDM 2026 Demies'!H18</f>
        <v>12.5</v>
      </c>
      <c r="M441"/>
      <c r="N441"/>
      <c r="O441" s="160">
        <v>0.14000000000000001</v>
      </c>
      <c r="P441" s="160">
        <v>0.11</v>
      </c>
      <c r="Q441" s="160">
        <v>0.08</v>
      </c>
      <c r="R441" t="s">
        <v>94</v>
      </c>
      <c r="S441" t="s">
        <v>94</v>
      </c>
      <c r="T441" s="160">
        <v>0.08</v>
      </c>
      <c r="U441" s="160">
        <v>0.11</v>
      </c>
      <c r="V441" s="160">
        <v>0.14000000000000001</v>
      </c>
      <c r="W441" t="str">
        <f t="shared" si="9"/>
        <v>Demi-finale (21h) - 14/074621721h2ème période / Prolongations</v>
      </c>
    </row>
    <row r="442" spans="1:23" hidden="1" x14ac:dyDescent="0.25">
      <c r="A442" s="3">
        <v>5</v>
      </c>
      <c r="B442" s="4" t="s">
        <v>393</v>
      </c>
      <c r="C442" s="5">
        <v>46217</v>
      </c>
      <c r="D442" s="6" t="s">
        <v>14</v>
      </c>
      <c r="E442" s="6" t="s">
        <v>16</v>
      </c>
      <c r="F442" s="6" t="b">
        <v>1</v>
      </c>
      <c r="G442" s="6" t="s">
        <v>386</v>
      </c>
      <c r="H442" s="3" t="s">
        <v>181</v>
      </c>
      <c r="I442" s="6" t="s">
        <v>79</v>
      </c>
      <c r="J442" s="6" t="s">
        <v>94</v>
      </c>
      <c r="K442" s="7">
        <f>'[1]CDM 2026 Demies'!I19</f>
        <v>175000</v>
      </c>
      <c r="L442" s="8">
        <f>'[1]CDM 2026 Demies'!H19</f>
        <v>12.5</v>
      </c>
      <c r="M442"/>
      <c r="N442"/>
      <c r="O442" s="160">
        <v>0.14000000000000001</v>
      </c>
      <c r="P442" s="160">
        <v>0.11</v>
      </c>
      <c r="Q442" s="160">
        <v>0.08</v>
      </c>
      <c r="R442" t="s">
        <v>94</v>
      </c>
      <c r="S442" t="s">
        <v>94</v>
      </c>
      <c r="T442" s="160">
        <v>0.08</v>
      </c>
      <c r="U442" s="160">
        <v>0.11</v>
      </c>
      <c r="V442" s="160">
        <v>0.14000000000000001</v>
      </c>
      <c r="W442" t="str">
        <f t="shared" si="9"/>
        <v>Demi-finale (21h) - 14/074621721hProlongations / Tirs au but</v>
      </c>
    </row>
    <row r="443" spans="1:23" hidden="1" x14ac:dyDescent="0.25">
      <c r="A443" s="3">
        <v>5</v>
      </c>
      <c r="B443" s="4" t="s">
        <v>393</v>
      </c>
      <c r="C443" s="5">
        <v>46217</v>
      </c>
      <c r="D443" s="6" t="s">
        <v>14</v>
      </c>
      <c r="E443" s="6" t="s">
        <v>16</v>
      </c>
      <c r="F443" s="6" t="b">
        <v>1</v>
      </c>
      <c r="G443" s="6" t="s">
        <v>386</v>
      </c>
      <c r="H443" s="3" t="s">
        <v>119</v>
      </c>
      <c r="I443" s="6" t="s">
        <v>79</v>
      </c>
      <c r="J443" s="6" t="s">
        <v>94</v>
      </c>
      <c r="K443" s="7">
        <f>'[1]CDM 2026 Demies'!I20</f>
        <v>75000</v>
      </c>
      <c r="L443" s="8">
        <f>'[1]CDM 2026 Demies'!H20</f>
        <v>6.25</v>
      </c>
      <c r="M443"/>
      <c r="N443"/>
      <c r="O443" s="160">
        <v>0.16</v>
      </c>
      <c r="P443" s="160">
        <v>0.14000000000000001</v>
      </c>
      <c r="Q443" s="160">
        <v>0.1</v>
      </c>
      <c r="R443" s="160">
        <v>0.06</v>
      </c>
      <c r="S443" s="160">
        <v>0.04</v>
      </c>
      <c r="T443" s="160">
        <v>0.08</v>
      </c>
      <c r="U443" s="160">
        <v>0.12</v>
      </c>
      <c r="V443" s="160">
        <v>0.15</v>
      </c>
      <c r="W443" t="str">
        <f t="shared" si="9"/>
        <v>Demi-finale (21h) - 14/074621721hFin match</v>
      </c>
    </row>
    <row r="444" spans="1:23" hidden="1" x14ac:dyDescent="0.25">
      <c r="A444" s="3">
        <v>5</v>
      </c>
      <c r="B444" s="4" t="s">
        <v>394</v>
      </c>
      <c r="C444" s="5">
        <v>46218</v>
      </c>
      <c r="D444" s="6" t="s">
        <v>26</v>
      </c>
      <c r="E444" s="6" t="s">
        <v>28</v>
      </c>
      <c r="F444" s="6" t="b">
        <v>1</v>
      </c>
      <c r="G444" s="6" t="s">
        <v>387</v>
      </c>
      <c r="H444" s="3" t="s">
        <v>241</v>
      </c>
      <c r="I444" s="6" t="s">
        <v>79</v>
      </c>
      <c r="J444" s="6" t="s">
        <v>94</v>
      </c>
      <c r="K444" s="7">
        <f>'[1]CDM 2026 Demies'!$I$32</f>
        <v>60000</v>
      </c>
      <c r="L444" s="8">
        <f>'[1]CDM 2026 Demies'!$H$32</f>
        <v>4.29</v>
      </c>
      <c r="M444"/>
      <c r="N444"/>
      <c r="O444" s="160">
        <v>0.15</v>
      </c>
      <c r="P444" s="160">
        <v>0.12</v>
      </c>
      <c r="Q444" s="160">
        <v>0.08</v>
      </c>
      <c r="R444" s="160">
        <v>0.04</v>
      </c>
      <c r="S444" s="160">
        <v>0.06</v>
      </c>
      <c r="T444" s="160">
        <v>0.1</v>
      </c>
      <c r="U444" s="160">
        <v>0.14000000000000001</v>
      </c>
      <c r="V444" s="160">
        <v>0.16</v>
      </c>
      <c r="W444" t="str">
        <f t="shared" si="9"/>
        <v>Demi-finale (21h) - 15/074621821hAvant Match</v>
      </c>
    </row>
    <row r="445" spans="1:23" hidden="1" x14ac:dyDescent="0.25">
      <c r="A445" s="3">
        <v>5</v>
      </c>
      <c r="B445" s="4" t="s">
        <v>394</v>
      </c>
      <c r="C445" s="5">
        <v>46218</v>
      </c>
      <c r="D445" s="6" t="s">
        <v>26</v>
      </c>
      <c r="E445" s="6" t="s">
        <v>28</v>
      </c>
      <c r="F445" s="6" t="b">
        <v>1</v>
      </c>
      <c r="G445" s="6" t="s">
        <v>387</v>
      </c>
      <c r="H445" s="3" t="s">
        <v>243</v>
      </c>
      <c r="I445" s="6" t="s">
        <v>79</v>
      </c>
      <c r="J445" s="6" t="s">
        <v>94</v>
      </c>
      <c r="K445" s="7">
        <f>'[1]CDM 2026 Demies'!I34</f>
        <v>210000</v>
      </c>
      <c r="L445" s="8">
        <f>'[1]CDM 2026 Demies'!H34*0.95</f>
        <v>14.25</v>
      </c>
      <c r="M445" s="160">
        <v>0.2</v>
      </c>
      <c r="N445" s="160">
        <v>0.2</v>
      </c>
      <c r="O445"/>
      <c r="P445"/>
      <c r="Q445"/>
      <c r="R445"/>
      <c r="S445"/>
      <c r="T445"/>
      <c r="U445"/>
      <c r="V445"/>
      <c r="W445" t="str">
        <f t="shared" si="9"/>
        <v>Demi-finale (21h) - 15/074621821hPower break 1</v>
      </c>
    </row>
    <row r="446" spans="1:23" hidden="1" x14ac:dyDescent="0.25">
      <c r="A446" s="3">
        <v>5</v>
      </c>
      <c r="B446" s="4" t="s">
        <v>394</v>
      </c>
      <c r="C446" s="5">
        <v>46218</v>
      </c>
      <c r="D446" s="6" t="s">
        <v>26</v>
      </c>
      <c r="E446" s="6" t="s">
        <v>28</v>
      </c>
      <c r="F446" s="6" t="b">
        <v>1</v>
      </c>
      <c r="G446" s="6" t="s">
        <v>387</v>
      </c>
      <c r="H446" s="3" t="s">
        <v>138</v>
      </c>
      <c r="I446" s="6" t="s">
        <v>79</v>
      </c>
      <c r="J446" s="6" t="s">
        <v>94</v>
      </c>
      <c r="K446" s="7">
        <f>'[1]CDM 2026 Demies'!I35</f>
        <v>175000</v>
      </c>
      <c r="L446" s="8">
        <f>'[1]CDM 2026 Demies'!H35</f>
        <v>12.5</v>
      </c>
      <c r="M446"/>
      <c r="N446"/>
      <c r="O446" s="160">
        <v>0.16</v>
      </c>
      <c r="P446" s="160">
        <v>0.14000000000000001</v>
      </c>
      <c r="Q446" s="160">
        <v>0.1</v>
      </c>
      <c r="R446" s="160">
        <v>0.06</v>
      </c>
      <c r="S446" s="160">
        <v>0.02</v>
      </c>
      <c r="T446" s="160">
        <v>0.04</v>
      </c>
      <c r="U446" s="160">
        <v>0.06</v>
      </c>
      <c r="V446" s="160">
        <v>0.1</v>
      </c>
      <c r="W446" t="str">
        <f t="shared" si="9"/>
        <v>Demi-finale (21h) - 15/074621821hMi-temps 1</v>
      </c>
    </row>
    <row r="447" spans="1:23" hidden="1" x14ac:dyDescent="0.25">
      <c r="A447" s="3">
        <v>5</v>
      </c>
      <c r="B447" s="4" t="s">
        <v>394</v>
      </c>
      <c r="C447" s="5">
        <v>46218</v>
      </c>
      <c r="D447" s="6" t="s">
        <v>26</v>
      </c>
      <c r="E447" s="6" t="s">
        <v>28</v>
      </c>
      <c r="F447" s="6" t="b">
        <v>1</v>
      </c>
      <c r="G447" s="6" t="s">
        <v>387</v>
      </c>
      <c r="H447" s="3" t="s">
        <v>139</v>
      </c>
      <c r="I447" s="6" t="s">
        <v>79</v>
      </c>
      <c r="J447" s="6" t="s">
        <v>94</v>
      </c>
      <c r="K447" s="7">
        <f>'[1]CDM 2026 Demies'!I36</f>
        <v>165000</v>
      </c>
      <c r="L447" s="8">
        <f>'[1]CDM 2026 Demies'!H36</f>
        <v>11.8</v>
      </c>
      <c r="M447"/>
      <c r="N447"/>
      <c r="O447" s="160">
        <v>0.1</v>
      </c>
      <c r="P447" s="160">
        <v>0.06</v>
      </c>
      <c r="Q447" s="160">
        <v>0.04</v>
      </c>
      <c r="R447" s="160">
        <v>0.02</v>
      </c>
      <c r="S447" s="160">
        <v>0.02</v>
      </c>
      <c r="T447" s="160">
        <v>0.04</v>
      </c>
      <c r="U447" s="160">
        <v>0.06</v>
      </c>
      <c r="V447" s="160">
        <v>0.1</v>
      </c>
      <c r="W447" t="str">
        <f t="shared" si="9"/>
        <v>Demi-finale (21h) - 15/074621821hMi-temps 2</v>
      </c>
    </row>
    <row r="448" spans="1:23" hidden="1" x14ac:dyDescent="0.25">
      <c r="A448" s="3">
        <v>5</v>
      </c>
      <c r="B448" s="4" t="s">
        <v>394</v>
      </c>
      <c r="C448" s="5">
        <v>46218</v>
      </c>
      <c r="D448" s="6" t="s">
        <v>26</v>
      </c>
      <c r="E448" s="6" t="s">
        <v>28</v>
      </c>
      <c r="F448" s="6" t="b">
        <v>1</v>
      </c>
      <c r="G448" s="6" t="s">
        <v>387</v>
      </c>
      <c r="H448" s="3" t="s">
        <v>140</v>
      </c>
      <c r="I448" s="6" t="s">
        <v>79</v>
      </c>
      <c r="J448" s="6" t="s">
        <v>94</v>
      </c>
      <c r="K448" s="7">
        <f>'[1]CDM 2026 Demies'!I37</f>
        <v>175000</v>
      </c>
      <c r="L448" s="8">
        <f>'[1]CDM 2026 Demies'!H37</f>
        <v>12.5</v>
      </c>
      <c r="M448"/>
      <c r="N448"/>
      <c r="O448" s="160">
        <v>0.1</v>
      </c>
      <c r="P448" s="160">
        <v>0.06</v>
      </c>
      <c r="Q448" s="160">
        <v>0.04</v>
      </c>
      <c r="R448" s="160">
        <v>0.02</v>
      </c>
      <c r="S448" s="160">
        <v>0.06</v>
      </c>
      <c r="T448" s="160">
        <v>0.1</v>
      </c>
      <c r="U448" s="160">
        <v>0.14000000000000001</v>
      </c>
      <c r="V448" s="160">
        <v>0.16</v>
      </c>
      <c r="W448" t="str">
        <f t="shared" si="9"/>
        <v>Demi-finale (21h) - 15/074621821hMi-temps 3</v>
      </c>
    </row>
    <row r="449" spans="1:23" hidden="1" x14ac:dyDescent="0.25">
      <c r="A449" s="3">
        <v>5</v>
      </c>
      <c r="B449" s="4" t="s">
        <v>394</v>
      </c>
      <c r="C449" s="5">
        <v>46218</v>
      </c>
      <c r="D449" s="6" t="s">
        <v>26</v>
      </c>
      <c r="E449" s="6" t="s">
        <v>28</v>
      </c>
      <c r="F449" s="6" t="b">
        <v>1</v>
      </c>
      <c r="G449" s="6" t="s">
        <v>387</v>
      </c>
      <c r="H449" s="3" t="s">
        <v>244</v>
      </c>
      <c r="I449" s="6" t="s">
        <v>79</v>
      </c>
      <c r="J449" s="6" t="s">
        <v>94</v>
      </c>
      <c r="K449" s="7">
        <f>'[1]CDM 2026 Demies'!I38</f>
        <v>210000</v>
      </c>
      <c r="L449" s="8">
        <f>'[1]CDM 2026 Demies'!H38*0.95</f>
        <v>14.25</v>
      </c>
      <c r="M449" s="160">
        <v>0.2</v>
      </c>
      <c r="N449" s="160">
        <v>0.2</v>
      </c>
      <c r="O449"/>
      <c r="P449"/>
      <c r="Q449"/>
      <c r="R449"/>
      <c r="S449"/>
      <c r="T449"/>
      <c r="U449"/>
      <c r="V449"/>
      <c r="W449" t="str">
        <f t="shared" si="9"/>
        <v>Demi-finale (21h) - 15/074621821hPower break 2</v>
      </c>
    </row>
    <row r="450" spans="1:23" hidden="1" x14ac:dyDescent="0.25">
      <c r="A450" s="3">
        <v>5</v>
      </c>
      <c r="B450" s="4" t="s">
        <v>394</v>
      </c>
      <c r="C450" s="5">
        <v>46218</v>
      </c>
      <c r="D450" s="6" t="s">
        <v>26</v>
      </c>
      <c r="E450" s="6" t="s">
        <v>28</v>
      </c>
      <c r="F450" s="6" t="b">
        <v>1</v>
      </c>
      <c r="G450" s="6" t="s">
        <v>387</v>
      </c>
      <c r="H450" s="3" t="s">
        <v>180</v>
      </c>
      <c r="I450" s="6" t="s">
        <v>79</v>
      </c>
      <c r="J450" s="6" t="s">
        <v>94</v>
      </c>
      <c r="K450" s="7">
        <f>'[1]CDM 2026 Demies'!I39</f>
        <v>175000</v>
      </c>
      <c r="L450" s="8">
        <f>'[1]CDM 2026 Demies'!H39</f>
        <v>12.5</v>
      </c>
      <c r="M450"/>
      <c r="N450"/>
      <c r="O450" s="160">
        <v>0.14000000000000001</v>
      </c>
      <c r="P450" s="160">
        <v>0.11</v>
      </c>
      <c r="Q450" s="160">
        <v>0.08</v>
      </c>
      <c r="R450" t="s">
        <v>94</v>
      </c>
      <c r="S450" t="s">
        <v>94</v>
      </c>
      <c r="T450" s="160">
        <v>0.08</v>
      </c>
      <c r="U450" s="160">
        <v>0.11</v>
      </c>
      <c r="V450" s="160">
        <v>0.14000000000000001</v>
      </c>
      <c r="W450" t="str">
        <f t="shared" ref="W450:W471" si="10">_xlfn.CONCAT(G450,C450,I450,H450)</f>
        <v>Demi-finale (21h) - 15/074621821h2ème période / Prolongations</v>
      </c>
    </row>
    <row r="451" spans="1:23" hidden="1" x14ac:dyDescent="0.25">
      <c r="A451" s="3">
        <v>5</v>
      </c>
      <c r="B451" s="4" t="s">
        <v>394</v>
      </c>
      <c r="C451" s="5">
        <v>46218</v>
      </c>
      <c r="D451" s="6" t="s">
        <v>26</v>
      </c>
      <c r="E451" s="6" t="s">
        <v>28</v>
      </c>
      <c r="F451" s="6" t="b">
        <v>1</v>
      </c>
      <c r="G451" s="6" t="s">
        <v>387</v>
      </c>
      <c r="H451" s="3" t="s">
        <v>181</v>
      </c>
      <c r="I451" s="6" t="s">
        <v>79</v>
      </c>
      <c r="J451" s="6" t="s">
        <v>94</v>
      </c>
      <c r="K451" s="7">
        <f>'[1]CDM 2026 Demies'!I40</f>
        <v>175000</v>
      </c>
      <c r="L451" s="8">
        <f>'[1]CDM 2026 Demies'!H40</f>
        <v>12.5</v>
      </c>
      <c r="M451"/>
      <c r="N451"/>
      <c r="O451" s="160">
        <v>0.14000000000000001</v>
      </c>
      <c r="P451" s="160">
        <v>0.11</v>
      </c>
      <c r="Q451" s="160">
        <v>0.08</v>
      </c>
      <c r="R451" t="s">
        <v>94</v>
      </c>
      <c r="S451" t="s">
        <v>94</v>
      </c>
      <c r="T451" s="160">
        <v>0.08</v>
      </c>
      <c r="U451" s="160">
        <v>0.11</v>
      </c>
      <c r="V451" s="160">
        <v>0.14000000000000001</v>
      </c>
      <c r="W451" t="str">
        <f t="shared" si="10"/>
        <v>Demi-finale (21h) - 15/074621821hProlongations / Tirs au but</v>
      </c>
    </row>
    <row r="452" spans="1:23" hidden="1" x14ac:dyDescent="0.25">
      <c r="A452" s="3">
        <v>5</v>
      </c>
      <c r="B452" s="4" t="s">
        <v>394</v>
      </c>
      <c r="C452" s="5">
        <v>46218</v>
      </c>
      <c r="D452" s="6" t="s">
        <v>26</v>
      </c>
      <c r="E452" s="6" t="s">
        <v>28</v>
      </c>
      <c r="F452" s="6" t="b">
        <v>1</v>
      </c>
      <c r="G452" s="6" t="s">
        <v>387</v>
      </c>
      <c r="H452" s="3" t="s">
        <v>119</v>
      </c>
      <c r="I452" s="6" t="s">
        <v>79</v>
      </c>
      <c r="J452" s="6" t="s">
        <v>94</v>
      </c>
      <c r="K452" s="7">
        <f>'[1]CDM 2026 Demies'!I41</f>
        <v>75000</v>
      </c>
      <c r="L452" s="8">
        <f>'[1]CDM 2026 Demies'!H41</f>
        <v>6.25</v>
      </c>
      <c r="M452"/>
      <c r="N452"/>
      <c r="O452" s="160">
        <v>0.16</v>
      </c>
      <c r="P452" s="160">
        <v>0.14000000000000001</v>
      </c>
      <c r="Q452" s="160">
        <v>0.1</v>
      </c>
      <c r="R452" s="160">
        <v>0.06</v>
      </c>
      <c r="S452" s="160">
        <v>0.04</v>
      </c>
      <c r="T452" s="160">
        <v>0.08</v>
      </c>
      <c r="U452" s="160">
        <v>0.12</v>
      </c>
      <c r="V452" s="160">
        <v>0.15</v>
      </c>
      <c r="W452" t="str">
        <f t="shared" si="10"/>
        <v>Demi-finale (21h) - 15/074621821hFin match</v>
      </c>
    </row>
    <row r="453" spans="1:23" x14ac:dyDescent="0.25">
      <c r="A453" s="3">
        <v>6</v>
      </c>
      <c r="B453" s="4" t="s">
        <v>110</v>
      </c>
      <c r="C453" s="5">
        <v>46221</v>
      </c>
      <c r="D453" s="6" t="s">
        <v>215</v>
      </c>
      <c r="E453" s="6" t="s">
        <v>215</v>
      </c>
      <c r="F453" s="6" t="b">
        <v>1</v>
      </c>
      <c r="G453" s="6" t="s">
        <v>215</v>
      </c>
      <c r="H453" s="3" t="s">
        <v>241</v>
      </c>
      <c r="I453" s="6" t="s">
        <v>84</v>
      </c>
      <c r="J453" s="6" t="s">
        <v>94</v>
      </c>
      <c r="K453" s="7">
        <f>'[1]CDM 2026 Finale'!$I$11</f>
        <v>36000</v>
      </c>
      <c r="L453" s="8">
        <f>'[1]CDM 2026 Finale'!$H$11</f>
        <v>2.6</v>
      </c>
      <c r="M453"/>
      <c r="N453"/>
      <c r="O453" s="160">
        <v>0.15</v>
      </c>
      <c r="P453" s="160">
        <v>0.12</v>
      </c>
      <c r="Q453" s="160">
        <v>0.08</v>
      </c>
      <c r="R453" s="160">
        <v>0.04</v>
      </c>
      <c r="S453" s="160">
        <v>0.08</v>
      </c>
      <c r="T453" s="160">
        <v>0.12</v>
      </c>
      <c r="U453" s="160">
        <v>0.16</v>
      </c>
      <c r="V453" s="160">
        <v>0.2</v>
      </c>
      <c r="W453" t="str">
        <f t="shared" si="10"/>
        <v>Match 3ème place4622123hAvant Match</v>
      </c>
    </row>
    <row r="454" spans="1:23" x14ac:dyDescent="0.25">
      <c r="A454" s="3">
        <v>6</v>
      </c>
      <c r="B454" s="4" t="s">
        <v>110</v>
      </c>
      <c r="C454" s="5">
        <v>46221</v>
      </c>
      <c r="D454" s="6" t="s">
        <v>215</v>
      </c>
      <c r="E454" s="6" t="s">
        <v>215</v>
      </c>
      <c r="F454" s="6" t="b">
        <v>1</v>
      </c>
      <c r="G454" s="6" t="s">
        <v>215</v>
      </c>
      <c r="H454" s="3" t="s">
        <v>243</v>
      </c>
      <c r="I454" s="6" t="s">
        <v>84</v>
      </c>
      <c r="J454" s="6" t="s">
        <v>94</v>
      </c>
      <c r="K454" s="7">
        <f>'[1]CDM 2026 Finale'!I13</f>
        <v>65000</v>
      </c>
      <c r="L454" s="8">
        <f>'[1]CDM 2026 Finale'!H13*0.95</f>
        <v>4.9399999999999995</v>
      </c>
      <c r="M454" s="160">
        <v>0.2</v>
      </c>
      <c r="N454" s="160">
        <v>0.2</v>
      </c>
      <c r="O454"/>
      <c r="P454"/>
      <c r="Q454"/>
      <c r="R454"/>
      <c r="S454"/>
      <c r="T454"/>
      <c r="U454"/>
      <c r="V454"/>
      <c r="W454" t="str">
        <f t="shared" si="10"/>
        <v>Match 3ème place4622123hPower break 1</v>
      </c>
    </row>
    <row r="455" spans="1:23" x14ac:dyDescent="0.25">
      <c r="A455" s="3">
        <v>6</v>
      </c>
      <c r="B455" s="4" t="s">
        <v>110</v>
      </c>
      <c r="C455" s="5">
        <v>46221</v>
      </c>
      <c r="D455" s="6" t="s">
        <v>215</v>
      </c>
      <c r="E455" s="6" t="s">
        <v>215</v>
      </c>
      <c r="F455" s="6" t="b">
        <v>1</v>
      </c>
      <c r="G455" s="6" t="s">
        <v>215</v>
      </c>
      <c r="H455" s="3" t="s">
        <v>138</v>
      </c>
      <c r="I455" s="6" t="s">
        <v>84</v>
      </c>
      <c r="J455" s="6" t="s">
        <v>94</v>
      </c>
      <c r="K455" s="7">
        <f>'[1]CDM 2026 Finale'!I14</f>
        <v>55000</v>
      </c>
      <c r="L455" s="8">
        <f>'[1]CDM 2026 Finale'!H14</f>
        <v>4.4000000000000004</v>
      </c>
      <c r="M455"/>
      <c r="N455"/>
      <c r="O455" s="160">
        <v>0.2</v>
      </c>
      <c r="P455" s="160">
        <v>0.16</v>
      </c>
      <c r="Q455" s="160">
        <v>0.12</v>
      </c>
      <c r="R455" s="160">
        <v>0.08</v>
      </c>
      <c r="S455" s="160">
        <v>0.02</v>
      </c>
      <c r="T455" s="160">
        <v>0.04</v>
      </c>
      <c r="U455" s="160">
        <v>0.06</v>
      </c>
      <c r="V455" s="160">
        <v>0.1</v>
      </c>
      <c r="W455" t="str">
        <f t="shared" si="10"/>
        <v>Match 3ème place4622123hMi-temps 1</v>
      </c>
    </row>
    <row r="456" spans="1:23" x14ac:dyDescent="0.25">
      <c r="A456" s="3">
        <v>6</v>
      </c>
      <c r="B456" s="4" t="s">
        <v>110</v>
      </c>
      <c r="C456" s="5">
        <v>46221</v>
      </c>
      <c r="D456" s="6" t="s">
        <v>215</v>
      </c>
      <c r="E456" s="6" t="s">
        <v>215</v>
      </c>
      <c r="F456" s="6" t="b">
        <v>1</v>
      </c>
      <c r="G456" s="6" t="s">
        <v>215</v>
      </c>
      <c r="H456" s="3" t="s">
        <v>139</v>
      </c>
      <c r="I456" s="6" t="s">
        <v>84</v>
      </c>
      <c r="J456" s="6" t="s">
        <v>94</v>
      </c>
      <c r="K456" s="7">
        <f>'[1]CDM 2026 Finale'!I15</f>
        <v>50000</v>
      </c>
      <c r="L456" s="8">
        <f ca="1">'[1]CDM 2026 Finale'!H15*(1+(RAND()*0.2-0.1))</f>
        <v>3.7089580749822186</v>
      </c>
      <c r="M456"/>
      <c r="N456"/>
      <c r="O456" s="160">
        <v>0.1</v>
      </c>
      <c r="P456" s="160">
        <v>0.06</v>
      </c>
      <c r="Q456" s="160">
        <v>0.04</v>
      </c>
      <c r="R456" s="160">
        <v>0.02</v>
      </c>
      <c r="S456" s="160">
        <v>0.02</v>
      </c>
      <c r="T456" s="160">
        <v>0.04</v>
      </c>
      <c r="U456" s="160">
        <v>0.06</v>
      </c>
      <c r="V456" s="160">
        <v>0.1</v>
      </c>
      <c r="W456" t="str">
        <f t="shared" si="10"/>
        <v>Match 3ème place4622123hMi-temps 2</v>
      </c>
    </row>
    <row r="457" spans="1:23" x14ac:dyDescent="0.25">
      <c r="A457" s="3">
        <v>6</v>
      </c>
      <c r="B457" s="4" t="s">
        <v>110</v>
      </c>
      <c r="C457" s="5">
        <v>46221</v>
      </c>
      <c r="D457" s="6" t="s">
        <v>215</v>
      </c>
      <c r="E457" s="6" t="s">
        <v>215</v>
      </c>
      <c r="F457" s="6" t="b">
        <v>1</v>
      </c>
      <c r="G457" s="6" t="s">
        <v>215</v>
      </c>
      <c r="H457" s="3" t="s">
        <v>140</v>
      </c>
      <c r="I457" s="6" t="s">
        <v>84</v>
      </c>
      <c r="J457" s="6" t="s">
        <v>94</v>
      </c>
      <c r="K457" s="7">
        <f>'[1]CDM 2026 Finale'!I16</f>
        <v>55000</v>
      </c>
      <c r="L457" s="8">
        <f>'[1]CDM 2026 Finale'!H16</f>
        <v>4.4000000000000004</v>
      </c>
      <c r="M457"/>
      <c r="N457"/>
      <c r="O457" s="160">
        <v>0.1</v>
      </c>
      <c r="P457" s="160">
        <v>0.06</v>
      </c>
      <c r="Q457" s="160">
        <v>0.04</v>
      </c>
      <c r="R457" s="160">
        <v>0.02</v>
      </c>
      <c r="S457" s="160">
        <v>0.08</v>
      </c>
      <c r="T457" s="160">
        <v>0.12</v>
      </c>
      <c r="U457" s="160">
        <v>0.16</v>
      </c>
      <c r="V457" s="160">
        <v>0.2</v>
      </c>
      <c r="W457" t="str">
        <f t="shared" si="10"/>
        <v>Match 3ème place4622123hMi-temps 3</v>
      </c>
    </row>
    <row r="458" spans="1:23" x14ac:dyDescent="0.25">
      <c r="A458" s="3">
        <v>6</v>
      </c>
      <c r="B458" s="4" t="s">
        <v>110</v>
      </c>
      <c r="C458" s="5">
        <v>46221</v>
      </c>
      <c r="D458" s="6" t="s">
        <v>215</v>
      </c>
      <c r="E458" s="6" t="s">
        <v>215</v>
      </c>
      <c r="F458" s="6" t="b">
        <v>1</v>
      </c>
      <c r="G458" s="6" t="s">
        <v>215</v>
      </c>
      <c r="H458" s="3" t="s">
        <v>244</v>
      </c>
      <c r="I458" s="6" t="s">
        <v>84</v>
      </c>
      <c r="J458" s="6" t="s">
        <v>94</v>
      </c>
      <c r="K458" s="7">
        <f>'[1]CDM 2026 Finale'!I17</f>
        <v>60000</v>
      </c>
      <c r="L458" s="8">
        <f>'[1]CDM 2026 Finale'!H17*0.95</f>
        <v>4.5599999999999996</v>
      </c>
      <c r="M458" s="160">
        <v>0.2</v>
      </c>
      <c r="N458" s="160">
        <v>0.2</v>
      </c>
      <c r="O458"/>
      <c r="P458"/>
      <c r="Q458"/>
      <c r="R458"/>
      <c r="S458"/>
      <c r="T458"/>
      <c r="U458"/>
      <c r="V458"/>
      <c r="W458" t="str">
        <f t="shared" si="10"/>
        <v>Match 3ème place4622123hPower break 2</v>
      </c>
    </row>
    <row r="459" spans="1:23" x14ac:dyDescent="0.25">
      <c r="A459" s="3">
        <v>6</v>
      </c>
      <c r="B459" s="4" t="s">
        <v>110</v>
      </c>
      <c r="C459" s="5">
        <v>46221</v>
      </c>
      <c r="D459" s="6" t="s">
        <v>215</v>
      </c>
      <c r="E459" s="6" t="s">
        <v>215</v>
      </c>
      <c r="F459" s="6" t="b">
        <v>1</v>
      </c>
      <c r="G459" s="6" t="s">
        <v>215</v>
      </c>
      <c r="H459" s="3" t="s">
        <v>180</v>
      </c>
      <c r="I459" s="6" t="s">
        <v>84</v>
      </c>
      <c r="J459" s="6" t="s">
        <v>94</v>
      </c>
      <c r="K459" s="7">
        <f>'[1]CDM 2026 Finale'!I18</f>
        <v>55000</v>
      </c>
      <c r="L459" s="8">
        <f>'[1]CDM 2026 Finale'!H18</f>
        <v>4.4000000000000004</v>
      </c>
      <c r="M459"/>
      <c r="N459"/>
      <c r="O459" s="160">
        <v>0.14000000000000001</v>
      </c>
      <c r="P459" s="160">
        <v>0.11</v>
      </c>
      <c r="Q459" s="160">
        <v>0.08</v>
      </c>
      <c r="R459" t="s">
        <v>94</v>
      </c>
      <c r="S459" t="s">
        <v>94</v>
      </c>
      <c r="T459" s="160">
        <v>0.08</v>
      </c>
      <c r="U459" s="160">
        <v>0.11</v>
      </c>
      <c r="V459" s="160">
        <v>0.14000000000000001</v>
      </c>
      <c r="W459" t="str">
        <f t="shared" si="10"/>
        <v>Match 3ème place4622123h2ème période / Prolongations</v>
      </c>
    </row>
    <row r="460" spans="1:23" x14ac:dyDescent="0.25">
      <c r="A460" s="3">
        <v>6</v>
      </c>
      <c r="B460" s="4" t="s">
        <v>110</v>
      </c>
      <c r="C460" s="5">
        <v>46221</v>
      </c>
      <c r="D460" s="6" t="s">
        <v>215</v>
      </c>
      <c r="E460" s="6" t="s">
        <v>215</v>
      </c>
      <c r="F460" s="6" t="b">
        <v>1</v>
      </c>
      <c r="G460" s="6" t="s">
        <v>215</v>
      </c>
      <c r="H460" s="3" t="s">
        <v>181</v>
      </c>
      <c r="I460" s="6" t="s">
        <v>84</v>
      </c>
      <c r="J460" s="6" t="s">
        <v>94</v>
      </c>
      <c r="K460" s="7">
        <f>'[1]CDM 2026 Finale'!I19</f>
        <v>55000</v>
      </c>
      <c r="L460" s="8">
        <f ca="1">'[1]CDM 2026 Finale'!H19*(1+(RAND()*0.2-0.1))</f>
        <v>4.5617071506483846</v>
      </c>
      <c r="M460"/>
      <c r="N460"/>
      <c r="O460" s="160">
        <v>0.14000000000000001</v>
      </c>
      <c r="P460" s="160">
        <v>0.11</v>
      </c>
      <c r="Q460" s="160">
        <v>0.08</v>
      </c>
      <c r="R460" t="s">
        <v>94</v>
      </c>
      <c r="S460" t="s">
        <v>94</v>
      </c>
      <c r="T460" s="160">
        <v>0.08</v>
      </c>
      <c r="U460" s="160">
        <v>0.11</v>
      </c>
      <c r="V460" s="160">
        <v>0.14000000000000001</v>
      </c>
      <c r="W460" t="str">
        <f t="shared" si="10"/>
        <v>Match 3ème place4622123hProlongations / Tirs au but</v>
      </c>
    </row>
    <row r="461" spans="1:23" x14ac:dyDescent="0.25">
      <c r="A461" s="3">
        <v>6</v>
      </c>
      <c r="B461" s="4" t="s">
        <v>110</v>
      </c>
      <c r="C461" s="5">
        <v>46221</v>
      </c>
      <c r="D461" s="6" t="s">
        <v>215</v>
      </c>
      <c r="E461" s="6" t="s">
        <v>215</v>
      </c>
      <c r="F461" s="6" t="b">
        <v>1</v>
      </c>
      <c r="G461" s="6" t="s">
        <v>215</v>
      </c>
      <c r="H461" s="3" t="s">
        <v>119</v>
      </c>
      <c r="I461" s="6" t="s">
        <v>84</v>
      </c>
      <c r="J461" s="6" t="s">
        <v>94</v>
      </c>
      <c r="K461" s="7">
        <f>'[1]CDM 2026 Finale'!I20</f>
        <v>15000</v>
      </c>
      <c r="L461" s="8">
        <f>'[1]CDM 2026 Finale'!H20</f>
        <v>1.65</v>
      </c>
      <c r="M461"/>
      <c r="N461"/>
      <c r="O461" s="160">
        <v>0.2</v>
      </c>
      <c r="P461" s="160">
        <v>0.16</v>
      </c>
      <c r="Q461" s="160">
        <v>0.12</v>
      </c>
      <c r="R461" s="160">
        <v>0.08</v>
      </c>
      <c r="S461" s="160">
        <v>0.04</v>
      </c>
      <c r="T461" s="160">
        <v>0.08</v>
      </c>
      <c r="U461" s="160">
        <v>0.12</v>
      </c>
      <c r="V461" s="160">
        <v>0.15</v>
      </c>
      <c r="W461" t="str">
        <f t="shared" si="10"/>
        <v>Match 3ème place4622123hFin match</v>
      </c>
    </row>
    <row r="462" spans="1:23" x14ac:dyDescent="0.25">
      <c r="A462" s="3">
        <v>6</v>
      </c>
      <c r="B462" s="4" t="s">
        <v>110</v>
      </c>
      <c r="C462" s="5">
        <v>46222</v>
      </c>
      <c r="D462" s="6" t="s">
        <v>216</v>
      </c>
      <c r="E462" s="6" t="s">
        <v>216</v>
      </c>
      <c r="F462" s="6" t="b">
        <v>1</v>
      </c>
      <c r="G462" s="6" t="s">
        <v>216</v>
      </c>
      <c r="H462" s="68" t="s">
        <v>241</v>
      </c>
      <c r="I462" s="6" t="s">
        <v>79</v>
      </c>
      <c r="J462" s="6" t="s">
        <v>94</v>
      </c>
      <c r="K462" s="7">
        <f>'[1]CDM 2026 Finale'!$I$32</f>
        <v>70000</v>
      </c>
      <c r="L462" s="8">
        <f>'[1]CDM 2026 Finale'!$H$32</f>
        <v>5</v>
      </c>
      <c r="M462"/>
      <c r="N462"/>
      <c r="O462" s="160">
        <v>0.15</v>
      </c>
      <c r="P462" s="160">
        <v>0.12</v>
      </c>
      <c r="Q462" s="160">
        <v>0.08</v>
      </c>
      <c r="R462" s="160">
        <v>0.04</v>
      </c>
      <c r="S462" s="160">
        <v>0.08</v>
      </c>
      <c r="T462" s="160">
        <v>0.12</v>
      </c>
      <c r="U462" s="160">
        <v>0.16</v>
      </c>
      <c r="V462" s="160">
        <v>0.2</v>
      </c>
      <c r="W462" t="str">
        <f t="shared" si="10"/>
        <v>Finale 21h4622221hAvant Match</v>
      </c>
    </row>
    <row r="463" spans="1:23" x14ac:dyDescent="0.25">
      <c r="A463" s="3">
        <v>6</v>
      </c>
      <c r="B463" s="4" t="s">
        <v>110</v>
      </c>
      <c r="C463" s="5">
        <v>46222</v>
      </c>
      <c r="D463" s="6" t="s">
        <v>216</v>
      </c>
      <c r="E463" s="6" t="s">
        <v>216</v>
      </c>
      <c r="F463" s="6" t="b">
        <v>1</v>
      </c>
      <c r="G463" s="6" t="s">
        <v>216</v>
      </c>
      <c r="H463" s="3" t="s">
        <v>243</v>
      </c>
      <c r="I463" s="6" t="s">
        <v>79</v>
      </c>
      <c r="J463" s="6" t="s">
        <v>94</v>
      </c>
      <c r="K463" s="7">
        <f>'[1]CDM 2026 Finale'!I34</f>
        <v>250000</v>
      </c>
      <c r="L463" s="8">
        <f>'[1]CDM 2026 Finale'!H34*0.95</f>
        <v>16.9575</v>
      </c>
      <c r="M463" s="160">
        <v>0.2</v>
      </c>
      <c r="N463" s="160">
        <v>0.2</v>
      </c>
      <c r="O463"/>
      <c r="P463"/>
      <c r="Q463"/>
      <c r="R463"/>
      <c r="S463"/>
      <c r="T463"/>
      <c r="U463"/>
      <c r="V463"/>
      <c r="W463" t="str">
        <f t="shared" si="10"/>
        <v>Finale 21h4622221hPower break 1</v>
      </c>
    </row>
    <row r="464" spans="1:23" x14ac:dyDescent="0.25">
      <c r="A464" s="3">
        <v>6</v>
      </c>
      <c r="B464" s="4" t="s">
        <v>110</v>
      </c>
      <c r="C464" s="5">
        <v>46222</v>
      </c>
      <c r="D464" s="6" t="s">
        <v>216</v>
      </c>
      <c r="E464" s="6" t="s">
        <v>216</v>
      </c>
      <c r="F464" s="6" t="b">
        <v>1</v>
      </c>
      <c r="G464" s="6" t="s">
        <v>216</v>
      </c>
      <c r="H464" s="3" t="s">
        <v>138</v>
      </c>
      <c r="I464" s="6" t="s">
        <v>79</v>
      </c>
      <c r="J464" s="6" t="s">
        <v>94</v>
      </c>
      <c r="K464" s="7">
        <f>'[1]CDM 2026 Finale'!I35</f>
        <v>210000</v>
      </c>
      <c r="L464" s="8">
        <f>'[1]CDM 2026 Finale'!H35</f>
        <v>15</v>
      </c>
      <c r="M464"/>
      <c r="N464"/>
      <c r="O464" s="160">
        <v>0.2</v>
      </c>
      <c r="P464" s="160">
        <v>0.16</v>
      </c>
      <c r="Q464" s="160">
        <v>0.12</v>
      </c>
      <c r="R464" s="160">
        <v>0.08</v>
      </c>
      <c r="S464" s="160">
        <v>0.02</v>
      </c>
      <c r="T464" s="160">
        <v>0.04</v>
      </c>
      <c r="U464" s="160">
        <v>0.06</v>
      </c>
      <c r="V464" s="160">
        <v>0.1</v>
      </c>
      <c r="W464" t="str">
        <f t="shared" si="10"/>
        <v>Finale 21h4622221hMi-temps 1</v>
      </c>
    </row>
    <row r="465" spans="1:23" x14ac:dyDescent="0.25">
      <c r="A465" s="3">
        <v>6</v>
      </c>
      <c r="B465" s="4" t="s">
        <v>110</v>
      </c>
      <c r="C465" s="5">
        <v>46222</v>
      </c>
      <c r="D465" s="6" t="s">
        <v>216</v>
      </c>
      <c r="E465" s="6" t="s">
        <v>216</v>
      </c>
      <c r="F465" s="6" t="b">
        <v>1</v>
      </c>
      <c r="G465" s="6" t="s">
        <v>216</v>
      </c>
      <c r="H465" s="3" t="s">
        <v>139</v>
      </c>
      <c r="I465" s="6" t="s">
        <v>79</v>
      </c>
      <c r="J465" s="6" t="s">
        <v>94</v>
      </c>
      <c r="K465" s="7">
        <f>'[1]CDM 2026 Finale'!I36</f>
        <v>210000</v>
      </c>
      <c r="L465" s="8">
        <f>'[1]CDM 2026 Finale'!H36</f>
        <v>15</v>
      </c>
      <c r="M465"/>
      <c r="N465"/>
      <c r="O465" s="160">
        <v>0.1</v>
      </c>
      <c r="P465" s="160">
        <v>0.06</v>
      </c>
      <c r="Q465" s="160">
        <v>0.04</v>
      </c>
      <c r="R465" s="160">
        <v>0.02</v>
      </c>
      <c r="S465" s="160">
        <v>0.02</v>
      </c>
      <c r="T465" s="160">
        <v>0.04</v>
      </c>
      <c r="U465" s="160">
        <v>0.06</v>
      </c>
      <c r="V465" s="160">
        <v>0.1</v>
      </c>
      <c r="W465" t="str">
        <f t="shared" si="10"/>
        <v>Finale 21h4622221hMi-temps 2</v>
      </c>
    </row>
    <row r="466" spans="1:23" x14ac:dyDescent="0.25">
      <c r="A466" s="3">
        <v>6</v>
      </c>
      <c r="B466" s="4" t="s">
        <v>110</v>
      </c>
      <c r="C466" s="5">
        <v>46222</v>
      </c>
      <c r="D466" s="6" t="s">
        <v>216</v>
      </c>
      <c r="E466" s="6" t="s">
        <v>216</v>
      </c>
      <c r="F466" s="6" t="b">
        <v>1</v>
      </c>
      <c r="G466" s="6" t="s">
        <v>216</v>
      </c>
      <c r="H466" s="3" t="s">
        <v>140</v>
      </c>
      <c r="I466" s="6" t="s">
        <v>79</v>
      </c>
      <c r="J466" s="6" t="s">
        <v>94</v>
      </c>
      <c r="K466" s="7">
        <f>'[1]CDM 2026 Finale'!I37</f>
        <v>210000</v>
      </c>
      <c r="L466" s="8">
        <f>'[1]CDM 2026 Finale'!H37</f>
        <v>15</v>
      </c>
      <c r="M466"/>
      <c r="N466"/>
      <c r="O466" s="160">
        <v>0.1</v>
      </c>
      <c r="P466" s="160">
        <v>0.06</v>
      </c>
      <c r="Q466" s="160">
        <v>0.04</v>
      </c>
      <c r="R466" s="160">
        <v>0.02</v>
      </c>
      <c r="S466" s="160">
        <v>0.08</v>
      </c>
      <c r="T466" s="160">
        <v>0.12</v>
      </c>
      <c r="U466" s="160">
        <v>0.16</v>
      </c>
      <c r="V466" s="160">
        <v>0.2</v>
      </c>
      <c r="W466" t="str">
        <f t="shared" si="10"/>
        <v>Finale 21h4622221hMi-temps 3</v>
      </c>
    </row>
    <row r="467" spans="1:23" x14ac:dyDescent="0.25">
      <c r="A467" s="3">
        <v>6</v>
      </c>
      <c r="B467" s="4" t="s">
        <v>110</v>
      </c>
      <c r="C467" s="5">
        <v>46222</v>
      </c>
      <c r="D467" s="6" t="s">
        <v>216</v>
      </c>
      <c r="E467" s="6" t="s">
        <v>216</v>
      </c>
      <c r="F467" s="6" t="b">
        <v>1</v>
      </c>
      <c r="G467" s="6" t="s">
        <v>216</v>
      </c>
      <c r="H467" s="3" t="s">
        <v>244</v>
      </c>
      <c r="I467" s="6" t="s">
        <v>79</v>
      </c>
      <c r="J467" s="6" t="s">
        <v>94</v>
      </c>
      <c r="K467" s="7">
        <f>'[1]CDM 2026 Finale'!I38</f>
        <v>250000</v>
      </c>
      <c r="L467" s="8">
        <f>'[1]CDM 2026 Finale'!H38*0.95</f>
        <v>16.9575</v>
      </c>
      <c r="M467" s="160">
        <v>0.2</v>
      </c>
      <c r="N467" s="160">
        <v>0.2</v>
      </c>
      <c r="O467"/>
      <c r="P467"/>
      <c r="Q467"/>
      <c r="R467"/>
      <c r="S467"/>
      <c r="T467"/>
      <c r="U467"/>
      <c r="V467"/>
      <c r="W467" t="str">
        <f t="shared" si="10"/>
        <v>Finale 21h4622221hPower break 2</v>
      </c>
    </row>
    <row r="468" spans="1:23" x14ac:dyDescent="0.25">
      <c r="A468" s="3">
        <v>6</v>
      </c>
      <c r="B468" s="4" t="s">
        <v>110</v>
      </c>
      <c r="C468" s="5">
        <v>46222</v>
      </c>
      <c r="D468" s="6" t="s">
        <v>216</v>
      </c>
      <c r="E468" s="6" t="s">
        <v>216</v>
      </c>
      <c r="F468" s="6" t="b">
        <v>1</v>
      </c>
      <c r="G468" s="6" t="s">
        <v>216</v>
      </c>
      <c r="H468" s="3" t="s">
        <v>180</v>
      </c>
      <c r="I468" s="6" t="s">
        <v>79</v>
      </c>
      <c r="J468" s="6" t="s">
        <v>94</v>
      </c>
      <c r="K468" s="7">
        <f>'[1]CDM 2026 Finale'!I39</f>
        <v>220000</v>
      </c>
      <c r="L468" s="8">
        <f>'[1]CDM 2026 Finale'!H39</f>
        <v>15.7</v>
      </c>
      <c r="M468"/>
      <c r="N468"/>
      <c r="O468" s="160">
        <v>0.14000000000000001</v>
      </c>
      <c r="P468" s="160">
        <v>0.11</v>
      </c>
      <c r="Q468" s="160">
        <v>0.08</v>
      </c>
      <c r="R468" t="s">
        <v>94</v>
      </c>
      <c r="S468" t="s">
        <v>94</v>
      </c>
      <c r="T468" s="160">
        <v>0.08</v>
      </c>
      <c r="U468" s="160">
        <v>0.11</v>
      </c>
      <c r="V468" s="160">
        <v>0.14000000000000001</v>
      </c>
      <c r="W468" t="str">
        <f t="shared" si="10"/>
        <v>Finale 21h4622221h2ème période / Prolongations</v>
      </c>
    </row>
    <row r="469" spans="1:23" x14ac:dyDescent="0.25">
      <c r="A469" s="3">
        <v>6</v>
      </c>
      <c r="B469" s="4" t="s">
        <v>110</v>
      </c>
      <c r="C469" s="5">
        <v>46222</v>
      </c>
      <c r="D469" s="6" t="s">
        <v>216</v>
      </c>
      <c r="E469" s="6" t="s">
        <v>216</v>
      </c>
      <c r="F469" s="6" t="b">
        <v>1</v>
      </c>
      <c r="G469" s="6" t="s">
        <v>216</v>
      </c>
      <c r="H469" s="3" t="s">
        <v>181</v>
      </c>
      <c r="I469" s="6" t="s">
        <v>79</v>
      </c>
      <c r="J469" s="6" t="s">
        <v>94</v>
      </c>
      <c r="K469" s="7">
        <f>'[1]CDM 2026 Finale'!I40</f>
        <v>220000</v>
      </c>
      <c r="L469" s="8">
        <f>'[1]CDM 2026 Finale'!H40</f>
        <v>15.7</v>
      </c>
      <c r="M469"/>
      <c r="N469"/>
      <c r="O469" s="160">
        <v>0.14000000000000001</v>
      </c>
      <c r="P469" s="160">
        <v>0.11</v>
      </c>
      <c r="Q469" s="160">
        <v>0.08</v>
      </c>
      <c r="R469" t="s">
        <v>94</v>
      </c>
      <c r="S469" t="s">
        <v>94</v>
      </c>
      <c r="T469" s="160">
        <v>0.08</v>
      </c>
      <c r="U469" s="160">
        <v>0.11</v>
      </c>
      <c r="V469" s="160">
        <v>0.14000000000000001</v>
      </c>
      <c r="W469" t="str">
        <f t="shared" si="10"/>
        <v>Finale 21h4622221hProlongations / Tirs au but</v>
      </c>
    </row>
    <row r="470" spans="1:23" x14ac:dyDescent="0.25">
      <c r="A470" s="3">
        <v>6</v>
      </c>
      <c r="B470" s="4" t="s">
        <v>110</v>
      </c>
      <c r="C470" s="5">
        <v>46222</v>
      </c>
      <c r="D470" s="6" t="s">
        <v>216</v>
      </c>
      <c r="E470" s="6" t="s">
        <v>216</v>
      </c>
      <c r="F470" s="6" t="b">
        <v>1</v>
      </c>
      <c r="G470" s="6" t="s">
        <v>216</v>
      </c>
      <c r="H470" s="68" t="s">
        <v>218</v>
      </c>
      <c r="I470" s="6" t="s">
        <v>79</v>
      </c>
      <c r="J470" s="6" t="s">
        <v>94</v>
      </c>
      <c r="K470" s="7">
        <f>'[1]CDM 2026 Finale'!I41</f>
        <v>195000</v>
      </c>
      <c r="L470" s="8">
        <f>'[1]CDM 2026 Finale'!H41</f>
        <v>13.9</v>
      </c>
      <c r="M470"/>
      <c r="N470"/>
      <c r="O470" s="160">
        <v>0.14000000000000001</v>
      </c>
      <c r="P470" s="160">
        <v>0.11</v>
      </c>
      <c r="Q470" s="160">
        <v>0.08</v>
      </c>
      <c r="R470" t="s">
        <v>94</v>
      </c>
      <c r="S470" t="s">
        <v>94</v>
      </c>
      <c r="T470" s="160">
        <v>0.08</v>
      </c>
      <c r="U470" s="160">
        <v>0.11</v>
      </c>
      <c r="V470" s="160">
        <v>0.14000000000000001</v>
      </c>
      <c r="W470" t="str">
        <f t="shared" si="10"/>
        <v>Finale 21h4622221hRemise coupe</v>
      </c>
    </row>
    <row r="471" spans="1:23" x14ac:dyDescent="0.25">
      <c r="A471" s="3">
        <v>6</v>
      </c>
      <c r="B471" s="4" t="s">
        <v>110</v>
      </c>
      <c r="C471" s="5">
        <v>46222</v>
      </c>
      <c r="D471" s="6" t="s">
        <v>216</v>
      </c>
      <c r="E471" s="6" t="s">
        <v>216</v>
      </c>
      <c r="F471" s="6" t="b">
        <v>1</v>
      </c>
      <c r="G471" s="6" t="s">
        <v>216</v>
      </c>
      <c r="H471" s="3" t="s">
        <v>119</v>
      </c>
      <c r="I471" s="6" t="s">
        <v>79</v>
      </c>
      <c r="J471" s="6" t="s">
        <v>94</v>
      </c>
      <c r="K471" s="7">
        <f>'[1]CDM 2026 Finale'!I42</f>
        <v>80000</v>
      </c>
      <c r="L471" s="8">
        <f>'[1]CDM 2026 Finale'!H42</f>
        <v>6.7</v>
      </c>
      <c r="M471"/>
      <c r="N471"/>
      <c r="O471" s="160">
        <v>0.2</v>
      </c>
      <c r="P471" s="160">
        <v>0.16</v>
      </c>
      <c r="Q471" s="160">
        <v>0.12</v>
      </c>
      <c r="R471" s="160">
        <v>0.08</v>
      </c>
      <c r="S471" s="160">
        <v>0.04</v>
      </c>
      <c r="T471" s="160">
        <v>0.08</v>
      </c>
      <c r="U471" s="160">
        <v>0.12</v>
      </c>
      <c r="V471" s="160">
        <v>0.15</v>
      </c>
      <c r="W471" t="str">
        <f t="shared" si="10"/>
        <v>Finale 21h4622221hFin match</v>
      </c>
    </row>
  </sheetData>
  <autoFilter ref="A1:W471" xr:uid="{27F0C8FD-0A19-4772-9973-FC3690F282DA}">
    <filterColumn colId="1">
      <filters>
        <filter val="Finale (prev)"/>
      </filters>
    </filterColumn>
  </autoFilter>
  <phoneticPr fontId="9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1D895-3D2B-4E77-8CF1-FE5825244D55}">
  <sheetPr codeName="Feuil30">
    <pageSetUpPr fitToPage="1"/>
  </sheetPr>
  <dimension ref="A1:AAG3263"/>
  <sheetViews>
    <sheetView showGridLines="0" topLeftCell="D1" zoomScale="68" zoomScaleNormal="70" workbookViewId="0">
      <selection activeCell="I14" sqref="I14:I344"/>
    </sheetView>
  </sheetViews>
  <sheetFormatPr baseColWidth="10" defaultRowHeight="18.75" x14ac:dyDescent="0.25"/>
  <cols>
    <col min="1" max="1" width="49.140625" hidden="1" customWidth="1"/>
    <col min="2" max="2" width="22.85546875" bestFit="1" customWidth="1"/>
    <col min="3" max="3" width="49.42578125" bestFit="1" customWidth="1"/>
    <col min="4" max="4" width="49.42578125" customWidth="1"/>
    <col min="5" max="5" width="25.140625" bestFit="1" customWidth="1"/>
    <col min="6" max="6" width="37.140625" bestFit="1" customWidth="1"/>
    <col min="7" max="7" width="20.85546875" style="9" bestFit="1" customWidth="1"/>
    <col min="8" max="8" width="25.140625" customWidth="1"/>
    <col min="9" max="9" width="23.42578125" style="98" customWidth="1"/>
    <col min="10" max="10" width="19.140625" style="40" customWidth="1"/>
    <col min="11" max="11" width="19.42578125" style="40" customWidth="1"/>
    <col min="12" max="12" width="31.42578125" style="96" customWidth="1"/>
    <col min="13" max="13" width="25.42578125" style="96" customWidth="1"/>
    <col min="14" max="14" width="59.140625" style="97" hidden="1" customWidth="1"/>
    <col min="15" max="15" width="16" style="96" hidden="1" customWidth="1"/>
    <col min="16" max="16" width="36.5703125" style="97" hidden="1" customWidth="1"/>
    <col min="17" max="17" width="25.42578125" style="39" hidden="1" customWidth="1"/>
    <col min="18" max="18" width="22.85546875" customWidth="1"/>
    <col min="19" max="19" width="24.42578125" hidden="1" customWidth="1"/>
    <col min="20" max="21" width="33.5703125" hidden="1" customWidth="1"/>
    <col min="22" max="22" width="81.5703125" hidden="1" customWidth="1"/>
    <col min="23" max="23" width="4.5703125" customWidth="1"/>
    <col min="24" max="24" width="4.5703125" style="54" customWidth="1"/>
    <col min="25" max="25" width="2.5703125" customWidth="1"/>
    <col min="26" max="26" width="33.42578125" bestFit="1" customWidth="1"/>
    <col min="27" max="27" width="26.140625" style="9" bestFit="1" customWidth="1"/>
    <col min="28" max="28" width="23.42578125" style="24" bestFit="1" customWidth="1"/>
    <col min="29" max="29" width="25" style="24" bestFit="1" customWidth="1"/>
    <col min="30" max="30" width="23.140625" style="24" bestFit="1" customWidth="1"/>
    <col min="31" max="31" width="27.42578125" style="99" bestFit="1" customWidth="1"/>
    <col min="32" max="32" width="25.42578125" style="99" bestFit="1" customWidth="1"/>
    <col min="33" max="33" width="25.42578125" style="32" bestFit="1" customWidth="1"/>
    <col min="34" max="34" width="23" style="45" bestFit="1" customWidth="1"/>
    <col min="35" max="35" width="23" style="47" bestFit="1" customWidth="1"/>
    <col min="36" max="36" width="25.42578125" customWidth="1"/>
    <col min="37" max="37" width="30.85546875" customWidth="1"/>
    <col min="708" max="708" width="9.5703125" customWidth="1"/>
    <col min="709" max="709" width="47" hidden="1" customWidth="1"/>
  </cols>
  <sheetData>
    <row r="1" spans="1:709" ht="19.5" thickBot="1" x14ac:dyDescent="0.3">
      <c r="I1" s="40"/>
      <c r="L1" s="21"/>
      <c r="M1" s="21"/>
      <c r="N1" s="39"/>
      <c r="O1" s="39"/>
      <c r="P1" s="39"/>
      <c r="Z1" s="9"/>
      <c r="AA1" s="24"/>
      <c r="AC1" s="25"/>
      <c r="AD1" s="25"/>
      <c r="AE1" s="32"/>
      <c r="AF1" s="45"/>
      <c r="AG1" s="47"/>
      <c r="AH1"/>
      <c r="AI1"/>
    </row>
    <row r="2" spans="1:709" x14ac:dyDescent="0.25">
      <c r="G2" t="s">
        <v>360</v>
      </c>
      <c r="I2" s="40"/>
      <c r="L2" s="21"/>
      <c r="M2" s="21"/>
      <c r="N2" s="39"/>
      <c r="O2" s="39"/>
      <c r="P2" s="39"/>
      <c r="Z2" s="198" t="s">
        <v>223</v>
      </c>
      <c r="AA2" s="199"/>
      <c r="AC2" s="25"/>
      <c r="AD2" s="25"/>
      <c r="AE2" s="32"/>
      <c r="AF2" s="45"/>
      <c r="AG2" s="47"/>
      <c r="AH2"/>
      <c r="AI2"/>
    </row>
    <row r="3" spans="1:709" x14ac:dyDescent="0.25">
      <c r="G3" t="s">
        <v>359</v>
      </c>
      <c r="I3" s="40"/>
      <c r="L3" s="21"/>
      <c r="M3" s="175"/>
      <c r="N3" s="39"/>
      <c r="O3" s="39"/>
      <c r="P3" s="39"/>
      <c r="Z3" s="129" t="s">
        <v>224</v>
      </c>
      <c r="AA3" s="127" t="str">
        <f>IF(SUM(AE$13:AE$1048576)=0,"",SUM(AE$13:AE$1048576))</f>
        <v/>
      </c>
      <c r="AB3"/>
      <c r="AC3" s="99"/>
      <c r="AD3" s="25"/>
      <c r="AE3" s="32"/>
      <c r="AF3" s="45"/>
      <c r="AG3" s="47"/>
      <c r="AH3"/>
      <c r="AI3"/>
    </row>
    <row r="4" spans="1:709" ht="21" x14ac:dyDescent="0.35">
      <c r="G4" t="s">
        <v>358</v>
      </c>
      <c r="I4" s="40"/>
      <c r="L4" s="21"/>
      <c r="M4" s="21"/>
      <c r="N4" s="172"/>
      <c r="O4" s="172"/>
      <c r="P4" s="39"/>
      <c r="Z4" s="129" t="s">
        <v>270</v>
      </c>
      <c r="AA4" s="127" t="str">
        <f>IF(SUM(AF$13:AF$1048576)=0,"",SUM(AF$13:AF$1048576))</f>
        <v/>
      </c>
      <c r="AC4" s="99"/>
      <c r="AD4" s="99"/>
      <c r="AE4" s="32"/>
      <c r="AF4" s="45"/>
      <c r="AG4" s="47"/>
      <c r="AH4"/>
      <c r="AI4"/>
      <c r="AL4" s="24"/>
    </row>
    <row r="5" spans="1:709" ht="21.75" thickBot="1" x14ac:dyDescent="0.4">
      <c r="G5"/>
      <c r="I5"/>
      <c r="L5" s="40"/>
      <c r="O5" s="172"/>
      <c r="P5" s="39"/>
      <c r="Z5" s="9"/>
      <c r="AA5" s="181" t="s">
        <v>365</v>
      </c>
      <c r="AB5" s="181" t="s">
        <v>366</v>
      </c>
      <c r="AC5" s="181" t="s">
        <v>367</v>
      </c>
      <c r="AD5" s="181" t="s">
        <v>368</v>
      </c>
      <c r="AE5" s="32"/>
      <c r="AF5" s="45"/>
      <c r="AG5" s="47"/>
      <c r="AH5"/>
      <c r="AI5"/>
      <c r="AL5" s="24"/>
    </row>
    <row r="6" spans="1:709" ht="15" customHeight="1" thickBot="1" x14ac:dyDescent="0.3">
      <c r="O6" s="39"/>
      <c r="P6" s="39"/>
      <c r="Z6" s="62" t="s">
        <v>310</v>
      </c>
      <c r="AA6" s="59" t="s">
        <v>227</v>
      </c>
      <c r="AB6" s="59" t="s">
        <v>231</v>
      </c>
      <c r="AC6" s="59" t="s">
        <v>302</v>
      </c>
      <c r="AD6" s="59" t="s">
        <v>303</v>
      </c>
      <c r="AE6" s="32"/>
      <c r="AF6" s="45"/>
      <c r="AG6" s="47"/>
      <c r="AH6"/>
      <c r="AI6"/>
      <c r="AL6" s="24"/>
    </row>
    <row r="7" spans="1:709" x14ac:dyDescent="0.25">
      <c r="F7" s="203" t="s">
        <v>389</v>
      </c>
      <c r="G7" s="204"/>
      <c r="H7" s="204"/>
      <c r="I7" s="204"/>
      <c r="J7" s="204"/>
      <c r="K7" s="204"/>
      <c r="L7" s="204"/>
      <c r="M7" s="205"/>
      <c r="O7"/>
      <c r="P7"/>
      <c r="Q7"/>
      <c r="Z7" s="189" t="s">
        <v>225</v>
      </c>
      <c r="AA7" s="188" t="str">
        <f>IFERROR(IF(VLOOKUP(AA6,'Table de correspondance'!$G:$L,5,FALSE)=0,"",(VLOOKUP(AA6,'Table de correspondance'!$G:$L,5,FALSE))),"")</f>
        <v/>
      </c>
      <c r="AB7" s="188" t="str">
        <f>IFERROR(IF(VLOOKUP(AB6,'Table de correspondance'!$G:$L,5,FALSE)=0,"",(VLOOKUP(AB6,'Table de correspondance'!$G:$L,5,FALSE))),"")</f>
        <v/>
      </c>
      <c r="AC7" s="61" t="str">
        <f>IFERROR(IF(VLOOKUP(AC6,'Table de correspondance'!$G:$L,5,FALSE)=0,"",(VLOOKUP(AC6,'Table de correspondance'!$G:$L,5,FALSE))),"")</f>
        <v/>
      </c>
      <c r="AD7" s="61" t="str">
        <f>IFERROR(IF(VLOOKUP(AD6,'Table de correspondance'!$G:$L,5,FALSE)=0,"",(VLOOKUP(AD6,'Table de correspondance'!$G:$L,5,FALSE))),"")</f>
        <v/>
      </c>
      <c r="AE7" s="32"/>
      <c r="AF7" s="45"/>
      <c r="AG7" s="47"/>
      <c r="AH7"/>
      <c r="AI7"/>
      <c r="AL7" s="24"/>
    </row>
    <row r="8" spans="1:709" ht="15" customHeight="1" x14ac:dyDescent="0.25">
      <c r="F8" s="206"/>
      <c r="G8" s="207"/>
      <c r="H8" s="207"/>
      <c r="I8" s="207"/>
      <c r="J8" s="207"/>
      <c r="K8" s="207"/>
      <c r="L8" s="207"/>
      <c r="M8" s="208"/>
      <c r="O8"/>
      <c r="P8"/>
      <c r="Q8"/>
      <c r="Z8" s="20"/>
      <c r="AB8" s="9"/>
      <c r="AC8" s="190"/>
      <c r="AD8" s="190"/>
      <c r="AE8" s="9"/>
      <c r="AF8" s="45"/>
      <c r="AG8" s="47"/>
      <c r="AH8"/>
      <c r="AI8"/>
      <c r="AL8" s="24"/>
    </row>
    <row r="9" spans="1:709" ht="19.5" thickBot="1" x14ac:dyDescent="0.3">
      <c r="F9" s="206"/>
      <c r="G9" s="207"/>
      <c r="H9" s="207"/>
      <c r="I9" s="207"/>
      <c r="J9" s="207"/>
      <c r="K9" s="207"/>
      <c r="L9" s="207"/>
      <c r="M9" s="208"/>
      <c r="O9"/>
      <c r="P9"/>
      <c r="Q9"/>
      <c r="Z9" s="9"/>
      <c r="AA9" s="24"/>
      <c r="AC9" s="25"/>
      <c r="AD9" s="25"/>
      <c r="AE9" s="32"/>
      <c r="AF9" s="45"/>
      <c r="AG9" s="47"/>
      <c r="AH9"/>
      <c r="AI9"/>
      <c r="AL9" s="9"/>
    </row>
    <row r="10" spans="1:709" ht="15" customHeight="1" thickBot="1" x14ac:dyDescent="0.3">
      <c r="B10" s="179" t="s">
        <v>356</v>
      </c>
      <c r="F10" s="209"/>
      <c r="G10" s="210"/>
      <c r="H10" s="210"/>
      <c r="I10" s="210"/>
      <c r="J10" s="210"/>
      <c r="K10" s="210"/>
      <c r="L10" s="210"/>
      <c r="M10" s="211"/>
      <c r="N10"/>
      <c r="O10"/>
      <c r="P10"/>
      <c r="Q10"/>
      <c r="AH10"/>
      <c r="AI10"/>
      <c r="AL10" s="9"/>
    </row>
    <row r="11" spans="1:709" ht="15" x14ac:dyDescent="0.25">
      <c r="B11" s="13"/>
      <c r="C11" s="13"/>
      <c r="D11" s="13"/>
      <c r="E11" s="13"/>
      <c r="F11" s="13"/>
      <c r="G11"/>
      <c r="H11" s="95"/>
      <c r="I11" s="125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55"/>
      <c r="Y11" s="13"/>
      <c r="AH11"/>
      <c r="AI11"/>
    </row>
    <row r="12" spans="1:709" ht="36.950000000000003" customHeight="1" thickBot="1" x14ac:dyDescent="0.3">
      <c r="B12" s="176" t="s">
        <v>357</v>
      </c>
      <c r="C12" s="176" t="s">
        <v>357</v>
      </c>
      <c r="D12" s="176" t="s">
        <v>357</v>
      </c>
      <c r="E12" s="176" t="s">
        <v>357</v>
      </c>
      <c r="F12" s="176" t="s">
        <v>357</v>
      </c>
      <c r="G12" s="176" t="s">
        <v>362</v>
      </c>
      <c r="H12" s="40"/>
      <c r="I12" s="193" t="s">
        <v>392</v>
      </c>
      <c r="J12" s="176" t="s">
        <v>364</v>
      </c>
      <c r="K12" s="176" t="s">
        <v>364</v>
      </c>
      <c r="L12" s="176" t="s">
        <v>357</v>
      </c>
      <c r="M12" s="176" t="s">
        <v>357</v>
      </c>
      <c r="N12"/>
      <c r="O12"/>
      <c r="P12"/>
      <c r="Q12"/>
      <c r="AH12"/>
      <c r="AI12"/>
    </row>
    <row r="13" spans="1:709" ht="36.950000000000003" customHeight="1" thickBot="1" x14ac:dyDescent="0.3">
      <c r="A13" s="15" t="s">
        <v>141</v>
      </c>
      <c r="B13" s="15" t="s">
        <v>136</v>
      </c>
      <c r="C13" s="16" t="s">
        <v>3</v>
      </c>
      <c r="D13" s="16" t="s">
        <v>115</v>
      </c>
      <c r="E13" s="16" t="s">
        <v>134</v>
      </c>
      <c r="F13" s="16" t="s">
        <v>132</v>
      </c>
      <c r="G13" s="17" t="s">
        <v>135</v>
      </c>
      <c r="H13" s="16" t="s">
        <v>111</v>
      </c>
      <c r="I13" s="17" t="s">
        <v>309</v>
      </c>
      <c r="J13" s="17" t="s">
        <v>175</v>
      </c>
      <c r="K13" s="17" t="s">
        <v>271</v>
      </c>
      <c r="L13" s="18" t="s">
        <v>332</v>
      </c>
      <c r="M13" s="18" t="s">
        <v>353</v>
      </c>
      <c r="N13" s="41" t="s">
        <v>354</v>
      </c>
      <c r="O13" s="41" t="s">
        <v>250</v>
      </c>
      <c r="P13" s="41" t="s">
        <v>330</v>
      </c>
      <c r="Q13" s="67" t="s">
        <v>239</v>
      </c>
      <c r="R13" s="156" t="s">
        <v>133</v>
      </c>
      <c r="S13" s="157" t="s">
        <v>336</v>
      </c>
      <c r="T13" s="157" t="s">
        <v>352</v>
      </c>
      <c r="U13" s="157" t="s">
        <v>337</v>
      </c>
      <c r="V13" s="157" t="s">
        <v>323</v>
      </c>
      <c r="W13" s="154" t="s">
        <v>328</v>
      </c>
      <c r="X13" s="173"/>
      <c r="Z13" s="200" t="s">
        <v>137</v>
      </c>
      <c r="AA13" s="201"/>
      <c r="AB13" s="201"/>
      <c r="AC13" s="201"/>
      <c r="AD13" s="201"/>
      <c r="AE13" s="201"/>
      <c r="AF13" s="201"/>
      <c r="AG13" s="202"/>
      <c r="AH13"/>
      <c r="AI13"/>
      <c r="AAG13" t="s">
        <v>328</v>
      </c>
    </row>
    <row r="14" spans="1:709" ht="17.45" customHeight="1" thickBot="1" x14ac:dyDescent="0.3">
      <c r="A14" s="137"/>
      <c r="B14" s="26" t="str">
        <f>'Calendrier sur mesure'!B2</f>
        <v>Poules</v>
      </c>
      <c r="C14" s="26" t="str">
        <f>'Calendrier sur mesure'!G2</f>
        <v>Mexique - Afrique du Sud</v>
      </c>
      <c r="D14" s="27">
        <f>'Calendrier sur mesure'!C2</f>
        <v>46184</v>
      </c>
      <c r="E14" s="28" t="str">
        <f>'Calendrier sur mesure'!I2</f>
        <v>21h</v>
      </c>
      <c r="F14" s="28" t="str">
        <f>'Calendrier sur mesure'!H2</f>
        <v>1945 / Cérémonie ouverture</v>
      </c>
      <c r="G14" s="36" t="b">
        <v>0</v>
      </c>
      <c r="H14" s="100">
        <f>'Calendrier sur mesure'!K2</f>
        <v>40000</v>
      </c>
      <c r="I14" s="42">
        <v>0.5</v>
      </c>
      <c r="J14" s="35">
        <v>20</v>
      </c>
      <c r="K14" s="35">
        <v>1</v>
      </c>
      <c r="L14" s="42"/>
      <c r="M14" s="42"/>
      <c r="N14" s="101" t="str">
        <f>IF(G14=TRUE,H14*K14*(VLOOKUP(J14,'Table de correspondance'!D:E,2,FALSE)*(1-O14)),"")</f>
        <v/>
      </c>
      <c r="O14" s="174">
        <v>0.1</v>
      </c>
      <c r="P14" s="101" t="str">
        <f t="shared" ref="P14:P69" si="0">IF(U14="",N14,N14*(1+U14))</f>
        <v/>
      </c>
      <c r="Q14" s="101" t="str">
        <f t="shared" ref="Q14:Q69" si="1">IFERROR(P14*(1-I14),"")</f>
        <v/>
      </c>
      <c r="R14" s="29">
        <f>'Calendrier sur mesure'!L2</f>
        <v>2.85</v>
      </c>
      <c r="S14" s="164" t="str">
        <f>IFERROR(INDEX(Calendrier!$M:$V,MATCH($V14,Calendrier!$W:$W,0),MATCH($L14,Calendrier!$M$1:$V$1,0)),"")</f>
        <v/>
      </c>
      <c r="T14" s="164" t="str">
        <f t="shared" ref="T14:T69" si="2">_xlfn.CONCAT(L14,M14)</f>
        <v/>
      </c>
      <c r="U14" s="164" t="str">
        <f>IFERROR(VLOOKUP(T14,'Table de correspondance'!$R:$S,2,FALSE),S14)</f>
        <v/>
      </c>
      <c r="V14" s="155" t="str">
        <f t="shared" ref="V14:V69" si="3">_xlfn.CONCAT(C14,D14,E14,F14)</f>
        <v>Mexique - Afrique du Sud4618421h1945 / Cérémonie ouverture</v>
      </c>
      <c r="Z14" s="56" t="s">
        <v>326</v>
      </c>
      <c r="AA14" s="56" t="s">
        <v>3</v>
      </c>
      <c r="AB14" s="57" t="s">
        <v>142</v>
      </c>
      <c r="AC14" s="57" t="s">
        <v>238</v>
      </c>
      <c r="AD14" s="57" t="s">
        <v>132</v>
      </c>
      <c r="AE14" s="57" t="s">
        <v>240</v>
      </c>
      <c r="AF14" s="66" t="s">
        <v>239</v>
      </c>
      <c r="AG14" s="58" t="s">
        <v>133</v>
      </c>
      <c r="AH14" s="47"/>
      <c r="AI14"/>
      <c r="AAG14">
        <f t="shared" ref="AAG14:AAG69" si="4">--((ISNUMBER(SEARCH("Mexique",$C14))+ISNUMBER(SEARCH("France",$C14)))&gt;0)</f>
        <v>1</v>
      </c>
    </row>
    <row r="15" spans="1:709" ht="17.45" customHeight="1" x14ac:dyDescent="0.25">
      <c r="A15" s="137"/>
      <c r="B15" s="26" t="str">
        <f>'Calendrier sur mesure'!B3</f>
        <v>Poules</v>
      </c>
      <c r="C15" s="26" t="str">
        <f>'Calendrier sur mesure'!G3</f>
        <v>Mexique - Afrique du Sud</v>
      </c>
      <c r="D15" s="27">
        <f>'Calendrier sur mesure'!C3</f>
        <v>46184</v>
      </c>
      <c r="E15" s="28" t="str">
        <f>'Calendrier sur mesure'!I3</f>
        <v>21h</v>
      </c>
      <c r="F15" s="28" t="str">
        <f>'Calendrier sur mesure'!H3</f>
        <v>1945 / Cérémonie ouverture</v>
      </c>
      <c r="G15" s="36"/>
      <c r="H15" s="100">
        <f>'Calendrier sur mesure'!K3</f>
        <v>45000</v>
      </c>
      <c r="I15" s="42">
        <v>0.5</v>
      </c>
      <c r="J15" s="35">
        <v>20</v>
      </c>
      <c r="K15" s="35">
        <v>1</v>
      </c>
      <c r="L15" s="42"/>
      <c r="M15" s="42"/>
      <c r="N15" s="101" t="str">
        <f>IF(G15=TRUE,H15*K15*(VLOOKUP(J15,'Table de correspondance'!D:E,2,FALSE)*(1-O15)),"")</f>
        <v/>
      </c>
      <c r="O15" s="174">
        <v>0.1</v>
      </c>
      <c r="P15" s="101" t="str">
        <f t="shared" si="0"/>
        <v/>
      </c>
      <c r="Q15" s="101" t="str">
        <f t="shared" si="1"/>
        <v/>
      </c>
      <c r="R15" s="29">
        <f>'Calendrier sur mesure'!L3</f>
        <v>3.2</v>
      </c>
      <c r="S15" s="164" t="str">
        <f>IFERROR(INDEX(Calendrier!$M:$V,MATCH($V15,Calendrier!$W:$W,0),MATCH($L15,Calendrier!$M$1:$V$1,0)),"")</f>
        <v/>
      </c>
      <c r="T15" s="164" t="str">
        <f t="shared" si="2"/>
        <v/>
      </c>
      <c r="U15" s="164" t="str">
        <f>IFERROR(VLOOKUP(T15,'Table de correspondance'!$R:$S,2,FALSE),S15)</f>
        <v/>
      </c>
      <c r="V15" s="155" t="str">
        <f t="shared" si="3"/>
        <v>Mexique - Afrique du Sud4618421h1945 / Cérémonie ouverture</v>
      </c>
      <c r="Z15" t="str" cm="1">
        <f t="array" ref="Z15">IFERROR(_xlfn._xlws.FILTER(B14:B436,G14:G436=TRUE),"")</f>
        <v/>
      </c>
      <c r="AA15" s="19" t="str" cm="1">
        <f t="array" ref="AA15">IFERROR(_xlfn._xlws.FILTER(C14:C436,G14:G436=TRUE),"")</f>
        <v/>
      </c>
      <c r="AB15" s="23" t="str" cm="1">
        <f t="array" ref="AB15">IFERROR(_xlfn._xlws.FILTER(D14:D436,G14:G436=TRUE),"")</f>
        <v/>
      </c>
      <c r="AC15" s="23" t="str" cm="1">
        <f t="array" ref="AC15">IFERROR(_xlfn._xlws.FILTER(E14:E436,G14:G436=TRUE),"")</f>
        <v/>
      </c>
      <c r="AD15" s="23" t="str" cm="1">
        <f t="array" ref="AD15">IFERROR(_xlfn._xlws.FILTER(F14:F436,G14:G436=TRUE),"")</f>
        <v/>
      </c>
      <c r="AE15" s="19" t="str" cm="1">
        <f t="array" ref="AE15">IFERROR(_xlfn._xlws.FILTER(P14:P436,G14:G436=TRUE),"")</f>
        <v/>
      </c>
      <c r="AF15" s="19" t="str" cm="1">
        <f t="array" ref="AF15">IFERROR(_xlfn._xlws.FILTER(Q14:Q436,G14:G436=TRUE),"")</f>
        <v/>
      </c>
      <c r="AG15" s="31" t="str" cm="1">
        <f t="array" ref="AG15">IFERROR(_xlfn._xlws.FILTER(R14:R436,G14:G436=TRUE),"")</f>
        <v/>
      </c>
      <c r="AH15" s="47"/>
      <c r="AI15"/>
      <c r="AAG15">
        <f t="shared" si="4"/>
        <v>1</v>
      </c>
    </row>
    <row r="16" spans="1:709" x14ac:dyDescent="0.25">
      <c r="A16" t="str">
        <f t="shared" ref="A16:A71" si="5">_xlfn.CONCAT(B16,C16,E16,F16)</f>
        <v>PoulesMexique - Afrique du Sud21hAvant Match</v>
      </c>
      <c r="B16" s="26" t="str">
        <f>'Calendrier sur mesure'!B4</f>
        <v>Poules</v>
      </c>
      <c r="C16" s="26" t="str">
        <f>'Calendrier sur mesure'!G4</f>
        <v>Mexique - Afrique du Sud</v>
      </c>
      <c r="D16" s="27">
        <f>'Calendrier sur mesure'!C4</f>
        <v>46184</v>
      </c>
      <c r="E16" s="28" t="str">
        <f>'Calendrier sur mesure'!I4</f>
        <v>21h</v>
      </c>
      <c r="F16" s="28" t="str">
        <f>'Calendrier sur mesure'!H4</f>
        <v>Avant Match</v>
      </c>
      <c r="G16" s="36"/>
      <c r="H16" s="100">
        <f>'Calendrier sur mesure'!K4</f>
        <v>60000</v>
      </c>
      <c r="I16" s="42">
        <v>0.5</v>
      </c>
      <c r="J16" s="35">
        <v>20</v>
      </c>
      <c r="K16" s="35">
        <v>1</v>
      </c>
      <c r="L16" s="42"/>
      <c r="M16" s="42"/>
      <c r="N16" s="101" t="str">
        <f>IF(G16=TRUE,H16*K16*(VLOOKUP(J16,'Table de correspondance'!D:E,2,FALSE)*(1-O16)),"")</f>
        <v/>
      </c>
      <c r="O16" s="174">
        <v>0.1</v>
      </c>
      <c r="P16" s="101" t="str">
        <f t="shared" si="0"/>
        <v/>
      </c>
      <c r="Q16" s="101" t="str">
        <f t="shared" si="1"/>
        <v/>
      </c>
      <c r="R16" s="29">
        <f>'Calendrier sur mesure'!L4</f>
        <v>4.25</v>
      </c>
      <c r="S16" s="164" t="str">
        <f>IFERROR(INDEX(Calendrier!$M:$V,MATCH($V16,Calendrier!$W:$W,0),MATCH($L16,Calendrier!$M$1:$V$1,0)),"")</f>
        <v/>
      </c>
      <c r="T16" s="164" t="str">
        <f t="shared" si="2"/>
        <v/>
      </c>
      <c r="U16" s="164" t="str">
        <f>IFERROR(VLOOKUP(T16,'Table de correspondance'!$R:$S,2,FALSE),S16)</f>
        <v/>
      </c>
      <c r="V16" s="155" t="str">
        <f t="shared" si="3"/>
        <v>Mexique - Afrique du Sud4618421hAvant Match</v>
      </c>
      <c r="AA16" s="19"/>
      <c r="AB16" s="23"/>
      <c r="AC16" s="23"/>
      <c r="AD16" s="23"/>
      <c r="AE16" s="19"/>
      <c r="AF16" s="19"/>
      <c r="AG16" s="31"/>
      <c r="AAG16">
        <f t="shared" si="4"/>
        <v>1</v>
      </c>
    </row>
    <row r="17" spans="1:709" ht="19.5" customHeight="1" x14ac:dyDescent="0.25">
      <c r="A17" t="str">
        <f t="shared" si="5"/>
        <v>PoulesMexique - Afrique du Sud21hPower break 1</v>
      </c>
      <c r="B17" s="26" t="str">
        <f>'Calendrier sur mesure'!B5</f>
        <v>Poules</v>
      </c>
      <c r="C17" s="26" t="str">
        <f>'Calendrier sur mesure'!G5</f>
        <v>Mexique - Afrique du Sud</v>
      </c>
      <c r="D17" s="27">
        <f>'Calendrier sur mesure'!C5</f>
        <v>46184</v>
      </c>
      <c r="E17" s="28" t="str">
        <f>'Calendrier sur mesure'!I5</f>
        <v>21h</v>
      </c>
      <c r="F17" s="28" t="str">
        <f>'Calendrier sur mesure'!H5</f>
        <v>Power break 1</v>
      </c>
      <c r="G17" s="36"/>
      <c r="H17" s="100">
        <f>'Calendrier sur mesure'!K5</f>
        <v>155000</v>
      </c>
      <c r="I17" s="42">
        <v>0.5</v>
      </c>
      <c r="J17" s="35">
        <v>20</v>
      </c>
      <c r="K17" s="35">
        <v>1</v>
      </c>
      <c r="L17" s="30"/>
      <c r="M17" s="42"/>
      <c r="N17" s="101" t="str">
        <f>IF(G17=TRUE,H17*K17*(VLOOKUP(J17,'Table de correspondance'!D:E,2,FALSE)*(1-O17)),"")</f>
        <v/>
      </c>
      <c r="O17" s="174">
        <v>0.1</v>
      </c>
      <c r="P17" s="101" t="str">
        <f t="shared" si="0"/>
        <v/>
      </c>
      <c r="Q17" s="101" t="str">
        <f t="shared" si="1"/>
        <v/>
      </c>
      <c r="R17" s="29">
        <f>'Calendrier sur mesure'!L5</f>
        <v>10.545</v>
      </c>
      <c r="S17" s="164" t="str">
        <f>IFERROR(INDEX(Calendrier!$M:$V,MATCH($V17,Calendrier!$W:$W,0),MATCH($L17,Calendrier!$M$1:$V$1,0)),"")</f>
        <v/>
      </c>
      <c r="T17" s="164" t="str">
        <f t="shared" si="2"/>
        <v/>
      </c>
      <c r="U17" s="164" t="str">
        <f>IFERROR(VLOOKUP(T17,'Table de correspondance'!$R:$S,2,FALSE),S17)</f>
        <v/>
      </c>
      <c r="V17" s="155" t="str">
        <f t="shared" si="3"/>
        <v>Mexique - Afrique du Sud4618421hPower break 1</v>
      </c>
      <c r="AA17" s="19"/>
      <c r="AB17" s="23"/>
      <c r="AC17" s="23"/>
      <c r="AD17" s="23"/>
      <c r="AE17" s="19"/>
      <c r="AF17" s="19"/>
      <c r="AG17" s="31"/>
      <c r="AAG17">
        <f t="shared" si="4"/>
        <v>1</v>
      </c>
    </row>
    <row r="18" spans="1:709" ht="19.5" customHeight="1" x14ac:dyDescent="0.25">
      <c r="A18" t="str">
        <f t="shared" si="5"/>
        <v>PoulesMexique - Afrique du Sud21hMi-temps 1</v>
      </c>
      <c r="B18" s="26" t="str">
        <f>'Calendrier sur mesure'!B6</f>
        <v>Poules</v>
      </c>
      <c r="C18" s="26" t="str">
        <f>'Calendrier sur mesure'!G6</f>
        <v>Mexique - Afrique du Sud</v>
      </c>
      <c r="D18" s="27">
        <f>'Calendrier sur mesure'!C6</f>
        <v>46184</v>
      </c>
      <c r="E18" s="28" t="str">
        <f>'Calendrier sur mesure'!I6</f>
        <v>21h</v>
      </c>
      <c r="F18" s="28" t="str">
        <f>'Calendrier sur mesure'!H6</f>
        <v>Mi-temps 1</v>
      </c>
      <c r="G18" s="36"/>
      <c r="H18" s="100">
        <f>'Calendrier sur mesure'!K6</f>
        <v>130000</v>
      </c>
      <c r="I18" s="42">
        <v>0.5</v>
      </c>
      <c r="J18" s="35">
        <v>20</v>
      </c>
      <c r="K18" s="35">
        <v>1</v>
      </c>
      <c r="L18" s="30"/>
      <c r="M18" s="42"/>
      <c r="N18" s="101" t="str">
        <f>IF(G18=TRUE,H18*K18*(VLOOKUP(J18,'Table de correspondance'!D:E,2,FALSE)*(1-O18)),"")</f>
        <v/>
      </c>
      <c r="O18" s="174">
        <v>0.1</v>
      </c>
      <c r="P18" s="101" t="str">
        <f t="shared" si="0"/>
        <v/>
      </c>
      <c r="Q18" s="101" t="str">
        <f t="shared" si="1"/>
        <v/>
      </c>
      <c r="R18" s="29">
        <f>'Calendrier sur mesure'!L6</f>
        <v>9.25</v>
      </c>
      <c r="S18" s="164" t="str">
        <f>IFERROR(INDEX(Calendrier!$M:$V,MATCH($V18,Calendrier!$W:$W,0),MATCH($L18,Calendrier!$M$1:$V$1,0)),"")</f>
        <v/>
      </c>
      <c r="T18" s="164" t="str">
        <f t="shared" si="2"/>
        <v/>
      </c>
      <c r="U18" s="164" t="str">
        <f>IFERROR(VLOOKUP(T18,'Table de correspondance'!$R:$S,2,FALSE),S18)</f>
        <v/>
      </c>
      <c r="V18" s="155" t="str">
        <f t="shared" si="3"/>
        <v>Mexique - Afrique du Sud4618421hMi-temps 1</v>
      </c>
      <c r="AE18" s="25"/>
      <c r="AF18" s="25"/>
      <c r="AG18" s="31"/>
      <c r="AAG18">
        <f t="shared" si="4"/>
        <v>1</v>
      </c>
    </row>
    <row r="19" spans="1:709" ht="19.5" customHeight="1" x14ac:dyDescent="0.25">
      <c r="A19" t="str">
        <f t="shared" si="5"/>
        <v>PoulesMexique - Afrique du Sud21hMi-temps 2</v>
      </c>
      <c r="B19" s="26" t="str">
        <f>'Calendrier sur mesure'!B7</f>
        <v>Poules</v>
      </c>
      <c r="C19" s="26" t="str">
        <f>'Calendrier sur mesure'!G7</f>
        <v>Mexique - Afrique du Sud</v>
      </c>
      <c r="D19" s="27">
        <f>'Calendrier sur mesure'!C7</f>
        <v>46184</v>
      </c>
      <c r="E19" s="28" t="str">
        <f>'Calendrier sur mesure'!I7</f>
        <v>21h</v>
      </c>
      <c r="F19" s="28" t="str">
        <f>'Calendrier sur mesure'!H7</f>
        <v>Mi-temps 2</v>
      </c>
      <c r="G19" s="36"/>
      <c r="H19" s="100">
        <f>'Calendrier sur mesure'!K7</f>
        <v>120000</v>
      </c>
      <c r="I19" s="42">
        <v>0.5</v>
      </c>
      <c r="J19" s="35">
        <v>20</v>
      </c>
      <c r="K19" s="35">
        <v>1</v>
      </c>
      <c r="L19" s="30"/>
      <c r="M19" s="42"/>
      <c r="N19" s="101" t="str">
        <f>IF(G19=TRUE,H19*K19*(VLOOKUP(J19,'Table de correspondance'!D:E,2,FALSE)*(1-O19)),"")</f>
        <v/>
      </c>
      <c r="O19" s="174">
        <v>0.1</v>
      </c>
      <c r="P19" s="101" t="str">
        <f t="shared" si="0"/>
        <v/>
      </c>
      <c r="Q19" s="101" t="str">
        <f t="shared" si="1"/>
        <v/>
      </c>
      <c r="R19" s="29">
        <f>'Calendrier sur mesure'!L7</f>
        <v>8.5500000000000007</v>
      </c>
      <c r="S19" s="164" t="str">
        <f>IFERROR(INDEX(Calendrier!$M:$V,MATCH($V19,Calendrier!$W:$W,0),MATCH($L19,Calendrier!$M$1:$V$1,0)),"")</f>
        <v/>
      </c>
      <c r="T19" s="164" t="str">
        <f t="shared" si="2"/>
        <v/>
      </c>
      <c r="U19" s="164" t="str">
        <f>IFERROR(VLOOKUP(T19,'Table de correspondance'!$R:$S,2,FALSE),S19)</f>
        <v/>
      </c>
      <c r="V19" s="155" t="str">
        <f t="shared" si="3"/>
        <v>Mexique - Afrique du Sud4618421hMi-temps 2</v>
      </c>
      <c r="AA19" s="19"/>
      <c r="AB19" s="23"/>
      <c r="AC19" s="23"/>
      <c r="AD19" s="23"/>
      <c r="AE19" s="19"/>
      <c r="AF19" s="19"/>
      <c r="AG19" s="31"/>
      <c r="AAG19">
        <f t="shared" si="4"/>
        <v>1</v>
      </c>
    </row>
    <row r="20" spans="1:709" ht="19.5" customHeight="1" x14ac:dyDescent="0.25">
      <c r="A20" t="str">
        <f t="shared" si="5"/>
        <v>PoulesMexique - Afrique du Sud21hMi-temps 3</v>
      </c>
      <c r="B20" s="26" t="str">
        <f>'Calendrier sur mesure'!B8</f>
        <v>Poules</v>
      </c>
      <c r="C20" s="26" t="str">
        <f>'Calendrier sur mesure'!G8</f>
        <v>Mexique - Afrique du Sud</v>
      </c>
      <c r="D20" s="27">
        <f>'Calendrier sur mesure'!C8</f>
        <v>46184</v>
      </c>
      <c r="E20" s="28" t="str">
        <f>'Calendrier sur mesure'!I8</f>
        <v>21h</v>
      </c>
      <c r="F20" s="28" t="str">
        <f>'Calendrier sur mesure'!H8</f>
        <v>Mi-temps 3</v>
      </c>
      <c r="G20" s="36"/>
      <c r="H20" s="100">
        <f>'Calendrier sur mesure'!K8</f>
        <v>130000</v>
      </c>
      <c r="I20" s="42">
        <v>0.5</v>
      </c>
      <c r="J20" s="35">
        <v>20</v>
      </c>
      <c r="K20" s="35">
        <v>1</v>
      </c>
      <c r="L20" s="30"/>
      <c r="M20" s="42"/>
      <c r="N20" s="101" t="str">
        <f>IF(G20=TRUE,H20*K20*(VLOOKUP(J20,'Table de correspondance'!D:E,2,FALSE)*(1-O20)),"")</f>
        <v/>
      </c>
      <c r="O20" s="174">
        <v>0.1</v>
      </c>
      <c r="P20" s="101" t="str">
        <f t="shared" si="0"/>
        <v/>
      </c>
      <c r="Q20" s="101" t="str">
        <f t="shared" si="1"/>
        <v/>
      </c>
      <c r="R20" s="29">
        <f>'Calendrier sur mesure'!L8</f>
        <v>9.3000000000000007</v>
      </c>
      <c r="S20" s="164" t="str">
        <f>IFERROR(INDEX(Calendrier!$M:$V,MATCH($V20,Calendrier!$W:$W,0),MATCH($L20,Calendrier!$M$1:$V$1,0)),"")</f>
        <v/>
      </c>
      <c r="T20" s="164" t="str">
        <f t="shared" si="2"/>
        <v/>
      </c>
      <c r="U20" s="164" t="str">
        <f>IFERROR(VLOOKUP(T20,'Table de correspondance'!$R:$S,2,FALSE),S20)</f>
        <v/>
      </c>
      <c r="V20" s="155" t="str">
        <f t="shared" si="3"/>
        <v>Mexique - Afrique du Sud4618421hMi-temps 3</v>
      </c>
      <c r="AA20" s="19"/>
      <c r="AB20" s="23"/>
      <c r="AC20" s="23"/>
      <c r="AD20" s="23"/>
      <c r="AE20" s="19"/>
      <c r="AF20" s="19"/>
      <c r="AG20" s="31"/>
      <c r="AAG20">
        <f t="shared" si="4"/>
        <v>1</v>
      </c>
    </row>
    <row r="21" spans="1:709" ht="19.5" customHeight="1" x14ac:dyDescent="0.25">
      <c r="A21" t="str">
        <f t="shared" si="5"/>
        <v>PoulesMexique - Afrique du Sud21hPower break 2</v>
      </c>
      <c r="B21" s="26" t="str">
        <f>'Calendrier sur mesure'!B9</f>
        <v>Poules</v>
      </c>
      <c r="C21" s="26" t="str">
        <f>'Calendrier sur mesure'!G9</f>
        <v>Mexique - Afrique du Sud</v>
      </c>
      <c r="D21" s="27">
        <f>'Calendrier sur mesure'!C9</f>
        <v>46184</v>
      </c>
      <c r="E21" s="28" t="str">
        <f>'Calendrier sur mesure'!I9</f>
        <v>21h</v>
      </c>
      <c r="F21" s="28" t="str">
        <f>'Calendrier sur mesure'!H9</f>
        <v>Power break 2</v>
      </c>
      <c r="G21" s="36"/>
      <c r="H21" s="100">
        <f>'Calendrier sur mesure'!K9</f>
        <v>155000</v>
      </c>
      <c r="I21" s="42">
        <v>0.5</v>
      </c>
      <c r="J21" s="35">
        <v>20</v>
      </c>
      <c r="K21" s="35">
        <v>1</v>
      </c>
      <c r="L21" s="30"/>
      <c r="M21" s="42"/>
      <c r="N21" s="101" t="str">
        <f>IF(G21=TRUE,H21*K21*(VLOOKUP(J21,'Table de correspondance'!D:E,2,FALSE)*(1-O21)),"")</f>
        <v/>
      </c>
      <c r="O21" s="174">
        <v>0.1</v>
      </c>
      <c r="P21" s="101" t="str">
        <f t="shared" si="0"/>
        <v/>
      </c>
      <c r="Q21" s="101" t="str">
        <f t="shared" si="1"/>
        <v/>
      </c>
      <c r="R21" s="29">
        <f>'Calendrier sur mesure'!L9</f>
        <v>10.545</v>
      </c>
      <c r="S21" s="164" t="str">
        <f>IFERROR(INDEX(Calendrier!$M:$V,MATCH($V21,Calendrier!$W:$W,0),MATCH($L21,Calendrier!$M$1:$V$1,0)),"")</f>
        <v/>
      </c>
      <c r="T21" s="164" t="str">
        <f t="shared" si="2"/>
        <v/>
      </c>
      <c r="U21" s="164" t="str">
        <f>IFERROR(VLOOKUP(T21,'Table de correspondance'!$R:$S,2,FALSE),S21)</f>
        <v/>
      </c>
      <c r="V21" s="155" t="str">
        <f t="shared" si="3"/>
        <v>Mexique - Afrique du Sud4618421hPower break 2</v>
      </c>
      <c r="AA21" s="19"/>
      <c r="AB21" s="23"/>
      <c r="AC21" s="23"/>
      <c r="AD21" s="23"/>
      <c r="AE21" s="19"/>
      <c r="AF21" s="19"/>
      <c r="AG21" s="31"/>
      <c r="AAG21">
        <f t="shared" si="4"/>
        <v>1</v>
      </c>
    </row>
    <row r="22" spans="1:709" ht="19.5" customHeight="1" x14ac:dyDescent="0.25">
      <c r="A22" t="str">
        <f t="shared" si="5"/>
        <v>PoulesMexique - Afrique du Sud21hFin match</v>
      </c>
      <c r="B22" s="26" t="str">
        <f>'Calendrier sur mesure'!B10</f>
        <v>Poules</v>
      </c>
      <c r="C22" s="26" t="str">
        <f>'Calendrier sur mesure'!G10</f>
        <v>Mexique - Afrique du Sud</v>
      </c>
      <c r="D22" s="27">
        <f>'Calendrier sur mesure'!C10</f>
        <v>46184</v>
      </c>
      <c r="E22" s="28" t="str">
        <f>'Calendrier sur mesure'!I10</f>
        <v>21h</v>
      </c>
      <c r="F22" s="28" t="str">
        <f>'Calendrier sur mesure'!H10</f>
        <v>Fin match</v>
      </c>
      <c r="G22" s="36"/>
      <c r="H22" s="100">
        <f>'Calendrier sur mesure'!K10</f>
        <v>60000</v>
      </c>
      <c r="I22" s="42">
        <v>0.5</v>
      </c>
      <c r="J22" s="35">
        <v>20</v>
      </c>
      <c r="K22" s="35">
        <v>1</v>
      </c>
      <c r="L22" s="30"/>
      <c r="M22" s="42"/>
      <c r="N22" s="101" t="str">
        <f>IF(G22=TRUE,H22*K22*(VLOOKUP(J22,'Table de correspondance'!D:E,2,FALSE)*(1-O22)),"")</f>
        <v/>
      </c>
      <c r="O22" s="174">
        <v>0.1</v>
      </c>
      <c r="P22" s="101" t="str">
        <f t="shared" si="0"/>
        <v/>
      </c>
      <c r="Q22" s="101" t="str">
        <f t="shared" si="1"/>
        <v/>
      </c>
      <c r="R22" s="29">
        <f>'Calendrier sur mesure'!L10</f>
        <v>5</v>
      </c>
      <c r="S22" s="164" t="str">
        <f>IFERROR(INDEX(Calendrier!$M:$V,MATCH($V22,Calendrier!$W:$W,0),MATCH($L22,Calendrier!$M$1:$V$1,0)),"")</f>
        <v/>
      </c>
      <c r="T22" s="164" t="str">
        <f t="shared" si="2"/>
        <v/>
      </c>
      <c r="U22" s="164" t="str">
        <f>IFERROR(VLOOKUP(T22,'Table de correspondance'!$R:$S,2,FALSE),S22)</f>
        <v/>
      </c>
      <c r="V22" s="155" t="str">
        <f t="shared" si="3"/>
        <v>Mexique - Afrique du Sud4618421hFin match</v>
      </c>
      <c r="AA22" s="19"/>
      <c r="AB22" s="23"/>
      <c r="AC22" s="23"/>
      <c r="AD22" s="23"/>
      <c r="AE22" s="19"/>
      <c r="AF22" s="19"/>
      <c r="AG22" s="31"/>
      <c r="AAG22">
        <f t="shared" si="4"/>
        <v>1</v>
      </c>
    </row>
    <row r="23" spans="1:709" ht="19.5" customHeight="1" x14ac:dyDescent="0.25">
      <c r="A23" t="str">
        <f t="shared" si="5"/>
        <v>PoulesCanada - ITA/NIR/WAL/BHI21hAvant Match</v>
      </c>
      <c r="B23" s="26" t="str">
        <f>'Calendrier sur mesure'!B11</f>
        <v>Poules</v>
      </c>
      <c r="C23" s="26" t="str">
        <f>'Calendrier sur mesure'!G11</f>
        <v>Canada - ITA/NIR/WAL/BHI</v>
      </c>
      <c r="D23" s="27">
        <f>'Calendrier sur mesure'!C11</f>
        <v>46185</v>
      </c>
      <c r="E23" s="28" t="str">
        <f>'Calendrier sur mesure'!I11</f>
        <v>21h</v>
      </c>
      <c r="F23" s="28" t="str">
        <f>'Calendrier sur mesure'!H11</f>
        <v>Avant Match</v>
      </c>
      <c r="G23" s="36"/>
      <c r="H23" s="100">
        <f>'Calendrier sur mesure'!K11</f>
        <v>35000</v>
      </c>
      <c r="I23" s="42">
        <v>0.5</v>
      </c>
      <c r="J23" s="35">
        <v>20</v>
      </c>
      <c r="K23" s="35">
        <v>1</v>
      </c>
      <c r="L23" s="30"/>
      <c r="M23" s="42"/>
      <c r="N23" s="101" t="str">
        <f>IF(G23=TRUE,H23*K23*(VLOOKUP(J23,'Table de correspondance'!D:E,2,FALSE)*(1-O23)),"")</f>
        <v/>
      </c>
      <c r="O23" s="174">
        <v>0.1</v>
      </c>
      <c r="P23" s="101" t="str">
        <f t="shared" si="0"/>
        <v/>
      </c>
      <c r="Q23" s="101" t="str">
        <f t="shared" si="1"/>
        <v/>
      </c>
      <c r="R23" s="29">
        <f>'Calendrier sur mesure'!L11</f>
        <v>2.5</v>
      </c>
      <c r="S23" s="164" t="str">
        <f>IFERROR(INDEX(Calendrier!$M:$V,MATCH($V23,Calendrier!$W:$W,0),MATCH($L23,Calendrier!$M$1:$V$1,0)),"")</f>
        <v/>
      </c>
      <c r="T23" s="164" t="str">
        <f t="shared" si="2"/>
        <v/>
      </c>
      <c r="U23" s="164" t="str">
        <f>IFERROR(VLOOKUP(T23,'Table de correspondance'!$R:$S,2,FALSE),S23)</f>
        <v/>
      </c>
      <c r="V23" s="155" t="str">
        <f t="shared" si="3"/>
        <v>Canada - ITA/NIR/WAL/BHI4618521hAvant Match</v>
      </c>
      <c r="AA23" s="19"/>
      <c r="AB23" s="23"/>
      <c r="AC23" s="23"/>
      <c r="AD23" s="23"/>
      <c r="AE23" s="19"/>
      <c r="AF23" s="19"/>
      <c r="AG23" s="31"/>
      <c r="AAG23">
        <f t="shared" si="4"/>
        <v>0</v>
      </c>
    </row>
    <row r="24" spans="1:709" ht="19.5" customHeight="1" x14ac:dyDescent="0.25">
      <c r="A24" t="str">
        <f t="shared" si="5"/>
        <v>PoulesCanada - ITA/NIR/WAL/BHI21hPower break 1</v>
      </c>
      <c r="B24" s="26" t="str">
        <f>'Calendrier sur mesure'!B12</f>
        <v>Poules</v>
      </c>
      <c r="C24" s="26" t="str">
        <f>'Calendrier sur mesure'!G12</f>
        <v>Canada - ITA/NIR/WAL/BHI</v>
      </c>
      <c r="D24" s="27">
        <f>'Calendrier sur mesure'!C12</f>
        <v>46185</v>
      </c>
      <c r="E24" s="28" t="str">
        <f>'Calendrier sur mesure'!I12</f>
        <v>21h</v>
      </c>
      <c r="F24" s="28" t="str">
        <f>'Calendrier sur mesure'!H12</f>
        <v>Power break 1</v>
      </c>
      <c r="G24" s="36"/>
      <c r="H24" s="100">
        <f>'Calendrier sur mesure'!K12</f>
        <v>135000</v>
      </c>
      <c r="I24" s="42">
        <v>0.5</v>
      </c>
      <c r="J24" s="35">
        <v>20</v>
      </c>
      <c r="K24" s="35">
        <v>1</v>
      </c>
      <c r="L24" s="30"/>
      <c r="M24" s="42"/>
      <c r="N24" s="101" t="str">
        <f>IF(G24=TRUE,H24*K24*(VLOOKUP(J24,'Table de correspondance'!D:E,2,FALSE)*(1-O24)),"")</f>
        <v/>
      </c>
      <c r="O24" s="174">
        <v>0.1</v>
      </c>
      <c r="P24" s="101" t="str">
        <f t="shared" si="0"/>
        <v/>
      </c>
      <c r="Q24" s="101" t="str">
        <f t="shared" si="1"/>
        <v/>
      </c>
      <c r="R24" s="29">
        <f>'Calendrier sur mesure'!L12</f>
        <v>9.1675000000000004</v>
      </c>
      <c r="S24" s="164" t="str">
        <f>IFERROR(INDEX(Calendrier!$M:$V,MATCH($V24,Calendrier!$W:$W,0),MATCH($L24,Calendrier!$M$1:$V$1,0)),"")</f>
        <v/>
      </c>
      <c r="T24" s="164" t="str">
        <f t="shared" si="2"/>
        <v/>
      </c>
      <c r="U24" s="164" t="str">
        <f>IFERROR(VLOOKUP(T24,'Table de correspondance'!$R:$S,2,FALSE),S24)</f>
        <v/>
      </c>
      <c r="V24" s="155" t="str">
        <f t="shared" si="3"/>
        <v>Canada - ITA/NIR/WAL/BHI4618521hPower break 1</v>
      </c>
      <c r="AA24" s="19"/>
      <c r="AB24" s="23"/>
      <c r="AC24" s="23"/>
      <c r="AD24" s="23"/>
      <c r="AE24" s="19"/>
      <c r="AF24" s="19"/>
      <c r="AG24" s="31"/>
      <c r="AAG24">
        <f t="shared" si="4"/>
        <v>0</v>
      </c>
    </row>
    <row r="25" spans="1:709" ht="19.5" customHeight="1" x14ac:dyDescent="0.25">
      <c r="A25" t="str">
        <f t="shared" si="5"/>
        <v>PoulesCanada - ITA/NIR/WAL/BHI21hMi-temps 1</v>
      </c>
      <c r="B25" s="26" t="str">
        <f>'Calendrier sur mesure'!B13</f>
        <v>Poules</v>
      </c>
      <c r="C25" s="26" t="str">
        <f>'Calendrier sur mesure'!G13</f>
        <v>Canada - ITA/NIR/WAL/BHI</v>
      </c>
      <c r="D25" s="27">
        <f>'Calendrier sur mesure'!C13</f>
        <v>46185</v>
      </c>
      <c r="E25" s="28" t="str">
        <f>'Calendrier sur mesure'!I13</f>
        <v>21h</v>
      </c>
      <c r="F25" s="28" t="str">
        <f>'Calendrier sur mesure'!H13</f>
        <v>Mi-temps 1</v>
      </c>
      <c r="G25" s="36"/>
      <c r="H25" s="100">
        <f>'Calendrier sur mesure'!K13</f>
        <v>115000</v>
      </c>
      <c r="I25" s="42">
        <v>0.5</v>
      </c>
      <c r="J25" s="35">
        <v>20</v>
      </c>
      <c r="K25" s="35">
        <v>1</v>
      </c>
      <c r="L25" s="30"/>
      <c r="M25" s="42"/>
      <c r="N25" s="101" t="str">
        <f>IF(G25=TRUE,H25*K25*(VLOOKUP(J25,'Table de correspondance'!D:E,2,FALSE)*(1-O25)),"")</f>
        <v/>
      </c>
      <c r="O25" s="174">
        <v>0.1</v>
      </c>
      <c r="P25" s="101" t="str">
        <f t="shared" si="0"/>
        <v/>
      </c>
      <c r="Q25" s="101" t="str">
        <f t="shared" si="1"/>
        <v/>
      </c>
      <c r="R25" s="29">
        <f>'Calendrier sur mesure'!L13</f>
        <v>8.1999999999999993</v>
      </c>
      <c r="S25" s="164" t="str">
        <f>IFERROR(INDEX(Calendrier!$M:$V,MATCH($V25,Calendrier!$W:$W,0),MATCH($L25,Calendrier!$M$1:$V$1,0)),"")</f>
        <v/>
      </c>
      <c r="T25" s="164" t="str">
        <f t="shared" si="2"/>
        <v/>
      </c>
      <c r="U25" s="164" t="str">
        <f>IFERROR(VLOOKUP(T25,'Table de correspondance'!$R:$S,2,FALSE),S25)</f>
        <v/>
      </c>
      <c r="V25" s="155" t="str">
        <f t="shared" si="3"/>
        <v>Canada - ITA/NIR/WAL/BHI4618521hMi-temps 1</v>
      </c>
      <c r="AA25" s="19"/>
      <c r="AB25" s="23"/>
      <c r="AC25" s="23"/>
      <c r="AD25" s="23"/>
      <c r="AE25" s="19"/>
      <c r="AF25" s="19"/>
      <c r="AG25" s="31"/>
      <c r="AAG25">
        <f t="shared" si="4"/>
        <v>0</v>
      </c>
    </row>
    <row r="26" spans="1:709" ht="19.5" customHeight="1" x14ac:dyDescent="0.25">
      <c r="A26" t="str">
        <f t="shared" si="5"/>
        <v>PoulesCanada - ITA/NIR/WAL/BHI21hMi-temps 2</v>
      </c>
      <c r="B26" s="26" t="str">
        <f>'Calendrier sur mesure'!B14</f>
        <v>Poules</v>
      </c>
      <c r="C26" s="26" t="str">
        <f>'Calendrier sur mesure'!G14</f>
        <v>Canada - ITA/NIR/WAL/BHI</v>
      </c>
      <c r="D26" s="27">
        <f>'Calendrier sur mesure'!C14</f>
        <v>46185</v>
      </c>
      <c r="E26" s="28" t="str">
        <f>'Calendrier sur mesure'!I14</f>
        <v>21h</v>
      </c>
      <c r="F26" s="28" t="str">
        <f>'Calendrier sur mesure'!H14</f>
        <v>Mi-temps 2</v>
      </c>
      <c r="G26" s="36"/>
      <c r="H26" s="100">
        <f>'Calendrier sur mesure'!K14</f>
        <v>105000</v>
      </c>
      <c r="I26" s="42">
        <v>0.5</v>
      </c>
      <c r="J26" s="35">
        <v>20</v>
      </c>
      <c r="K26" s="35">
        <v>1</v>
      </c>
      <c r="L26" s="30"/>
      <c r="M26" s="42"/>
      <c r="N26" s="101" t="str">
        <f>IF(G26=TRUE,H26*K26*(VLOOKUP(J26,'Table de correspondance'!D:E,2,FALSE)*(1-O26)),"")</f>
        <v/>
      </c>
      <c r="O26" s="174">
        <v>0.1</v>
      </c>
      <c r="P26" s="101" t="str">
        <f t="shared" si="0"/>
        <v/>
      </c>
      <c r="Q26" s="101" t="str">
        <f t="shared" si="1"/>
        <v/>
      </c>
      <c r="R26" s="29">
        <f>'Calendrier sur mesure'!L14</f>
        <v>7.5</v>
      </c>
      <c r="S26" s="164" t="str">
        <f>IFERROR(INDEX(Calendrier!$M:$V,MATCH($V26,Calendrier!$W:$W,0),MATCH($L26,Calendrier!$M$1:$V$1,0)),"")</f>
        <v/>
      </c>
      <c r="T26" s="164" t="str">
        <f t="shared" si="2"/>
        <v/>
      </c>
      <c r="U26" s="164" t="str">
        <f>IFERROR(VLOOKUP(T26,'Table de correspondance'!$R:$S,2,FALSE),S26)</f>
        <v/>
      </c>
      <c r="V26" s="155" t="str">
        <f t="shared" si="3"/>
        <v>Canada - ITA/NIR/WAL/BHI4618521hMi-temps 2</v>
      </c>
      <c r="AA26" s="19"/>
      <c r="AB26" s="23"/>
      <c r="AC26" s="23"/>
      <c r="AD26" s="23"/>
      <c r="AE26" s="19"/>
      <c r="AF26" s="19"/>
      <c r="AG26" s="31"/>
      <c r="AAG26">
        <f t="shared" si="4"/>
        <v>0</v>
      </c>
    </row>
    <row r="27" spans="1:709" ht="19.5" customHeight="1" x14ac:dyDescent="0.25">
      <c r="A27" t="str">
        <f t="shared" si="5"/>
        <v>PoulesCanada - ITA/NIR/WAL/BHI21hMi-temps 3</v>
      </c>
      <c r="B27" s="26" t="str">
        <f>'Calendrier sur mesure'!B15</f>
        <v>Poules</v>
      </c>
      <c r="C27" s="26" t="str">
        <f>'Calendrier sur mesure'!G15</f>
        <v>Canada - ITA/NIR/WAL/BHI</v>
      </c>
      <c r="D27" s="27">
        <f>'Calendrier sur mesure'!C15</f>
        <v>46185</v>
      </c>
      <c r="E27" s="28" t="str">
        <f>'Calendrier sur mesure'!I15</f>
        <v>21h</v>
      </c>
      <c r="F27" s="28" t="str">
        <f>'Calendrier sur mesure'!H15</f>
        <v>Mi-temps 3</v>
      </c>
      <c r="G27" s="36"/>
      <c r="H27" s="100">
        <f>'Calendrier sur mesure'!K15</f>
        <v>115000</v>
      </c>
      <c r="I27" s="42">
        <v>0.5</v>
      </c>
      <c r="J27" s="35">
        <v>20</v>
      </c>
      <c r="K27" s="35">
        <v>1</v>
      </c>
      <c r="L27" s="30"/>
      <c r="M27" s="42"/>
      <c r="N27" s="101" t="str">
        <f>IF(G27=TRUE,H27*K27*(VLOOKUP(J27,'Table de correspondance'!D:E,2,FALSE)*(1-O27)),"")</f>
        <v/>
      </c>
      <c r="O27" s="174">
        <v>0.1</v>
      </c>
      <c r="P27" s="101" t="str">
        <f t="shared" si="0"/>
        <v/>
      </c>
      <c r="Q27" s="101" t="str">
        <f t="shared" si="1"/>
        <v/>
      </c>
      <c r="R27" s="29">
        <f>'Calendrier sur mesure'!L15</f>
        <v>8.1999999999999993</v>
      </c>
      <c r="S27" s="164" t="str">
        <f>IFERROR(INDEX(Calendrier!$M:$V,MATCH($V27,Calendrier!$W:$W,0),MATCH($L27,Calendrier!$M$1:$V$1,0)),"")</f>
        <v/>
      </c>
      <c r="T27" s="164" t="str">
        <f t="shared" si="2"/>
        <v/>
      </c>
      <c r="U27" s="164" t="str">
        <f>IFERROR(VLOOKUP(T27,'Table de correspondance'!$R:$S,2,FALSE),S27)</f>
        <v/>
      </c>
      <c r="V27" s="155" t="str">
        <f t="shared" si="3"/>
        <v>Canada - ITA/NIR/WAL/BHI4618521hMi-temps 3</v>
      </c>
      <c r="AC27" s="32"/>
      <c r="AD27" s="32"/>
      <c r="AE27" s="25"/>
      <c r="AF27" s="25"/>
      <c r="AG27" s="31"/>
      <c r="AH27" s="44"/>
      <c r="AAG27">
        <f t="shared" si="4"/>
        <v>0</v>
      </c>
    </row>
    <row r="28" spans="1:709" ht="19.5" customHeight="1" x14ac:dyDescent="0.25">
      <c r="A28" t="str">
        <f t="shared" si="5"/>
        <v>PoulesCanada - ITA/NIR/WAL/BHI21hPower break 2</v>
      </c>
      <c r="B28" s="26" t="str">
        <f>'Calendrier sur mesure'!B16</f>
        <v>Poules</v>
      </c>
      <c r="C28" s="26" t="str">
        <f>'Calendrier sur mesure'!G16</f>
        <v>Canada - ITA/NIR/WAL/BHI</v>
      </c>
      <c r="D28" s="27">
        <f>'Calendrier sur mesure'!C16</f>
        <v>46185</v>
      </c>
      <c r="E28" s="28" t="str">
        <f>'Calendrier sur mesure'!I16</f>
        <v>21h</v>
      </c>
      <c r="F28" s="28" t="str">
        <f>'Calendrier sur mesure'!H16</f>
        <v>Power break 2</v>
      </c>
      <c r="G28" s="36"/>
      <c r="H28" s="100">
        <f>'Calendrier sur mesure'!K16</f>
        <v>135000</v>
      </c>
      <c r="I28" s="42">
        <v>0.5</v>
      </c>
      <c r="J28" s="35">
        <v>20</v>
      </c>
      <c r="K28" s="35">
        <v>1</v>
      </c>
      <c r="L28" s="30"/>
      <c r="M28" s="42"/>
      <c r="N28" s="101" t="str">
        <f>IF(G28=TRUE,H28*K28*(VLOOKUP(J28,'Table de correspondance'!D:E,2,FALSE)*(1-O28)),"")</f>
        <v/>
      </c>
      <c r="O28" s="174">
        <v>0.1</v>
      </c>
      <c r="P28" s="101" t="str">
        <f t="shared" si="0"/>
        <v/>
      </c>
      <c r="Q28" s="101" t="str">
        <f t="shared" si="1"/>
        <v/>
      </c>
      <c r="R28" s="29">
        <f>'Calendrier sur mesure'!L16</f>
        <v>9.1675000000000004</v>
      </c>
      <c r="S28" s="164" t="str">
        <f>IFERROR(INDEX(Calendrier!$M:$V,MATCH($V28,Calendrier!$W:$W,0),MATCH($L28,Calendrier!$M$1:$V$1,0)),"")</f>
        <v/>
      </c>
      <c r="T28" s="164" t="str">
        <f t="shared" si="2"/>
        <v/>
      </c>
      <c r="U28" s="164" t="str">
        <f>IFERROR(VLOOKUP(T28,'Table de correspondance'!$R:$S,2,FALSE),S28)</f>
        <v/>
      </c>
      <c r="V28" s="155" t="str">
        <f t="shared" si="3"/>
        <v>Canada - ITA/NIR/WAL/BHI4618521hPower break 2</v>
      </c>
      <c r="AC28" s="32"/>
      <c r="AD28" s="32"/>
      <c r="AE28" s="25"/>
      <c r="AF28" s="25"/>
      <c r="AG28" s="31"/>
      <c r="AAG28">
        <f t="shared" si="4"/>
        <v>0</v>
      </c>
    </row>
    <row r="29" spans="1:709" ht="19.5" customHeight="1" x14ac:dyDescent="0.25">
      <c r="A29" t="str">
        <f t="shared" si="5"/>
        <v>PoulesCanada - ITA/NIR/WAL/BHI21hFin match</v>
      </c>
      <c r="B29" s="26" t="str">
        <f>'Calendrier sur mesure'!B17</f>
        <v>Poules</v>
      </c>
      <c r="C29" s="26" t="str">
        <f>'Calendrier sur mesure'!G17</f>
        <v>Canada - ITA/NIR/WAL/BHI</v>
      </c>
      <c r="D29" s="27">
        <f>'Calendrier sur mesure'!C17</f>
        <v>46185</v>
      </c>
      <c r="E29" s="28" t="str">
        <f>'Calendrier sur mesure'!I17</f>
        <v>21h</v>
      </c>
      <c r="F29" s="28" t="str">
        <f>'Calendrier sur mesure'!H17</f>
        <v>Fin match</v>
      </c>
      <c r="G29" s="36"/>
      <c r="H29" s="100">
        <f>'Calendrier sur mesure'!K17</f>
        <v>50000</v>
      </c>
      <c r="I29" s="42">
        <v>0.5</v>
      </c>
      <c r="J29" s="35">
        <v>20</v>
      </c>
      <c r="K29" s="35">
        <v>1</v>
      </c>
      <c r="L29" s="30"/>
      <c r="M29" s="42"/>
      <c r="N29" s="101" t="str">
        <f>IF(G29=TRUE,H29*K29*(VLOOKUP(J29,'Table de correspondance'!D:E,2,FALSE)*(1-O29)),"")</f>
        <v/>
      </c>
      <c r="O29" s="174">
        <v>0.1</v>
      </c>
      <c r="P29" s="101" t="str">
        <f t="shared" si="0"/>
        <v/>
      </c>
      <c r="Q29" s="101" t="str">
        <f t="shared" si="1"/>
        <v/>
      </c>
      <c r="R29" s="29">
        <f>'Calendrier sur mesure'!L17</f>
        <v>4.1500000000000004</v>
      </c>
      <c r="S29" s="164" t="str">
        <f>IFERROR(INDEX(Calendrier!$M:$V,MATCH($V29,Calendrier!$W:$W,0),MATCH($L29,Calendrier!$M$1:$V$1,0)),"")</f>
        <v/>
      </c>
      <c r="T29" s="164" t="str">
        <f t="shared" si="2"/>
        <v/>
      </c>
      <c r="U29" s="164" t="str">
        <f>IFERROR(VLOOKUP(T29,'Table de correspondance'!$R:$S,2,FALSE),S29)</f>
        <v/>
      </c>
      <c r="V29" s="155" t="str">
        <f t="shared" si="3"/>
        <v>Canada - ITA/NIR/WAL/BHI4618521hFin match</v>
      </c>
      <c r="AC29" s="32"/>
      <c r="AD29" s="32"/>
      <c r="AE29" s="25"/>
      <c r="AF29" s="25"/>
      <c r="AG29" s="31"/>
      <c r="AAG29">
        <f t="shared" si="4"/>
        <v>0</v>
      </c>
    </row>
    <row r="30" spans="1:709" ht="19.5" customHeight="1" x14ac:dyDescent="0.25">
      <c r="A30" t="str">
        <f t="shared" si="5"/>
        <v>PoulesBrésil - Maroc24hAvant Match</v>
      </c>
      <c r="B30" s="26" t="str">
        <f>'Calendrier sur mesure'!B18</f>
        <v>Poules</v>
      </c>
      <c r="C30" s="26" t="str">
        <f>'Calendrier sur mesure'!G18</f>
        <v>Brésil - Maroc</v>
      </c>
      <c r="D30" s="27">
        <f>'Calendrier sur mesure'!C18</f>
        <v>46186</v>
      </c>
      <c r="E30" s="28" t="str">
        <f>'Calendrier sur mesure'!I18</f>
        <v>24h</v>
      </c>
      <c r="F30" s="28" t="str">
        <f>'Calendrier sur mesure'!H18</f>
        <v>Avant Match</v>
      </c>
      <c r="G30" s="36"/>
      <c r="H30" s="100">
        <f>'Calendrier sur mesure'!K18</f>
        <v>20000</v>
      </c>
      <c r="I30" s="42">
        <v>0.5</v>
      </c>
      <c r="J30" s="35">
        <v>20</v>
      </c>
      <c r="K30" s="35">
        <v>1</v>
      </c>
      <c r="L30" s="30"/>
      <c r="M30" s="42"/>
      <c r="N30" s="101" t="str">
        <f>IF(G30=TRUE,H30*K30*(VLOOKUP(J30,'Table de correspondance'!D:E,2,FALSE)*(1-O30)),"")</f>
        <v/>
      </c>
      <c r="O30" s="174">
        <v>0.1</v>
      </c>
      <c r="P30" s="101" t="str">
        <f t="shared" si="0"/>
        <v/>
      </c>
      <c r="Q30" s="101" t="str">
        <f t="shared" si="1"/>
        <v/>
      </c>
      <c r="R30" s="29">
        <f>'Calendrier sur mesure'!L18</f>
        <v>2.2000000000000002</v>
      </c>
      <c r="S30" s="164" t="str">
        <f>IFERROR(INDEX(Calendrier!$M:$V,MATCH($V30,Calendrier!$W:$W,0),MATCH($L30,Calendrier!$M$1:$V$1,0)),"")</f>
        <v/>
      </c>
      <c r="T30" s="164" t="str">
        <f t="shared" si="2"/>
        <v/>
      </c>
      <c r="U30" s="164" t="str">
        <f>IFERROR(VLOOKUP(T30,'Table de correspondance'!$R:$S,2,FALSE),S30)</f>
        <v/>
      </c>
      <c r="V30" s="155" t="str">
        <f t="shared" si="3"/>
        <v>Brésil - Maroc4618624hAvant Match</v>
      </c>
      <c r="AC30" s="9"/>
      <c r="AD30" s="9"/>
      <c r="AE30" s="25"/>
      <c r="AF30" s="25"/>
      <c r="AG30" s="31"/>
      <c r="AAG30">
        <f t="shared" si="4"/>
        <v>0</v>
      </c>
    </row>
    <row r="31" spans="1:709" ht="19.5" customHeight="1" x14ac:dyDescent="0.25">
      <c r="A31" t="str">
        <f t="shared" si="5"/>
        <v>PoulesBrésil - Maroc24hPower break 1</v>
      </c>
      <c r="B31" s="26" t="str">
        <f>'Calendrier sur mesure'!B19</f>
        <v>Poules</v>
      </c>
      <c r="C31" s="26" t="str">
        <f>'Calendrier sur mesure'!G19</f>
        <v>Brésil - Maroc</v>
      </c>
      <c r="D31" s="27">
        <f>'Calendrier sur mesure'!C19</f>
        <v>46186</v>
      </c>
      <c r="E31" s="28" t="str">
        <f>'Calendrier sur mesure'!I19</f>
        <v>24h</v>
      </c>
      <c r="F31" s="28" t="str">
        <f>'Calendrier sur mesure'!H19</f>
        <v>Power break 1</v>
      </c>
      <c r="G31" s="36"/>
      <c r="H31" s="100">
        <f>'Calendrier sur mesure'!K19</f>
        <v>42000</v>
      </c>
      <c r="I31" s="42">
        <v>0.5</v>
      </c>
      <c r="J31" s="35">
        <v>20</v>
      </c>
      <c r="K31" s="35">
        <v>1</v>
      </c>
      <c r="L31" s="30"/>
      <c r="M31" s="42"/>
      <c r="N31" s="101" t="str">
        <f>IF(G31=TRUE,H31*K31*(VLOOKUP(J31,'Table de correspondance'!D:E,2,FALSE)*(1-O31)),"")</f>
        <v/>
      </c>
      <c r="O31" s="174">
        <v>0.1</v>
      </c>
      <c r="P31" s="101" t="str">
        <f t="shared" si="0"/>
        <v/>
      </c>
      <c r="Q31" s="101" t="str">
        <f t="shared" si="1"/>
        <v/>
      </c>
      <c r="R31" s="29">
        <f>'Calendrier sur mesure'!L19</f>
        <v>4.4649999999999999</v>
      </c>
      <c r="S31" s="164" t="str">
        <f>IFERROR(INDEX(Calendrier!$M:$V,MATCH($V31,Calendrier!$W:$W,0),MATCH($L31,Calendrier!$M$1:$V$1,0)),"")</f>
        <v/>
      </c>
      <c r="T31" s="164" t="str">
        <f t="shared" si="2"/>
        <v/>
      </c>
      <c r="U31" s="164" t="str">
        <f>IFERROR(VLOOKUP(T31,'Table de correspondance'!$R:$S,2,FALSE),S31)</f>
        <v/>
      </c>
      <c r="V31" s="155" t="str">
        <f t="shared" si="3"/>
        <v>Brésil - Maroc4618624hPower break 1</v>
      </c>
      <c r="AC31" s="9"/>
      <c r="AD31" s="9"/>
      <c r="AE31" s="25"/>
      <c r="AF31" s="25"/>
      <c r="AG31" s="31"/>
      <c r="AAG31">
        <f t="shared" si="4"/>
        <v>0</v>
      </c>
    </row>
    <row r="32" spans="1:709" ht="19.5" customHeight="1" x14ac:dyDescent="0.25">
      <c r="A32" t="str">
        <f t="shared" si="5"/>
        <v>PoulesBrésil - Maroc24hMi-temps 1</v>
      </c>
      <c r="B32" s="26" t="str">
        <f>'Calendrier sur mesure'!B20</f>
        <v>Poules</v>
      </c>
      <c r="C32" s="26" t="str">
        <f>'Calendrier sur mesure'!G20</f>
        <v>Brésil - Maroc</v>
      </c>
      <c r="D32" s="27">
        <f>'Calendrier sur mesure'!C20</f>
        <v>46186</v>
      </c>
      <c r="E32" s="28" t="str">
        <f>'Calendrier sur mesure'!I20</f>
        <v>24h</v>
      </c>
      <c r="F32" s="28" t="str">
        <f>'Calendrier sur mesure'!H20</f>
        <v>Mi-temps 1</v>
      </c>
      <c r="G32" s="36"/>
      <c r="H32" s="100">
        <f>'Calendrier sur mesure'!K20</f>
        <v>35000</v>
      </c>
      <c r="I32" s="42">
        <v>0.5</v>
      </c>
      <c r="J32" s="35">
        <v>20</v>
      </c>
      <c r="K32" s="35">
        <v>1</v>
      </c>
      <c r="L32" s="30"/>
      <c r="M32" s="42"/>
      <c r="N32" s="101" t="str">
        <f>IF(G32=TRUE,H32*K32*(VLOOKUP(J32,'Table de correspondance'!D:E,2,FALSE)*(1-O32)),"")</f>
        <v/>
      </c>
      <c r="O32" s="174">
        <v>0.1</v>
      </c>
      <c r="P32" s="101" t="str">
        <f t="shared" si="0"/>
        <v/>
      </c>
      <c r="Q32" s="101" t="str">
        <f t="shared" si="1"/>
        <v/>
      </c>
      <c r="R32" s="29">
        <f>'Calendrier sur mesure'!L20</f>
        <v>3.85</v>
      </c>
      <c r="S32" s="164" t="str">
        <f>IFERROR(INDEX(Calendrier!$M:$V,MATCH($V32,Calendrier!$W:$W,0),MATCH($L32,Calendrier!$M$1:$V$1,0)),"")</f>
        <v/>
      </c>
      <c r="T32" s="164" t="str">
        <f t="shared" si="2"/>
        <v/>
      </c>
      <c r="U32" s="164" t="str">
        <f>IFERROR(VLOOKUP(T32,'Table de correspondance'!$R:$S,2,FALSE),S32)</f>
        <v/>
      </c>
      <c r="V32" s="155" t="str">
        <f t="shared" si="3"/>
        <v>Brésil - Maroc4618624hMi-temps 1</v>
      </c>
      <c r="AA32" s="19"/>
      <c r="AB32" s="23"/>
      <c r="AC32" s="23"/>
      <c r="AD32" s="23"/>
      <c r="AE32" s="19"/>
      <c r="AF32" s="19"/>
      <c r="AG32" s="31"/>
      <c r="AAG32">
        <f t="shared" si="4"/>
        <v>0</v>
      </c>
    </row>
    <row r="33" spans="1:709" ht="19.5" customHeight="1" x14ac:dyDescent="0.25">
      <c r="A33" t="str">
        <f t="shared" si="5"/>
        <v>PoulesBrésil - Maroc24hMi-temps 2</v>
      </c>
      <c r="B33" s="26" t="str">
        <f>'Calendrier sur mesure'!B21</f>
        <v>Poules</v>
      </c>
      <c r="C33" s="26" t="str">
        <f>'Calendrier sur mesure'!G21</f>
        <v>Brésil - Maroc</v>
      </c>
      <c r="D33" s="27">
        <f>'Calendrier sur mesure'!C21</f>
        <v>46186</v>
      </c>
      <c r="E33" s="28" t="str">
        <f>'Calendrier sur mesure'!I21</f>
        <v>24h</v>
      </c>
      <c r="F33" s="28" t="str">
        <f>'Calendrier sur mesure'!H21</f>
        <v>Mi-temps 2</v>
      </c>
      <c r="G33" s="36"/>
      <c r="H33" s="100">
        <f>'Calendrier sur mesure'!K21</f>
        <v>30000</v>
      </c>
      <c r="I33" s="42">
        <v>0.5</v>
      </c>
      <c r="J33" s="35">
        <v>20</v>
      </c>
      <c r="K33" s="35">
        <v>1</v>
      </c>
      <c r="L33" s="30"/>
      <c r="M33" s="42"/>
      <c r="N33" s="101" t="str">
        <f>IF(G33=TRUE,H33*K33*(VLOOKUP(J33,'Table de correspondance'!D:E,2,FALSE)*(1-O33)),"")</f>
        <v/>
      </c>
      <c r="O33" s="174">
        <v>0.1</v>
      </c>
      <c r="P33" s="101" t="str">
        <f t="shared" si="0"/>
        <v/>
      </c>
      <c r="Q33" s="101" t="str">
        <f t="shared" si="1"/>
        <v/>
      </c>
      <c r="R33" s="29">
        <f>'Calendrier sur mesure'!L21</f>
        <v>3.35</v>
      </c>
      <c r="S33" s="164" t="str">
        <f>IFERROR(INDEX(Calendrier!$M:$V,MATCH($V33,Calendrier!$W:$W,0),MATCH($L33,Calendrier!$M$1:$V$1,0)),"")</f>
        <v/>
      </c>
      <c r="T33" s="164" t="str">
        <f t="shared" si="2"/>
        <v/>
      </c>
      <c r="U33" s="164" t="str">
        <f>IFERROR(VLOOKUP(T33,'Table de correspondance'!$R:$S,2,FALSE),S33)</f>
        <v/>
      </c>
      <c r="V33" s="155" t="str">
        <f t="shared" si="3"/>
        <v>Brésil - Maroc4618624hMi-temps 2</v>
      </c>
      <c r="AC33" s="23"/>
      <c r="AD33" s="23"/>
      <c r="AE33" s="19"/>
      <c r="AF33" s="19"/>
      <c r="AG33" s="31"/>
      <c r="AAG33">
        <f t="shared" si="4"/>
        <v>0</v>
      </c>
    </row>
    <row r="34" spans="1:709" ht="19.5" customHeight="1" x14ac:dyDescent="0.25">
      <c r="A34" t="str">
        <f t="shared" si="5"/>
        <v>PoulesBrésil - Maroc24hMi-temps 3</v>
      </c>
      <c r="B34" s="26" t="str">
        <f>'Calendrier sur mesure'!B22</f>
        <v>Poules</v>
      </c>
      <c r="C34" s="26" t="str">
        <f>'Calendrier sur mesure'!G22</f>
        <v>Brésil - Maroc</v>
      </c>
      <c r="D34" s="27">
        <f>'Calendrier sur mesure'!C22</f>
        <v>46186</v>
      </c>
      <c r="E34" s="28" t="str">
        <f>'Calendrier sur mesure'!I22</f>
        <v>24h</v>
      </c>
      <c r="F34" s="28" t="str">
        <f>'Calendrier sur mesure'!H22</f>
        <v>Mi-temps 3</v>
      </c>
      <c r="G34" s="36"/>
      <c r="H34" s="100">
        <f>'Calendrier sur mesure'!K22</f>
        <v>35000</v>
      </c>
      <c r="I34" s="42">
        <v>0.5</v>
      </c>
      <c r="J34" s="35">
        <v>20</v>
      </c>
      <c r="K34" s="35">
        <v>1</v>
      </c>
      <c r="L34" s="30"/>
      <c r="M34" s="42"/>
      <c r="N34" s="101" t="str">
        <f>IF(G34=TRUE,H34*K34*(VLOOKUP(J34,'Table de correspondance'!D:E,2,FALSE)*(1-O34)),"")</f>
        <v/>
      </c>
      <c r="O34" s="174">
        <v>0.1</v>
      </c>
      <c r="P34" s="101" t="str">
        <f t="shared" si="0"/>
        <v/>
      </c>
      <c r="Q34" s="101" t="str">
        <f t="shared" si="1"/>
        <v/>
      </c>
      <c r="R34" s="29">
        <f>'Calendrier sur mesure'!L22</f>
        <v>3.85</v>
      </c>
      <c r="S34" s="164" t="str">
        <f>IFERROR(INDEX(Calendrier!$M:$V,MATCH($V34,Calendrier!$W:$W,0),MATCH($L34,Calendrier!$M$1:$V$1,0)),"")</f>
        <v/>
      </c>
      <c r="T34" s="164" t="str">
        <f t="shared" si="2"/>
        <v/>
      </c>
      <c r="U34" s="164" t="str">
        <f>IFERROR(VLOOKUP(T34,'Table de correspondance'!$R:$S,2,FALSE),S34)</f>
        <v/>
      </c>
      <c r="V34" s="155" t="str">
        <f t="shared" si="3"/>
        <v>Brésil - Maroc4618624hMi-temps 3</v>
      </c>
      <c r="AC34" s="23"/>
      <c r="AD34" s="23"/>
      <c r="AE34" s="19"/>
      <c r="AF34" s="19"/>
      <c r="AG34" s="31"/>
      <c r="AJ34" s="46"/>
      <c r="AK34" s="46"/>
      <c r="AL34" s="46"/>
      <c r="AM34" s="46"/>
      <c r="AAG34">
        <f t="shared" si="4"/>
        <v>0</v>
      </c>
    </row>
    <row r="35" spans="1:709" ht="19.5" customHeight="1" x14ac:dyDescent="0.25">
      <c r="A35" t="str">
        <f t="shared" si="5"/>
        <v>PoulesBrésil - Maroc24hPower break 2</v>
      </c>
      <c r="B35" s="26" t="str">
        <f>'Calendrier sur mesure'!B23</f>
        <v>Poules</v>
      </c>
      <c r="C35" s="26" t="str">
        <f>'Calendrier sur mesure'!G23</f>
        <v>Brésil - Maroc</v>
      </c>
      <c r="D35" s="27">
        <f>'Calendrier sur mesure'!C23</f>
        <v>46186</v>
      </c>
      <c r="E35" s="28" t="str">
        <f>'Calendrier sur mesure'!I23</f>
        <v>24h</v>
      </c>
      <c r="F35" s="28" t="str">
        <f>'Calendrier sur mesure'!H23</f>
        <v>Power break 2</v>
      </c>
      <c r="G35" s="36"/>
      <c r="H35" s="100">
        <f>'Calendrier sur mesure'!K23</f>
        <v>38000</v>
      </c>
      <c r="I35" s="42">
        <v>0.5</v>
      </c>
      <c r="J35" s="35">
        <v>20</v>
      </c>
      <c r="K35" s="35">
        <v>1</v>
      </c>
      <c r="L35" s="30"/>
      <c r="M35" s="42"/>
      <c r="N35" s="101" t="str">
        <f>IF(G35=TRUE,H35*K35*(VLOOKUP(J35,'Table de correspondance'!D:E,2,FALSE)*(1-O35)),"")</f>
        <v/>
      </c>
      <c r="O35" s="174">
        <v>0.1</v>
      </c>
      <c r="P35" s="101" t="str">
        <f t="shared" si="0"/>
        <v/>
      </c>
      <c r="Q35" s="101" t="str">
        <f t="shared" si="1"/>
        <v/>
      </c>
      <c r="R35" s="29">
        <f>'Calendrier sur mesure'!L23</f>
        <v>3.9899999999999998</v>
      </c>
      <c r="S35" s="164" t="str">
        <f>IFERROR(INDEX(Calendrier!$M:$V,MATCH($V35,Calendrier!$W:$W,0),MATCH($L35,Calendrier!$M$1:$V$1,0)),"")</f>
        <v/>
      </c>
      <c r="T35" s="164" t="str">
        <f t="shared" si="2"/>
        <v/>
      </c>
      <c r="U35" s="164" t="str">
        <f>IFERROR(VLOOKUP(T35,'Table de correspondance'!$R:$S,2,FALSE),S35)</f>
        <v/>
      </c>
      <c r="V35" s="155" t="str">
        <f t="shared" si="3"/>
        <v>Brésil - Maroc4618624hPower break 2</v>
      </c>
      <c r="AC35" s="23"/>
      <c r="AD35" s="23"/>
      <c r="AE35" s="19"/>
      <c r="AF35" s="19"/>
      <c r="AG35" s="31"/>
      <c r="AAG35">
        <f t="shared" si="4"/>
        <v>0</v>
      </c>
    </row>
    <row r="36" spans="1:709" ht="19.5" customHeight="1" x14ac:dyDescent="0.25">
      <c r="A36" t="str">
        <f t="shared" si="5"/>
        <v>PoulesBrésil - Maroc24hFin match</v>
      </c>
      <c r="B36" s="26" t="str">
        <f>'Calendrier sur mesure'!B24</f>
        <v>Poules</v>
      </c>
      <c r="C36" s="26" t="str">
        <f>'Calendrier sur mesure'!G24</f>
        <v>Brésil - Maroc</v>
      </c>
      <c r="D36" s="27">
        <f>'Calendrier sur mesure'!C24</f>
        <v>46186</v>
      </c>
      <c r="E36" s="28" t="str">
        <f>'Calendrier sur mesure'!I24</f>
        <v>24h</v>
      </c>
      <c r="F36" s="28" t="str">
        <f>'Calendrier sur mesure'!H24</f>
        <v>Fin match</v>
      </c>
      <c r="G36" s="36"/>
      <c r="H36" s="100">
        <f>'Calendrier sur mesure'!K24</f>
        <v>10000</v>
      </c>
      <c r="I36" s="42">
        <v>0.5</v>
      </c>
      <c r="J36" s="35">
        <v>20</v>
      </c>
      <c r="K36" s="35">
        <v>1</v>
      </c>
      <c r="L36" s="30"/>
      <c r="M36" s="42"/>
      <c r="N36" s="101" t="str">
        <f>IF(G36=TRUE,H36*K36*(VLOOKUP(J36,'Table de correspondance'!D:E,2,FALSE)*(1-O36)),"")</f>
        <v/>
      </c>
      <c r="O36" s="174">
        <v>0.1</v>
      </c>
      <c r="P36" s="101" t="str">
        <f t="shared" si="0"/>
        <v/>
      </c>
      <c r="Q36" s="101" t="str">
        <f t="shared" si="1"/>
        <v/>
      </c>
      <c r="R36" s="29">
        <f>'Calendrier sur mesure'!L24</f>
        <v>1.1000000000000001</v>
      </c>
      <c r="S36" s="164" t="str">
        <f>IFERROR(INDEX(Calendrier!$M:$V,MATCH($V36,Calendrier!$W:$W,0),MATCH($L36,Calendrier!$M$1:$V$1,0)),"")</f>
        <v/>
      </c>
      <c r="T36" s="164" t="str">
        <f t="shared" si="2"/>
        <v/>
      </c>
      <c r="U36" s="164" t="str">
        <f>IFERROR(VLOOKUP(T36,'Table de correspondance'!$R:$S,2,FALSE),S36)</f>
        <v/>
      </c>
      <c r="V36" s="155" t="str">
        <f t="shared" si="3"/>
        <v>Brésil - Maroc4618624hFin match</v>
      </c>
      <c r="AC36" s="23"/>
      <c r="AD36" s="23"/>
      <c r="AE36" s="19"/>
      <c r="AF36" s="19"/>
      <c r="AG36" s="31"/>
      <c r="AAG36">
        <f t="shared" si="4"/>
        <v>0</v>
      </c>
    </row>
    <row r="37" spans="1:709" ht="19.5" customHeight="1" x14ac:dyDescent="0.25">
      <c r="A37" t="str">
        <f t="shared" si="5"/>
        <v>PoulesQatar - Suisse21hAvant Match</v>
      </c>
      <c r="B37" s="26" t="str">
        <f>'Calendrier sur mesure'!B25</f>
        <v>Poules</v>
      </c>
      <c r="C37" s="26" t="str">
        <f>'Calendrier sur mesure'!G25</f>
        <v>Qatar - Suisse</v>
      </c>
      <c r="D37" s="27">
        <f>'Calendrier sur mesure'!C25</f>
        <v>46186</v>
      </c>
      <c r="E37" s="28" t="str">
        <f>'Calendrier sur mesure'!I25</f>
        <v>21h</v>
      </c>
      <c r="F37" s="28" t="str">
        <f>'Calendrier sur mesure'!H25</f>
        <v>Avant Match</v>
      </c>
      <c r="G37" s="36"/>
      <c r="H37" s="100">
        <f>'Calendrier sur mesure'!K25</f>
        <v>28000</v>
      </c>
      <c r="I37" s="42">
        <v>0.5</v>
      </c>
      <c r="J37" s="35">
        <v>20</v>
      </c>
      <c r="K37" s="35">
        <v>1</v>
      </c>
      <c r="L37" s="30"/>
      <c r="M37" s="42"/>
      <c r="N37" s="101" t="str">
        <f>IF(G37=TRUE,H37*K37*(VLOOKUP(J37,'Table de correspondance'!D:E,2,FALSE)*(1-O37)),"")</f>
        <v/>
      </c>
      <c r="O37" s="174">
        <v>0.1</v>
      </c>
      <c r="P37" s="101" t="str">
        <f t="shared" si="0"/>
        <v/>
      </c>
      <c r="Q37" s="101" t="str">
        <f t="shared" si="1"/>
        <v/>
      </c>
      <c r="R37" s="29">
        <f>'Calendrier sur mesure'!L25</f>
        <v>2</v>
      </c>
      <c r="S37" s="164" t="str">
        <f>IFERROR(INDEX(Calendrier!$M:$V,MATCH($V37,Calendrier!$W:$W,0),MATCH($L37,Calendrier!$M$1:$V$1,0)),"")</f>
        <v/>
      </c>
      <c r="T37" s="164" t="str">
        <f t="shared" si="2"/>
        <v/>
      </c>
      <c r="U37" s="164" t="str">
        <f>IFERROR(VLOOKUP(T37,'Table de correspondance'!$R:$S,2,FALSE),S37)</f>
        <v/>
      </c>
      <c r="V37" s="155" t="str">
        <f t="shared" si="3"/>
        <v>Qatar - Suisse4618621hAvant Match</v>
      </c>
      <c r="AC37" s="23"/>
      <c r="AD37" s="23"/>
      <c r="AE37" s="19"/>
      <c r="AF37" s="19"/>
      <c r="AG37" s="31"/>
      <c r="AAG37">
        <f t="shared" si="4"/>
        <v>0</v>
      </c>
    </row>
    <row r="38" spans="1:709" ht="19.5" customHeight="1" x14ac:dyDescent="0.25">
      <c r="A38" t="str">
        <f t="shared" si="5"/>
        <v>PoulesQatar - Suisse21hPower break 1</v>
      </c>
      <c r="B38" s="26" t="str">
        <f>'Calendrier sur mesure'!B26</f>
        <v>Poules</v>
      </c>
      <c r="C38" s="26" t="str">
        <f>'Calendrier sur mesure'!G26</f>
        <v>Qatar - Suisse</v>
      </c>
      <c r="D38" s="27">
        <f>'Calendrier sur mesure'!C26</f>
        <v>46186</v>
      </c>
      <c r="E38" s="28" t="str">
        <f>'Calendrier sur mesure'!I26</f>
        <v>21h</v>
      </c>
      <c r="F38" s="28" t="str">
        <f>'Calendrier sur mesure'!H26</f>
        <v>Power break 1</v>
      </c>
      <c r="G38" s="36"/>
      <c r="H38" s="100">
        <f>'Calendrier sur mesure'!K26</f>
        <v>75000</v>
      </c>
      <c r="I38" s="42">
        <v>0.5</v>
      </c>
      <c r="J38" s="35">
        <v>20</v>
      </c>
      <c r="K38" s="35">
        <v>1</v>
      </c>
      <c r="L38" s="30"/>
      <c r="M38" s="42"/>
      <c r="N38" s="101" t="str">
        <f>IF(G38=TRUE,H38*K38*(VLOOKUP(J38,'Table de correspondance'!D:E,2,FALSE)*(1-O38)),"")</f>
        <v/>
      </c>
      <c r="O38" s="174">
        <v>0.1</v>
      </c>
      <c r="P38" s="101" t="str">
        <f t="shared" si="0"/>
        <v/>
      </c>
      <c r="Q38" s="101" t="str">
        <f t="shared" si="1"/>
        <v/>
      </c>
      <c r="R38" s="29">
        <f>'Calendrier sur mesure'!L26</f>
        <v>5.0824999999999996</v>
      </c>
      <c r="S38" s="164" t="str">
        <f>IFERROR(INDEX(Calendrier!$M:$V,MATCH($V38,Calendrier!$W:$W,0),MATCH($L38,Calendrier!$M$1:$V$1,0)),"")</f>
        <v/>
      </c>
      <c r="T38" s="164" t="str">
        <f t="shared" si="2"/>
        <v/>
      </c>
      <c r="U38" s="164" t="str">
        <f>IFERROR(VLOOKUP(T38,'Table de correspondance'!$R:$S,2,FALSE),S38)</f>
        <v/>
      </c>
      <c r="V38" s="155" t="str">
        <f t="shared" si="3"/>
        <v>Qatar - Suisse4618621hPower break 1</v>
      </c>
      <c r="AA38" s="19"/>
      <c r="AB38" s="23"/>
      <c r="AC38" s="23"/>
      <c r="AD38" s="23"/>
      <c r="AE38" s="19"/>
      <c r="AF38" s="19"/>
      <c r="AG38" s="31"/>
      <c r="AAG38">
        <f t="shared" si="4"/>
        <v>0</v>
      </c>
    </row>
    <row r="39" spans="1:709" ht="19.5" customHeight="1" x14ac:dyDescent="0.25">
      <c r="A39" t="str">
        <f t="shared" si="5"/>
        <v>PoulesQatar - Suisse21hMi-temps 1</v>
      </c>
      <c r="B39" s="26" t="str">
        <f>'Calendrier sur mesure'!B27</f>
        <v>Poules</v>
      </c>
      <c r="C39" s="26" t="str">
        <f>'Calendrier sur mesure'!G27</f>
        <v>Qatar - Suisse</v>
      </c>
      <c r="D39" s="27">
        <f>'Calendrier sur mesure'!C27</f>
        <v>46186</v>
      </c>
      <c r="E39" s="28" t="str">
        <f>'Calendrier sur mesure'!I27</f>
        <v>21h</v>
      </c>
      <c r="F39" s="28" t="str">
        <f>'Calendrier sur mesure'!H27</f>
        <v>Mi-temps 1</v>
      </c>
      <c r="G39" s="36"/>
      <c r="H39" s="100">
        <f>'Calendrier sur mesure'!K27</f>
        <v>65000</v>
      </c>
      <c r="I39" s="42">
        <v>0.5</v>
      </c>
      <c r="J39" s="35">
        <v>20</v>
      </c>
      <c r="K39" s="35">
        <v>1</v>
      </c>
      <c r="L39" s="30"/>
      <c r="M39" s="42"/>
      <c r="N39" s="101" t="str">
        <f>IF(G39=TRUE,H39*K39*(VLOOKUP(J39,'Table de correspondance'!D:E,2,FALSE)*(1-O39)),"")</f>
        <v/>
      </c>
      <c r="O39" s="174">
        <v>0.1</v>
      </c>
      <c r="P39" s="101" t="str">
        <f t="shared" si="0"/>
        <v/>
      </c>
      <c r="Q39" s="101" t="str">
        <f t="shared" si="1"/>
        <v/>
      </c>
      <c r="R39" s="29">
        <f>'Calendrier sur mesure'!L27</f>
        <v>4.6500000000000004</v>
      </c>
      <c r="S39" s="164" t="str">
        <f>IFERROR(INDEX(Calendrier!$M:$V,MATCH($V39,Calendrier!$W:$W,0),MATCH($L39,Calendrier!$M$1:$V$1,0)),"")</f>
        <v/>
      </c>
      <c r="T39" s="164" t="str">
        <f t="shared" si="2"/>
        <v/>
      </c>
      <c r="U39" s="164" t="str">
        <f>IFERROR(VLOOKUP(T39,'Table de correspondance'!$R:$S,2,FALSE),S39)</f>
        <v/>
      </c>
      <c r="V39" s="155" t="str">
        <f t="shared" si="3"/>
        <v>Qatar - Suisse4618621hMi-temps 1</v>
      </c>
      <c r="AA39" s="19"/>
      <c r="AB39" s="23"/>
      <c r="AC39" s="23"/>
      <c r="AD39" s="23"/>
      <c r="AE39" s="19"/>
      <c r="AF39" s="19"/>
      <c r="AG39" s="31"/>
      <c r="AH39" s="63"/>
      <c r="AI39" s="64"/>
      <c r="AAG39">
        <f t="shared" si="4"/>
        <v>0</v>
      </c>
    </row>
    <row r="40" spans="1:709" ht="19.5" customHeight="1" x14ac:dyDescent="0.25">
      <c r="A40" t="str">
        <f t="shared" si="5"/>
        <v>PoulesQatar - Suisse21hMi-temps 2</v>
      </c>
      <c r="B40" s="26" t="str">
        <f>'Calendrier sur mesure'!B28</f>
        <v>Poules</v>
      </c>
      <c r="C40" s="26" t="str">
        <f>'Calendrier sur mesure'!G28</f>
        <v>Qatar - Suisse</v>
      </c>
      <c r="D40" s="27">
        <f>'Calendrier sur mesure'!C28</f>
        <v>46186</v>
      </c>
      <c r="E40" s="28" t="str">
        <f>'Calendrier sur mesure'!I28</f>
        <v>21h</v>
      </c>
      <c r="F40" s="28" t="str">
        <f>'Calendrier sur mesure'!H28</f>
        <v>Mi-temps 2</v>
      </c>
      <c r="G40" s="36"/>
      <c r="H40" s="100">
        <f>'Calendrier sur mesure'!K28</f>
        <v>60000</v>
      </c>
      <c r="I40" s="42">
        <v>0.5</v>
      </c>
      <c r="J40" s="35">
        <v>20</v>
      </c>
      <c r="K40" s="35">
        <v>1</v>
      </c>
      <c r="L40" s="30"/>
      <c r="M40" s="42"/>
      <c r="N40" s="101" t="str">
        <f>IF(G40=TRUE,H40*K40*(VLOOKUP(J40,'Table de correspondance'!D:E,2,FALSE)*(1-O40)),"")</f>
        <v/>
      </c>
      <c r="O40" s="174">
        <v>0.1</v>
      </c>
      <c r="P40" s="101" t="str">
        <f t="shared" si="0"/>
        <v/>
      </c>
      <c r="Q40" s="101" t="str">
        <f t="shared" si="1"/>
        <v/>
      </c>
      <c r="R40" s="29">
        <f>'Calendrier sur mesure'!L28</f>
        <v>4.25</v>
      </c>
      <c r="S40" s="164" t="str">
        <f>IFERROR(INDEX(Calendrier!$M:$V,MATCH($V40,Calendrier!$W:$W,0),MATCH($L40,Calendrier!$M$1:$V$1,0)),"")</f>
        <v/>
      </c>
      <c r="T40" s="164" t="str">
        <f t="shared" si="2"/>
        <v/>
      </c>
      <c r="U40" s="164" t="str">
        <f>IFERROR(VLOOKUP(T40,'Table de correspondance'!$R:$S,2,FALSE),S40)</f>
        <v/>
      </c>
      <c r="V40" s="155" t="str">
        <f t="shared" si="3"/>
        <v>Qatar - Suisse4618621hMi-temps 2</v>
      </c>
      <c r="AC40" s="23"/>
      <c r="AD40" s="23"/>
      <c r="AE40" s="19"/>
      <c r="AF40" s="19"/>
      <c r="AG40" s="31"/>
      <c r="AH40" s="63"/>
      <c r="AI40" s="64"/>
      <c r="AAG40">
        <f t="shared" si="4"/>
        <v>0</v>
      </c>
    </row>
    <row r="41" spans="1:709" ht="19.5" customHeight="1" x14ac:dyDescent="0.25">
      <c r="A41" t="str">
        <f t="shared" si="5"/>
        <v>PoulesQatar - Suisse21hMi-temps 3</v>
      </c>
      <c r="B41" s="26" t="str">
        <f>'Calendrier sur mesure'!B29</f>
        <v>Poules</v>
      </c>
      <c r="C41" s="26" t="str">
        <f>'Calendrier sur mesure'!G29</f>
        <v>Qatar - Suisse</v>
      </c>
      <c r="D41" s="27">
        <f>'Calendrier sur mesure'!C29</f>
        <v>46186</v>
      </c>
      <c r="E41" s="28" t="str">
        <f>'Calendrier sur mesure'!I29</f>
        <v>21h</v>
      </c>
      <c r="F41" s="28" t="str">
        <f>'Calendrier sur mesure'!H29</f>
        <v>Mi-temps 3</v>
      </c>
      <c r="G41" s="36"/>
      <c r="H41" s="100">
        <f>'Calendrier sur mesure'!K29</f>
        <v>65000</v>
      </c>
      <c r="I41" s="42">
        <v>0.5</v>
      </c>
      <c r="J41" s="35">
        <v>20</v>
      </c>
      <c r="K41" s="35">
        <v>1</v>
      </c>
      <c r="L41" s="30"/>
      <c r="M41" s="42"/>
      <c r="N41" s="101" t="str">
        <f>IF(G41=TRUE,H41*K41*(VLOOKUP(J41,'Table de correspondance'!D:E,2,FALSE)*(1-O41)),"")</f>
        <v/>
      </c>
      <c r="O41" s="174">
        <v>0.1</v>
      </c>
      <c r="P41" s="101" t="str">
        <f t="shared" si="0"/>
        <v/>
      </c>
      <c r="Q41" s="101" t="str">
        <f t="shared" si="1"/>
        <v/>
      </c>
      <c r="R41" s="29">
        <f>'Calendrier sur mesure'!L29</f>
        <v>4.6500000000000004</v>
      </c>
      <c r="S41" s="164" t="str">
        <f>IFERROR(INDEX(Calendrier!$M:$V,MATCH($V41,Calendrier!$W:$W,0),MATCH($L41,Calendrier!$M$1:$V$1,0)),"")</f>
        <v/>
      </c>
      <c r="T41" s="164" t="str">
        <f t="shared" si="2"/>
        <v/>
      </c>
      <c r="U41" s="164" t="str">
        <f>IFERROR(VLOOKUP(T41,'Table de correspondance'!$R:$S,2,FALSE),S41)</f>
        <v/>
      </c>
      <c r="V41" s="155" t="str">
        <f t="shared" si="3"/>
        <v>Qatar - Suisse4618621hMi-temps 3</v>
      </c>
      <c r="AC41" s="23"/>
      <c r="AD41" s="23"/>
      <c r="AE41" s="19"/>
      <c r="AF41" s="19"/>
      <c r="AG41" s="31"/>
      <c r="AH41" s="63"/>
      <c r="AI41" s="64"/>
      <c r="AAG41">
        <f t="shared" si="4"/>
        <v>0</v>
      </c>
    </row>
    <row r="42" spans="1:709" ht="19.5" customHeight="1" x14ac:dyDescent="0.25">
      <c r="A42" t="str">
        <f t="shared" si="5"/>
        <v>PoulesQatar - Suisse21hPower break 2</v>
      </c>
      <c r="B42" s="26" t="str">
        <f>'Calendrier sur mesure'!B30</f>
        <v>Poules</v>
      </c>
      <c r="C42" s="26" t="str">
        <f>'Calendrier sur mesure'!G30</f>
        <v>Qatar - Suisse</v>
      </c>
      <c r="D42" s="27">
        <f>'Calendrier sur mesure'!C30</f>
        <v>46186</v>
      </c>
      <c r="E42" s="28" t="str">
        <f>'Calendrier sur mesure'!I30</f>
        <v>21h</v>
      </c>
      <c r="F42" s="28" t="str">
        <f>'Calendrier sur mesure'!H30</f>
        <v>Power break 2</v>
      </c>
      <c r="G42" s="36"/>
      <c r="H42" s="100">
        <f>'Calendrier sur mesure'!K30</f>
        <v>75000</v>
      </c>
      <c r="I42" s="42">
        <v>0.5</v>
      </c>
      <c r="J42" s="35">
        <v>20</v>
      </c>
      <c r="K42" s="35">
        <v>1</v>
      </c>
      <c r="L42" s="30"/>
      <c r="M42" s="42"/>
      <c r="N42" s="101" t="str">
        <f>IF(G42=TRUE,H42*K42*(VLOOKUP(J42,'Table de correspondance'!D:E,2,FALSE)*(1-O42)),"")</f>
        <v/>
      </c>
      <c r="O42" s="174">
        <v>0.1</v>
      </c>
      <c r="P42" s="101" t="str">
        <f t="shared" si="0"/>
        <v/>
      </c>
      <c r="Q42" s="101" t="str">
        <f t="shared" si="1"/>
        <v/>
      </c>
      <c r="R42" s="29">
        <f>'Calendrier sur mesure'!L30</f>
        <v>5.0824999999999996</v>
      </c>
      <c r="S42" s="164" t="str">
        <f>IFERROR(INDEX(Calendrier!$M:$V,MATCH($V42,Calendrier!$W:$W,0),MATCH($L42,Calendrier!$M$1:$V$1,0)),"")</f>
        <v/>
      </c>
      <c r="T42" s="164" t="str">
        <f t="shared" si="2"/>
        <v/>
      </c>
      <c r="U42" s="164" t="str">
        <f>IFERROR(VLOOKUP(T42,'Table de correspondance'!$R:$S,2,FALSE),S42)</f>
        <v/>
      </c>
      <c r="V42" s="155" t="str">
        <f t="shared" si="3"/>
        <v>Qatar - Suisse4618621hPower break 2</v>
      </c>
      <c r="AC42" s="23"/>
      <c r="AD42" s="23"/>
      <c r="AE42" s="19"/>
      <c r="AF42" s="19"/>
      <c r="AG42" s="31"/>
      <c r="AH42" s="63"/>
      <c r="AI42" s="64"/>
      <c r="AAG42">
        <f t="shared" si="4"/>
        <v>0</v>
      </c>
    </row>
    <row r="43" spans="1:709" ht="19.5" customHeight="1" x14ac:dyDescent="0.25">
      <c r="A43" t="str">
        <f t="shared" si="5"/>
        <v>PoulesQatar - Suisse21hFin match</v>
      </c>
      <c r="B43" s="26" t="str">
        <f>'Calendrier sur mesure'!B31</f>
        <v>Poules</v>
      </c>
      <c r="C43" s="26" t="str">
        <f>'Calendrier sur mesure'!G31</f>
        <v>Qatar - Suisse</v>
      </c>
      <c r="D43" s="27">
        <f>'Calendrier sur mesure'!C31</f>
        <v>46186</v>
      </c>
      <c r="E43" s="28" t="str">
        <f>'Calendrier sur mesure'!I31</f>
        <v>21h</v>
      </c>
      <c r="F43" s="28" t="str">
        <f>'Calendrier sur mesure'!H31</f>
        <v>Fin match</v>
      </c>
      <c r="G43" s="36"/>
      <c r="H43" s="100">
        <f>'Calendrier sur mesure'!K31</f>
        <v>30000</v>
      </c>
      <c r="I43" s="42">
        <v>0.5</v>
      </c>
      <c r="J43" s="35">
        <v>20</v>
      </c>
      <c r="K43" s="35">
        <v>1</v>
      </c>
      <c r="L43" s="30"/>
      <c r="M43" s="42"/>
      <c r="N43" s="101" t="str">
        <f>IF(G43=TRUE,H43*K43*(VLOOKUP(J43,'Table de correspondance'!D:E,2,FALSE)*(1-O43)),"")</f>
        <v/>
      </c>
      <c r="O43" s="174">
        <v>0.1</v>
      </c>
      <c r="P43" s="101" t="str">
        <f t="shared" si="0"/>
        <v/>
      </c>
      <c r="Q43" s="101" t="str">
        <f t="shared" si="1"/>
        <v/>
      </c>
      <c r="R43" s="29">
        <f>'Calendrier sur mesure'!L31</f>
        <v>2.5</v>
      </c>
      <c r="S43" s="164" t="str">
        <f>IFERROR(INDEX(Calendrier!$M:$V,MATCH($V43,Calendrier!$W:$W,0),MATCH($L43,Calendrier!$M$1:$V$1,0)),"")</f>
        <v/>
      </c>
      <c r="T43" s="164" t="str">
        <f t="shared" si="2"/>
        <v/>
      </c>
      <c r="U43" s="164" t="str">
        <f>IFERROR(VLOOKUP(T43,'Table de correspondance'!$R:$S,2,FALSE),S43)</f>
        <v/>
      </c>
      <c r="V43" s="155" t="str">
        <f t="shared" si="3"/>
        <v>Qatar - Suisse4618621hFin match</v>
      </c>
      <c r="AC43" s="23"/>
      <c r="AD43" s="23"/>
      <c r="AE43" s="19"/>
      <c r="AF43" s="19"/>
      <c r="AG43" s="31"/>
      <c r="AH43" s="63"/>
      <c r="AI43" s="64"/>
      <c r="AAG43">
        <f t="shared" si="4"/>
        <v>0</v>
      </c>
    </row>
    <row r="44" spans="1:709" ht="19.5" customHeight="1" x14ac:dyDescent="0.25">
      <c r="A44" t="str">
        <f t="shared" si="5"/>
        <v>PoulesAllemagne - Curaçao19hAvant Match</v>
      </c>
      <c r="B44" s="26" t="str">
        <f>'Calendrier sur mesure'!B32</f>
        <v>Poules</v>
      </c>
      <c r="C44" s="26" t="str">
        <f>'Calendrier sur mesure'!G32</f>
        <v>Allemagne - Curaçao</v>
      </c>
      <c r="D44" s="27">
        <f>'Calendrier sur mesure'!C32</f>
        <v>46187</v>
      </c>
      <c r="E44" s="28" t="str">
        <f>'Calendrier sur mesure'!I32</f>
        <v>19h</v>
      </c>
      <c r="F44" s="28" t="str">
        <f>'Calendrier sur mesure'!H32</f>
        <v>Avant Match</v>
      </c>
      <c r="G44" s="36"/>
      <c r="H44" s="100">
        <f>'Calendrier sur mesure'!K32</f>
        <v>22000</v>
      </c>
      <c r="I44" s="42">
        <v>0.5</v>
      </c>
      <c r="J44" s="35">
        <v>20</v>
      </c>
      <c r="K44" s="35">
        <v>1</v>
      </c>
      <c r="L44" s="30"/>
      <c r="M44" s="42"/>
      <c r="N44" s="101" t="str">
        <f>IF(G44=TRUE,H44*K44*(VLOOKUP(J44,'Table de correspondance'!D:E,2,FALSE)*(1-O44)),"")</f>
        <v/>
      </c>
      <c r="O44" s="174">
        <v>0.1</v>
      </c>
      <c r="P44" s="101" t="str">
        <f t="shared" si="0"/>
        <v/>
      </c>
      <c r="Q44" s="101" t="str">
        <f t="shared" si="1"/>
        <v/>
      </c>
      <c r="R44" s="29">
        <f>'Calendrier sur mesure'!L32</f>
        <v>1.9</v>
      </c>
      <c r="S44" s="164" t="str">
        <f>IFERROR(INDEX(Calendrier!$M:$V,MATCH($V44,Calendrier!$W:$W,0),MATCH($L44,Calendrier!$M$1:$V$1,0)),"")</f>
        <v/>
      </c>
      <c r="T44" s="164" t="str">
        <f t="shared" si="2"/>
        <v/>
      </c>
      <c r="U44" s="164" t="str">
        <f>IFERROR(VLOOKUP(T44,'Table de correspondance'!$R:$S,2,FALSE),S44)</f>
        <v/>
      </c>
      <c r="V44" s="155" t="str">
        <f t="shared" si="3"/>
        <v>Allemagne - Curaçao4618719hAvant Match</v>
      </c>
      <c r="AC44" s="23"/>
      <c r="AD44" s="23"/>
      <c r="AE44" s="19"/>
      <c r="AF44" s="19"/>
      <c r="AG44" s="31"/>
      <c r="AH44" s="63"/>
      <c r="AI44" s="64"/>
      <c r="AAG44">
        <f t="shared" si="4"/>
        <v>0</v>
      </c>
    </row>
    <row r="45" spans="1:709" ht="19.5" customHeight="1" x14ac:dyDescent="0.25">
      <c r="A45" t="str">
        <f t="shared" si="5"/>
        <v>PoulesAllemagne - Curaçao19hPower break 1</v>
      </c>
      <c r="B45" s="26" t="str">
        <f>'Calendrier sur mesure'!B33</f>
        <v>Poules</v>
      </c>
      <c r="C45" s="26" t="str">
        <f>'Calendrier sur mesure'!G33</f>
        <v>Allemagne - Curaçao</v>
      </c>
      <c r="D45" s="27">
        <f>'Calendrier sur mesure'!C33</f>
        <v>46187</v>
      </c>
      <c r="E45" s="28" t="str">
        <f>'Calendrier sur mesure'!I33</f>
        <v>19h</v>
      </c>
      <c r="F45" s="28" t="str">
        <f>'Calendrier sur mesure'!H33</f>
        <v>Power break 1</v>
      </c>
      <c r="G45" s="36"/>
      <c r="H45" s="100">
        <f>'Calendrier sur mesure'!K33</f>
        <v>70000</v>
      </c>
      <c r="I45" s="42">
        <v>0.5</v>
      </c>
      <c r="J45" s="35">
        <v>20</v>
      </c>
      <c r="K45" s="35">
        <v>1</v>
      </c>
      <c r="L45" s="30"/>
      <c r="M45" s="42"/>
      <c r="N45" s="101" t="str">
        <f>IF(G45=TRUE,H45*K45*(VLOOKUP(J45,'Table de correspondance'!D:E,2,FALSE)*(1-O45)),"")</f>
        <v/>
      </c>
      <c r="O45" s="174">
        <v>0.1</v>
      </c>
      <c r="P45" s="101" t="str">
        <f t="shared" si="0"/>
        <v/>
      </c>
      <c r="Q45" s="101" t="str">
        <f t="shared" si="1"/>
        <v/>
      </c>
      <c r="R45" s="29">
        <f>'Calendrier sur mesure'!L33</f>
        <v>5.794999999999999</v>
      </c>
      <c r="S45" s="164" t="str">
        <f>IFERROR(INDEX(Calendrier!$M:$V,MATCH($V45,Calendrier!$W:$W,0),MATCH($L45,Calendrier!$M$1:$V$1,0)),"")</f>
        <v/>
      </c>
      <c r="T45" s="164" t="str">
        <f t="shared" si="2"/>
        <v/>
      </c>
      <c r="U45" s="164" t="str">
        <f>IFERROR(VLOOKUP(T45,'Table de correspondance'!$R:$S,2,FALSE),S45)</f>
        <v/>
      </c>
      <c r="V45" s="155" t="str">
        <f t="shared" si="3"/>
        <v>Allemagne - Curaçao4618719hPower break 1</v>
      </c>
      <c r="AA45" s="19"/>
      <c r="AB45" s="23"/>
      <c r="AC45" s="23"/>
      <c r="AD45" s="23"/>
      <c r="AE45" s="19"/>
      <c r="AF45" s="19"/>
      <c r="AG45" s="31"/>
      <c r="AH45" s="63"/>
      <c r="AI45" s="64"/>
      <c r="AAG45">
        <f t="shared" si="4"/>
        <v>0</v>
      </c>
    </row>
    <row r="46" spans="1:709" ht="19.5" customHeight="1" x14ac:dyDescent="0.25">
      <c r="A46" t="str">
        <f t="shared" si="5"/>
        <v>PoulesAllemagne - Curaçao19hMi-temps 1</v>
      </c>
      <c r="B46" s="26" t="str">
        <f>'Calendrier sur mesure'!B34</f>
        <v>Poules</v>
      </c>
      <c r="C46" s="26" t="str">
        <f>'Calendrier sur mesure'!G34</f>
        <v>Allemagne - Curaçao</v>
      </c>
      <c r="D46" s="27">
        <f>'Calendrier sur mesure'!C34</f>
        <v>46187</v>
      </c>
      <c r="E46" s="28" t="str">
        <f>'Calendrier sur mesure'!I34</f>
        <v>19h</v>
      </c>
      <c r="F46" s="28" t="str">
        <f>'Calendrier sur mesure'!H34</f>
        <v>Mi-temps 1</v>
      </c>
      <c r="G46" s="36"/>
      <c r="H46" s="100">
        <f>'Calendrier sur mesure'!K34</f>
        <v>60000</v>
      </c>
      <c r="I46" s="42">
        <v>0.5</v>
      </c>
      <c r="J46" s="35">
        <v>20</v>
      </c>
      <c r="K46" s="35">
        <v>1</v>
      </c>
      <c r="L46" s="30"/>
      <c r="M46" s="42"/>
      <c r="N46" s="101" t="str">
        <f>IF(G46=TRUE,H46*K46*(VLOOKUP(J46,'Table de correspondance'!D:E,2,FALSE)*(1-O46)),"")</f>
        <v/>
      </c>
      <c r="O46" s="174">
        <v>0.1</v>
      </c>
      <c r="P46" s="101" t="str">
        <f t="shared" si="0"/>
        <v/>
      </c>
      <c r="Q46" s="101" t="str">
        <f t="shared" si="1"/>
        <v/>
      </c>
      <c r="R46" s="29">
        <f>'Calendrier sur mesure'!L34</f>
        <v>5.2</v>
      </c>
      <c r="S46" s="164" t="str">
        <f>IFERROR(INDEX(Calendrier!$M:$V,MATCH($V46,Calendrier!$W:$W,0),MATCH($L46,Calendrier!$M$1:$V$1,0)),"")</f>
        <v/>
      </c>
      <c r="T46" s="164" t="str">
        <f t="shared" si="2"/>
        <v/>
      </c>
      <c r="U46" s="164" t="str">
        <f>IFERROR(VLOOKUP(T46,'Table de correspondance'!$R:$S,2,FALSE),S46)</f>
        <v/>
      </c>
      <c r="V46" s="155" t="str">
        <f t="shared" si="3"/>
        <v>Allemagne - Curaçao4618719hMi-temps 1</v>
      </c>
      <c r="AA46" s="19"/>
      <c r="AB46" s="23"/>
      <c r="AC46" s="23"/>
      <c r="AD46" s="23"/>
      <c r="AE46" s="19"/>
      <c r="AF46" s="19"/>
      <c r="AG46" s="31"/>
      <c r="AH46" s="63"/>
      <c r="AI46" s="64"/>
      <c r="AAG46">
        <f t="shared" si="4"/>
        <v>0</v>
      </c>
    </row>
    <row r="47" spans="1:709" ht="19.5" customHeight="1" x14ac:dyDescent="0.25">
      <c r="A47" t="str">
        <f t="shared" si="5"/>
        <v>PoulesAllemagne - Curaçao19hMi-temps 2</v>
      </c>
      <c r="B47" s="26" t="str">
        <f>'Calendrier sur mesure'!B35</f>
        <v>Poules</v>
      </c>
      <c r="C47" s="26" t="str">
        <f>'Calendrier sur mesure'!G35</f>
        <v>Allemagne - Curaçao</v>
      </c>
      <c r="D47" s="27">
        <f>'Calendrier sur mesure'!C35</f>
        <v>46187</v>
      </c>
      <c r="E47" s="28" t="str">
        <f>'Calendrier sur mesure'!I35</f>
        <v>19h</v>
      </c>
      <c r="F47" s="28" t="str">
        <f>'Calendrier sur mesure'!H35</f>
        <v>Mi-temps 2</v>
      </c>
      <c r="G47" s="36"/>
      <c r="H47" s="100">
        <f>'Calendrier sur mesure'!K35</f>
        <v>55000</v>
      </c>
      <c r="I47" s="42">
        <v>0.5</v>
      </c>
      <c r="J47" s="35">
        <v>20</v>
      </c>
      <c r="K47" s="35">
        <v>1</v>
      </c>
      <c r="L47" s="30"/>
      <c r="M47" s="42"/>
      <c r="N47" s="101" t="str">
        <f>IF(G47=TRUE,H47*K47*(VLOOKUP(J47,'Table de correspondance'!D:E,2,FALSE)*(1-O47)),"")</f>
        <v/>
      </c>
      <c r="O47" s="174">
        <v>0.1</v>
      </c>
      <c r="P47" s="101" t="str">
        <f t="shared" si="0"/>
        <v/>
      </c>
      <c r="Q47" s="101" t="str">
        <f t="shared" si="1"/>
        <v/>
      </c>
      <c r="R47" s="29">
        <f>'Calendrier sur mesure'!L35</f>
        <v>4.75</v>
      </c>
      <c r="S47" s="164" t="str">
        <f>IFERROR(INDEX(Calendrier!$M:$V,MATCH($V47,Calendrier!$W:$W,0),MATCH($L47,Calendrier!$M$1:$V$1,0)),"")</f>
        <v/>
      </c>
      <c r="T47" s="164" t="str">
        <f t="shared" si="2"/>
        <v/>
      </c>
      <c r="U47" s="164" t="str">
        <f>IFERROR(VLOOKUP(T47,'Table de correspondance'!$R:$S,2,FALSE),S47)</f>
        <v/>
      </c>
      <c r="V47" s="155" t="str">
        <f t="shared" si="3"/>
        <v>Allemagne - Curaçao4618719hMi-temps 2</v>
      </c>
      <c r="AA47" s="19"/>
      <c r="AB47" s="23"/>
      <c r="AC47" s="23"/>
      <c r="AD47" s="23"/>
      <c r="AE47" s="19"/>
      <c r="AF47" s="19"/>
      <c r="AG47" s="31"/>
      <c r="AH47" s="63"/>
      <c r="AI47" s="64"/>
      <c r="AAG47">
        <f t="shared" si="4"/>
        <v>0</v>
      </c>
    </row>
    <row r="48" spans="1:709" ht="19.5" customHeight="1" x14ac:dyDescent="0.25">
      <c r="A48" t="str">
        <f t="shared" si="5"/>
        <v>PoulesAllemagne - Curaçao19hMi-temps 3</v>
      </c>
      <c r="B48" s="26" t="str">
        <f>'Calendrier sur mesure'!B36</f>
        <v>Poules</v>
      </c>
      <c r="C48" s="26" t="str">
        <f>'Calendrier sur mesure'!G36</f>
        <v>Allemagne - Curaçao</v>
      </c>
      <c r="D48" s="27">
        <f>'Calendrier sur mesure'!C36</f>
        <v>46187</v>
      </c>
      <c r="E48" s="28" t="str">
        <f>'Calendrier sur mesure'!I36</f>
        <v>19h</v>
      </c>
      <c r="F48" s="28" t="str">
        <f>'Calendrier sur mesure'!H36</f>
        <v>Mi-temps 3</v>
      </c>
      <c r="G48" s="36"/>
      <c r="H48" s="100">
        <f>'Calendrier sur mesure'!K36</f>
        <v>60000</v>
      </c>
      <c r="I48" s="42">
        <v>0.5</v>
      </c>
      <c r="J48" s="35">
        <v>20</v>
      </c>
      <c r="K48" s="35">
        <v>1</v>
      </c>
      <c r="L48" s="30"/>
      <c r="M48" s="42"/>
      <c r="N48" s="101" t="str">
        <f>IF(G48=TRUE,H48*K48*(VLOOKUP(J48,'Table de correspondance'!D:E,2,FALSE)*(1-O48)),"")</f>
        <v/>
      </c>
      <c r="O48" s="174">
        <v>0.1</v>
      </c>
      <c r="P48" s="101" t="str">
        <f t="shared" si="0"/>
        <v/>
      </c>
      <c r="Q48" s="101" t="str">
        <f t="shared" si="1"/>
        <v/>
      </c>
      <c r="R48" s="29">
        <f>'Calendrier sur mesure'!L36</f>
        <v>5.2</v>
      </c>
      <c r="S48" s="164" t="str">
        <f>IFERROR(INDEX(Calendrier!$M:$V,MATCH($V48,Calendrier!$W:$W,0),MATCH($L48,Calendrier!$M$1:$V$1,0)),"")</f>
        <v/>
      </c>
      <c r="T48" s="164" t="str">
        <f t="shared" si="2"/>
        <v/>
      </c>
      <c r="U48" s="164" t="str">
        <f>IFERROR(VLOOKUP(T48,'Table de correspondance'!$R:$S,2,FALSE),S48)</f>
        <v/>
      </c>
      <c r="V48" s="155" t="str">
        <f t="shared" si="3"/>
        <v>Allemagne - Curaçao4618719hMi-temps 3</v>
      </c>
      <c r="AA48" s="19"/>
      <c r="AB48" s="23"/>
      <c r="AC48" s="23"/>
      <c r="AD48" s="23"/>
      <c r="AE48" s="19"/>
      <c r="AF48" s="19"/>
      <c r="AG48" s="31"/>
      <c r="AH48" s="63"/>
      <c r="AI48" s="64"/>
      <c r="AAG48">
        <f t="shared" si="4"/>
        <v>0</v>
      </c>
    </row>
    <row r="49" spans="1:709" ht="19.5" customHeight="1" x14ac:dyDescent="0.25">
      <c r="A49" t="str">
        <f t="shared" si="5"/>
        <v>PoulesAllemagne - Curaçao19hPower break 2</v>
      </c>
      <c r="B49" s="26" t="str">
        <f>'Calendrier sur mesure'!B37</f>
        <v>Poules</v>
      </c>
      <c r="C49" s="26" t="str">
        <f>'Calendrier sur mesure'!G37</f>
        <v>Allemagne - Curaçao</v>
      </c>
      <c r="D49" s="27">
        <f>'Calendrier sur mesure'!C37</f>
        <v>46187</v>
      </c>
      <c r="E49" s="28" t="str">
        <f>'Calendrier sur mesure'!I37</f>
        <v>19h</v>
      </c>
      <c r="F49" s="28" t="str">
        <f>'Calendrier sur mesure'!H37</f>
        <v>Power break 2</v>
      </c>
      <c r="G49" s="36"/>
      <c r="H49" s="100">
        <f>'Calendrier sur mesure'!K37</f>
        <v>70000</v>
      </c>
      <c r="I49" s="42">
        <v>0.5</v>
      </c>
      <c r="J49" s="35">
        <v>20</v>
      </c>
      <c r="K49" s="35">
        <v>1</v>
      </c>
      <c r="L49" s="30"/>
      <c r="M49" s="42"/>
      <c r="N49" s="101" t="str">
        <f>IF(G49=TRUE,H49*K49*(VLOOKUP(J49,'Table de correspondance'!D:E,2,FALSE)*(1-O49)),"")</f>
        <v/>
      </c>
      <c r="O49" s="174">
        <v>0.1</v>
      </c>
      <c r="P49" s="101" t="str">
        <f t="shared" si="0"/>
        <v/>
      </c>
      <c r="Q49" s="101" t="str">
        <f t="shared" si="1"/>
        <v/>
      </c>
      <c r="R49" s="29">
        <f>'Calendrier sur mesure'!L37</f>
        <v>5.794999999999999</v>
      </c>
      <c r="S49" s="164" t="str">
        <f>IFERROR(INDEX(Calendrier!$M:$V,MATCH($V49,Calendrier!$W:$W,0),MATCH($L49,Calendrier!$M$1:$V$1,0)),"")</f>
        <v/>
      </c>
      <c r="T49" s="164" t="str">
        <f t="shared" si="2"/>
        <v/>
      </c>
      <c r="U49" s="164" t="str">
        <f>IFERROR(VLOOKUP(T49,'Table de correspondance'!$R:$S,2,FALSE),S49)</f>
        <v/>
      </c>
      <c r="V49" s="155" t="str">
        <f t="shared" si="3"/>
        <v>Allemagne - Curaçao4618719hPower break 2</v>
      </c>
      <c r="AA49" s="19"/>
      <c r="AB49" s="23"/>
      <c r="AC49" s="23"/>
      <c r="AD49" s="23"/>
      <c r="AE49" s="19"/>
      <c r="AF49" s="19"/>
      <c r="AG49" s="31"/>
      <c r="AH49" s="63"/>
      <c r="AI49" s="64"/>
      <c r="AAG49">
        <f t="shared" si="4"/>
        <v>0</v>
      </c>
    </row>
    <row r="50" spans="1:709" ht="19.5" customHeight="1" x14ac:dyDescent="0.25">
      <c r="A50" t="str">
        <f t="shared" si="5"/>
        <v>PoulesAllemagne - Curaçao19hFin match</v>
      </c>
      <c r="B50" s="26" t="str">
        <f>'Calendrier sur mesure'!B38</f>
        <v>Poules</v>
      </c>
      <c r="C50" s="26" t="str">
        <f>'Calendrier sur mesure'!G38</f>
        <v>Allemagne - Curaçao</v>
      </c>
      <c r="D50" s="27">
        <f>'Calendrier sur mesure'!C38</f>
        <v>46187</v>
      </c>
      <c r="E50" s="28" t="str">
        <f>'Calendrier sur mesure'!I38</f>
        <v>19h</v>
      </c>
      <c r="F50" s="28" t="str">
        <f>'Calendrier sur mesure'!H38</f>
        <v>Fin match</v>
      </c>
      <c r="G50" s="36"/>
      <c r="H50" s="100">
        <f>'Calendrier sur mesure'!K38</f>
        <v>50000</v>
      </c>
      <c r="I50" s="42">
        <v>0.5</v>
      </c>
      <c r="J50" s="35">
        <v>20</v>
      </c>
      <c r="K50" s="35">
        <v>1</v>
      </c>
      <c r="L50" s="30"/>
      <c r="M50" s="42"/>
      <c r="N50" s="101" t="str">
        <f>IF(G50=TRUE,H50*K50*(VLOOKUP(J50,'Table de correspondance'!D:E,2,FALSE)*(1-O50)),"")</f>
        <v/>
      </c>
      <c r="O50" s="174">
        <v>0.1</v>
      </c>
      <c r="P50" s="101" t="str">
        <f t="shared" si="0"/>
        <v/>
      </c>
      <c r="Q50" s="101" t="str">
        <f t="shared" si="1"/>
        <v/>
      </c>
      <c r="R50" s="29">
        <f>'Calendrier sur mesure'!L38</f>
        <v>4.3499999999999996</v>
      </c>
      <c r="S50" s="164" t="str">
        <f>IFERROR(INDEX(Calendrier!$M:$V,MATCH($V50,Calendrier!$W:$W,0),MATCH($L50,Calendrier!$M$1:$V$1,0)),"")</f>
        <v/>
      </c>
      <c r="T50" s="164" t="str">
        <f t="shared" si="2"/>
        <v/>
      </c>
      <c r="U50" s="164" t="str">
        <f>IFERROR(VLOOKUP(T50,'Table de correspondance'!$R:$S,2,FALSE),S50)</f>
        <v/>
      </c>
      <c r="V50" s="155" t="str">
        <f t="shared" si="3"/>
        <v>Allemagne - Curaçao4618719hFin match</v>
      </c>
      <c r="AA50" s="19"/>
      <c r="AB50" s="23"/>
      <c r="AC50" s="23"/>
      <c r="AD50" s="23"/>
      <c r="AE50" s="19"/>
      <c r="AF50" s="19"/>
      <c r="AG50" s="31"/>
      <c r="AH50" s="63"/>
      <c r="AI50" s="64"/>
      <c r="AAG50">
        <f t="shared" si="4"/>
        <v>0</v>
      </c>
    </row>
    <row r="51" spans="1:709" ht="19.5" customHeight="1" x14ac:dyDescent="0.25">
      <c r="A51" t="str">
        <f t="shared" si="5"/>
        <v>PoulesPays-Bas - Japon22hAvant Match</v>
      </c>
      <c r="B51" s="26" t="str">
        <f>'Calendrier sur mesure'!B39</f>
        <v>Poules</v>
      </c>
      <c r="C51" s="26" t="str">
        <f>'Calendrier sur mesure'!G39</f>
        <v>Pays-Bas - Japon</v>
      </c>
      <c r="D51" s="27">
        <f>'Calendrier sur mesure'!C39</f>
        <v>46187</v>
      </c>
      <c r="E51" s="28" t="str">
        <f>'Calendrier sur mesure'!I39</f>
        <v>22h</v>
      </c>
      <c r="F51" s="28" t="str">
        <f>'Calendrier sur mesure'!H39</f>
        <v>Avant Match</v>
      </c>
      <c r="G51" s="36"/>
      <c r="H51" s="100">
        <f>'Calendrier sur mesure'!K39</f>
        <v>45000</v>
      </c>
      <c r="I51" s="42">
        <v>0.5</v>
      </c>
      <c r="J51" s="35">
        <v>20</v>
      </c>
      <c r="K51" s="35">
        <v>1</v>
      </c>
      <c r="L51" s="30"/>
      <c r="M51" s="42"/>
      <c r="N51" s="101" t="str">
        <f>IF(G51=TRUE,H51*K51*(VLOOKUP(J51,'Table de correspondance'!D:E,2,FALSE)*(1-O51)),"")</f>
        <v/>
      </c>
      <c r="O51" s="174">
        <v>0.1</v>
      </c>
      <c r="P51" s="101" t="str">
        <f t="shared" si="0"/>
        <v/>
      </c>
      <c r="Q51" s="101" t="str">
        <f t="shared" si="1"/>
        <v/>
      </c>
      <c r="R51" s="29">
        <f>'Calendrier sur mesure'!L39</f>
        <v>3.2</v>
      </c>
      <c r="S51" s="164" t="str">
        <f>IFERROR(INDEX(Calendrier!$M:$V,MATCH($V51,Calendrier!$W:$W,0),MATCH($L51,Calendrier!$M$1:$V$1,0)),"")</f>
        <v/>
      </c>
      <c r="T51" s="164" t="str">
        <f t="shared" si="2"/>
        <v/>
      </c>
      <c r="U51" s="164" t="str">
        <f>IFERROR(VLOOKUP(T51,'Table de correspondance'!$R:$S,2,FALSE),S51)</f>
        <v/>
      </c>
      <c r="V51" s="155" t="str">
        <f t="shared" si="3"/>
        <v>Pays-Bas - Japon4618722hAvant Match</v>
      </c>
      <c r="AA51" s="19"/>
      <c r="AB51" s="23"/>
      <c r="AC51" s="23"/>
      <c r="AD51" s="23"/>
      <c r="AE51" s="19"/>
      <c r="AF51" s="19"/>
      <c r="AG51" s="31"/>
      <c r="AH51" s="63"/>
      <c r="AI51" s="64"/>
      <c r="AAG51">
        <f t="shared" si="4"/>
        <v>0</v>
      </c>
    </row>
    <row r="52" spans="1:709" ht="19.5" customHeight="1" x14ac:dyDescent="0.25">
      <c r="A52" t="str">
        <f t="shared" si="5"/>
        <v>PoulesPays-Bas - Japon22hPower break 1</v>
      </c>
      <c r="B52" s="26" t="str">
        <f>'Calendrier sur mesure'!B40</f>
        <v>Poules</v>
      </c>
      <c r="C52" s="26" t="str">
        <f>'Calendrier sur mesure'!G40</f>
        <v>Pays-Bas - Japon</v>
      </c>
      <c r="D52" s="27">
        <f>'Calendrier sur mesure'!C40</f>
        <v>46187</v>
      </c>
      <c r="E52" s="28" t="str">
        <f>'Calendrier sur mesure'!I40</f>
        <v>22h</v>
      </c>
      <c r="F52" s="28" t="str">
        <f>'Calendrier sur mesure'!H40</f>
        <v>Power break 1</v>
      </c>
      <c r="G52" s="36"/>
      <c r="H52" s="100">
        <f>'Calendrier sur mesure'!K40</f>
        <v>75000</v>
      </c>
      <c r="I52" s="42">
        <v>0.5</v>
      </c>
      <c r="J52" s="35">
        <v>20</v>
      </c>
      <c r="K52" s="35">
        <v>1</v>
      </c>
      <c r="L52" s="30"/>
      <c r="M52" s="42"/>
      <c r="N52" s="101" t="str">
        <f>IF(G52=TRUE,H52*K52*(VLOOKUP(J52,'Table de correspondance'!D:E,2,FALSE)*(1-O52)),"")</f>
        <v/>
      </c>
      <c r="O52" s="174">
        <v>0.1</v>
      </c>
      <c r="P52" s="101" t="str">
        <f t="shared" si="0"/>
        <v/>
      </c>
      <c r="Q52" s="101" t="str">
        <f t="shared" si="1"/>
        <v/>
      </c>
      <c r="R52" s="29">
        <f>'Calendrier sur mesure'!L40</f>
        <v>5.6999999999999993</v>
      </c>
      <c r="S52" s="164" t="str">
        <f>IFERROR(INDEX(Calendrier!$M:$V,MATCH($V52,Calendrier!$W:$W,0),MATCH($L52,Calendrier!$M$1:$V$1,0)),"")</f>
        <v/>
      </c>
      <c r="T52" s="164" t="str">
        <f t="shared" si="2"/>
        <v/>
      </c>
      <c r="U52" s="164" t="str">
        <f>IFERROR(VLOOKUP(T52,'Table de correspondance'!$R:$S,2,FALSE),S52)</f>
        <v/>
      </c>
      <c r="V52" s="155" t="str">
        <f t="shared" si="3"/>
        <v>Pays-Bas - Japon4618722hPower break 1</v>
      </c>
      <c r="AA52" s="19"/>
      <c r="AB52" s="23"/>
      <c r="AC52" s="23"/>
      <c r="AD52" s="23"/>
      <c r="AE52" s="19"/>
      <c r="AF52" s="19"/>
      <c r="AG52" s="31"/>
      <c r="AH52" s="63"/>
      <c r="AI52" s="64"/>
      <c r="AAG52">
        <f t="shared" si="4"/>
        <v>0</v>
      </c>
    </row>
    <row r="53" spans="1:709" ht="19.5" customHeight="1" x14ac:dyDescent="0.25">
      <c r="A53" t="str">
        <f t="shared" si="5"/>
        <v>PoulesPays-Bas - Japon22hMi-temps 1</v>
      </c>
      <c r="B53" s="26" t="str">
        <f>'Calendrier sur mesure'!B41</f>
        <v>Poules</v>
      </c>
      <c r="C53" s="26" t="str">
        <f>'Calendrier sur mesure'!G41</f>
        <v>Pays-Bas - Japon</v>
      </c>
      <c r="D53" s="27">
        <f>'Calendrier sur mesure'!C41</f>
        <v>46187</v>
      </c>
      <c r="E53" s="28" t="str">
        <f>'Calendrier sur mesure'!I41</f>
        <v>22h</v>
      </c>
      <c r="F53" s="28" t="str">
        <f>'Calendrier sur mesure'!H41</f>
        <v>Mi-temps 1</v>
      </c>
      <c r="G53" s="36"/>
      <c r="H53" s="100">
        <f>'Calendrier sur mesure'!K41</f>
        <v>65000</v>
      </c>
      <c r="I53" s="42">
        <v>0.5</v>
      </c>
      <c r="J53" s="35">
        <v>20</v>
      </c>
      <c r="K53" s="35">
        <v>1</v>
      </c>
      <c r="L53" s="30"/>
      <c r="M53" s="42"/>
      <c r="N53" s="101" t="str">
        <f>IF(G53=TRUE,H53*K53*(VLOOKUP(J53,'Table de correspondance'!D:E,2,FALSE)*(1-O53)),"")</f>
        <v/>
      </c>
      <c r="O53" s="174">
        <v>0.1</v>
      </c>
      <c r="P53" s="101" t="str">
        <f t="shared" si="0"/>
        <v/>
      </c>
      <c r="Q53" s="101" t="str">
        <f t="shared" si="1"/>
        <v/>
      </c>
      <c r="R53" s="29">
        <f>'Calendrier sur mesure'!L41</f>
        <v>5.2</v>
      </c>
      <c r="S53" s="164" t="str">
        <f>IFERROR(INDEX(Calendrier!$M:$V,MATCH($V53,Calendrier!$W:$W,0),MATCH($L53,Calendrier!$M$1:$V$1,0)),"")</f>
        <v/>
      </c>
      <c r="T53" s="164" t="str">
        <f t="shared" si="2"/>
        <v/>
      </c>
      <c r="U53" s="164" t="str">
        <f>IFERROR(VLOOKUP(T53,'Table de correspondance'!$R:$S,2,FALSE),S53)</f>
        <v/>
      </c>
      <c r="V53" s="155" t="str">
        <f t="shared" si="3"/>
        <v>Pays-Bas - Japon4618722hMi-temps 1</v>
      </c>
      <c r="AA53" s="19"/>
      <c r="AB53" s="23"/>
      <c r="AC53" s="23"/>
      <c r="AD53" s="23"/>
      <c r="AE53" s="19"/>
      <c r="AF53" s="19"/>
      <c r="AG53" s="31"/>
      <c r="AH53" s="63"/>
      <c r="AI53" s="64"/>
      <c r="AAG53">
        <f t="shared" si="4"/>
        <v>0</v>
      </c>
    </row>
    <row r="54" spans="1:709" ht="19.5" customHeight="1" x14ac:dyDescent="0.25">
      <c r="A54" t="str">
        <f t="shared" si="5"/>
        <v>PoulesPays-Bas - Japon22hMi-temps 2</v>
      </c>
      <c r="B54" s="26" t="str">
        <f>'Calendrier sur mesure'!B42</f>
        <v>Poules</v>
      </c>
      <c r="C54" s="26" t="str">
        <f>'Calendrier sur mesure'!G42</f>
        <v>Pays-Bas - Japon</v>
      </c>
      <c r="D54" s="27">
        <f>'Calendrier sur mesure'!C42</f>
        <v>46187</v>
      </c>
      <c r="E54" s="28" t="str">
        <f>'Calendrier sur mesure'!I42</f>
        <v>22h</v>
      </c>
      <c r="F54" s="28" t="str">
        <f>'Calendrier sur mesure'!H42</f>
        <v>Mi-temps 2</v>
      </c>
      <c r="G54" s="36"/>
      <c r="H54" s="100">
        <f>'Calendrier sur mesure'!K42</f>
        <v>60000</v>
      </c>
      <c r="I54" s="42">
        <v>0.5</v>
      </c>
      <c r="J54" s="35">
        <v>20</v>
      </c>
      <c r="K54" s="35">
        <v>1</v>
      </c>
      <c r="L54" s="30"/>
      <c r="M54" s="42"/>
      <c r="N54" s="101" t="str">
        <f>IF(G54=TRUE,H54*K54*(VLOOKUP(J54,'Table de correspondance'!D:E,2,FALSE)*(1-O54)),"")</f>
        <v/>
      </c>
      <c r="O54" s="174">
        <v>0.1</v>
      </c>
      <c r="P54" s="101" t="str">
        <f t="shared" si="0"/>
        <v/>
      </c>
      <c r="Q54" s="101" t="str">
        <f t="shared" si="1"/>
        <v/>
      </c>
      <c r="R54" s="29">
        <f>'Calendrier sur mesure'!L42</f>
        <v>4.8</v>
      </c>
      <c r="S54" s="164" t="str">
        <f>IFERROR(INDEX(Calendrier!$M:$V,MATCH($V54,Calendrier!$W:$W,0),MATCH($L54,Calendrier!$M$1:$V$1,0)),"")</f>
        <v/>
      </c>
      <c r="T54" s="164" t="str">
        <f t="shared" si="2"/>
        <v/>
      </c>
      <c r="U54" s="164" t="str">
        <f>IFERROR(VLOOKUP(T54,'Table de correspondance'!$R:$S,2,FALSE),S54)</f>
        <v/>
      </c>
      <c r="V54" s="155" t="str">
        <f t="shared" si="3"/>
        <v>Pays-Bas - Japon4618722hMi-temps 2</v>
      </c>
      <c r="AA54" s="19"/>
      <c r="AB54" s="23"/>
      <c r="AC54" s="23"/>
      <c r="AD54" s="23"/>
      <c r="AE54" s="19"/>
      <c r="AF54" s="19"/>
      <c r="AG54" s="31"/>
      <c r="AH54" s="63"/>
      <c r="AI54" s="64"/>
      <c r="AAG54">
        <f t="shared" si="4"/>
        <v>0</v>
      </c>
    </row>
    <row r="55" spans="1:709" ht="19.5" customHeight="1" x14ac:dyDescent="0.25">
      <c r="A55" t="str">
        <f t="shared" si="5"/>
        <v>PoulesPays-Bas - Japon22hMi-temps 3</v>
      </c>
      <c r="B55" s="26" t="str">
        <f>'Calendrier sur mesure'!B43</f>
        <v>Poules</v>
      </c>
      <c r="C55" s="26" t="str">
        <f>'Calendrier sur mesure'!G43</f>
        <v>Pays-Bas - Japon</v>
      </c>
      <c r="D55" s="27">
        <f>'Calendrier sur mesure'!C43</f>
        <v>46187</v>
      </c>
      <c r="E55" s="28" t="str">
        <f>'Calendrier sur mesure'!I43</f>
        <v>22h</v>
      </c>
      <c r="F55" s="28" t="str">
        <f>'Calendrier sur mesure'!H43</f>
        <v>Mi-temps 3</v>
      </c>
      <c r="G55" s="36"/>
      <c r="H55" s="100">
        <f>'Calendrier sur mesure'!K43</f>
        <v>65000</v>
      </c>
      <c r="I55" s="42">
        <v>0.5</v>
      </c>
      <c r="J55" s="35">
        <v>20</v>
      </c>
      <c r="K55" s="35">
        <v>1</v>
      </c>
      <c r="L55" s="30"/>
      <c r="M55" s="42"/>
      <c r="N55" s="101" t="str">
        <f>IF(G55=TRUE,H55*K55*(VLOOKUP(J55,'Table de correspondance'!D:E,2,FALSE)*(1-O55)),"")</f>
        <v/>
      </c>
      <c r="O55" s="174">
        <v>0.1</v>
      </c>
      <c r="P55" s="101" t="str">
        <f t="shared" si="0"/>
        <v/>
      </c>
      <c r="Q55" s="101" t="str">
        <f t="shared" si="1"/>
        <v/>
      </c>
      <c r="R55" s="29">
        <f>'Calendrier sur mesure'!L43</f>
        <v>5.2</v>
      </c>
      <c r="S55" s="164" t="str">
        <f>IFERROR(INDEX(Calendrier!$M:$V,MATCH($V55,Calendrier!$W:$W,0),MATCH($L55,Calendrier!$M$1:$V$1,0)),"")</f>
        <v/>
      </c>
      <c r="T55" s="164" t="str">
        <f t="shared" si="2"/>
        <v/>
      </c>
      <c r="U55" s="164" t="str">
        <f>IFERROR(VLOOKUP(T55,'Table de correspondance'!$R:$S,2,FALSE),S55)</f>
        <v/>
      </c>
      <c r="V55" s="155" t="str">
        <f t="shared" si="3"/>
        <v>Pays-Bas - Japon4618722hMi-temps 3</v>
      </c>
      <c r="AA55" s="19"/>
      <c r="AB55" s="23"/>
      <c r="AC55" s="23"/>
      <c r="AD55" s="23"/>
      <c r="AE55" s="19"/>
      <c r="AF55" s="19"/>
      <c r="AG55" s="31"/>
      <c r="AH55" s="63"/>
      <c r="AI55" s="64"/>
      <c r="AAG55">
        <f t="shared" si="4"/>
        <v>0</v>
      </c>
    </row>
    <row r="56" spans="1:709" ht="19.5" customHeight="1" x14ac:dyDescent="0.25">
      <c r="A56" t="str">
        <f t="shared" si="5"/>
        <v>PoulesPays-Bas - Japon22hPower break 2</v>
      </c>
      <c r="B56" s="26" t="str">
        <f>'Calendrier sur mesure'!B44</f>
        <v>Poules</v>
      </c>
      <c r="C56" s="26" t="str">
        <f>'Calendrier sur mesure'!G44</f>
        <v>Pays-Bas - Japon</v>
      </c>
      <c r="D56" s="27">
        <f>'Calendrier sur mesure'!C44</f>
        <v>46187</v>
      </c>
      <c r="E56" s="28" t="str">
        <f>'Calendrier sur mesure'!I44</f>
        <v>22h</v>
      </c>
      <c r="F56" s="28" t="str">
        <f>'Calendrier sur mesure'!H44</f>
        <v>Power break 2</v>
      </c>
      <c r="G56" s="36"/>
      <c r="H56" s="100">
        <f>'Calendrier sur mesure'!K44</f>
        <v>70000</v>
      </c>
      <c r="I56" s="42">
        <v>0.5</v>
      </c>
      <c r="J56" s="35">
        <v>20</v>
      </c>
      <c r="K56" s="35">
        <v>1</v>
      </c>
      <c r="L56" s="30"/>
      <c r="M56" s="42"/>
      <c r="N56" s="101" t="str">
        <f>IF(G56=TRUE,H56*K56*(VLOOKUP(J56,'Table de correspondance'!D:E,2,FALSE)*(1-O56)),"")</f>
        <v/>
      </c>
      <c r="O56" s="174">
        <v>0.1</v>
      </c>
      <c r="P56" s="101" t="str">
        <f t="shared" si="0"/>
        <v/>
      </c>
      <c r="Q56" s="101" t="str">
        <f t="shared" si="1"/>
        <v/>
      </c>
      <c r="R56" s="29">
        <f>'Calendrier sur mesure'!L44</f>
        <v>5.3199999999999994</v>
      </c>
      <c r="S56" s="164" t="str">
        <f>IFERROR(INDEX(Calendrier!$M:$V,MATCH($V56,Calendrier!$W:$W,0),MATCH($L56,Calendrier!$M$1:$V$1,0)),"")</f>
        <v/>
      </c>
      <c r="T56" s="164" t="str">
        <f t="shared" si="2"/>
        <v/>
      </c>
      <c r="U56" s="164" t="str">
        <f>IFERROR(VLOOKUP(T56,'Table de correspondance'!$R:$S,2,FALSE),S56)</f>
        <v/>
      </c>
      <c r="V56" s="155" t="str">
        <f t="shared" si="3"/>
        <v>Pays-Bas - Japon4618722hPower break 2</v>
      </c>
      <c r="AA56" s="19"/>
      <c r="AB56" s="23"/>
      <c r="AC56" s="23"/>
      <c r="AD56" s="23"/>
      <c r="AE56" s="19"/>
      <c r="AF56" s="19"/>
      <c r="AG56" s="31"/>
      <c r="AH56" s="63"/>
      <c r="AI56" s="64"/>
      <c r="AAG56">
        <f t="shared" si="4"/>
        <v>0</v>
      </c>
    </row>
    <row r="57" spans="1:709" ht="19.5" customHeight="1" x14ac:dyDescent="0.25">
      <c r="A57" t="str">
        <f t="shared" si="5"/>
        <v>PoulesPays-Bas - Japon22hFin match</v>
      </c>
      <c r="B57" s="26" t="str">
        <f>'Calendrier sur mesure'!B45</f>
        <v>Poules</v>
      </c>
      <c r="C57" s="26" t="str">
        <f>'Calendrier sur mesure'!G45</f>
        <v>Pays-Bas - Japon</v>
      </c>
      <c r="D57" s="27">
        <f>'Calendrier sur mesure'!C45</f>
        <v>46187</v>
      </c>
      <c r="E57" s="28" t="str">
        <f>'Calendrier sur mesure'!I45</f>
        <v>22h</v>
      </c>
      <c r="F57" s="28" t="str">
        <f>'Calendrier sur mesure'!H45</f>
        <v>Fin match</v>
      </c>
      <c r="G57" s="36"/>
      <c r="H57" s="100">
        <f>'Calendrier sur mesure'!K45</f>
        <v>15000</v>
      </c>
      <c r="I57" s="42">
        <v>0.5</v>
      </c>
      <c r="J57" s="35">
        <v>20</v>
      </c>
      <c r="K57" s="35">
        <v>1</v>
      </c>
      <c r="L57" s="30"/>
      <c r="M57" s="42"/>
      <c r="N57" s="101" t="str">
        <f>IF(G57=TRUE,H57*K57*(VLOOKUP(J57,'Table de correspondance'!D:E,2,FALSE)*(1-O57)),"")</f>
        <v/>
      </c>
      <c r="O57" s="174">
        <v>0.1</v>
      </c>
      <c r="P57" s="101" t="str">
        <f t="shared" si="0"/>
        <v/>
      </c>
      <c r="Q57" s="101" t="str">
        <f t="shared" si="1"/>
        <v/>
      </c>
      <c r="R57" s="29">
        <f>'Calendrier sur mesure'!L45</f>
        <v>1.65</v>
      </c>
      <c r="S57" s="164" t="str">
        <f>IFERROR(INDEX(Calendrier!$M:$V,MATCH($V57,Calendrier!$W:$W,0),MATCH($L57,Calendrier!$M$1:$V$1,0)),"")</f>
        <v/>
      </c>
      <c r="T57" s="164" t="str">
        <f t="shared" si="2"/>
        <v/>
      </c>
      <c r="U57" s="164" t="str">
        <f>IFERROR(VLOOKUP(T57,'Table de correspondance'!$R:$S,2,FALSE),S57)</f>
        <v/>
      </c>
      <c r="V57" s="155" t="str">
        <f t="shared" si="3"/>
        <v>Pays-Bas - Japon4618722hFin match</v>
      </c>
      <c r="AA57" s="19"/>
      <c r="AB57" s="23"/>
      <c r="AC57" s="23"/>
      <c r="AD57" s="23"/>
      <c r="AE57" s="19"/>
      <c r="AF57" s="19"/>
      <c r="AG57" s="31"/>
      <c r="AH57" s="63"/>
      <c r="AI57" s="64"/>
      <c r="AAG57">
        <f t="shared" si="4"/>
        <v>0</v>
      </c>
    </row>
    <row r="58" spans="1:709" ht="19.5" customHeight="1" x14ac:dyDescent="0.25">
      <c r="A58" t="str">
        <f t="shared" si="5"/>
        <v>PoulesEspagne - Cap Vert18hAvant Match</v>
      </c>
      <c r="B58" s="26" t="str">
        <f>'Calendrier sur mesure'!B46</f>
        <v>Poules</v>
      </c>
      <c r="C58" s="26" t="str">
        <f>'Calendrier sur mesure'!G46</f>
        <v>Espagne - Cap Vert</v>
      </c>
      <c r="D58" s="27">
        <f>'Calendrier sur mesure'!C46</f>
        <v>46188</v>
      </c>
      <c r="E58" s="28" t="str">
        <f>'Calendrier sur mesure'!I46</f>
        <v>18h</v>
      </c>
      <c r="F58" s="28" t="str">
        <f>'Calendrier sur mesure'!H46</f>
        <v>Avant Match</v>
      </c>
      <c r="G58" s="36"/>
      <c r="H58" s="100">
        <f>'Calendrier sur mesure'!K46</f>
        <v>11000</v>
      </c>
      <c r="I58" s="42">
        <v>0.5</v>
      </c>
      <c r="J58" s="35">
        <v>20</v>
      </c>
      <c r="K58" s="35">
        <v>1</v>
      </c>
      <c r="L58" s="30"/>
      <c r="M58" s="42"/>
      <c r="N58" s="101" t="str">
        <f>IF(G58=TRUE,H58*K58*(VLOOKUP(J58,'Table de correspondance'!D:E,2,FALSE)*(1-O58)),"")</f>
        <v/>
      </c>
      <c r="O58" s="174">
        <v>0.1</v>
      </c>
      <c r="P58" s="101" t="str">
        <f t="shared" si="0"/>
        <v/>
      </c>
      <c r="Q58" s="101" t="str">
        <f t="shared" si="1"/>
        <v/>
      </c>
      <c r="R58" s="29">
        <f>'Calendrier sur mesure'!L46</f>
        <v>1.2</v>
      </c>
      <c r="S58" s="164" t="str">
        <f>IFERROR(INDEX(Calendrier!$M:$V,MATCH($V58,Calendrier!$W:$W,0),MATCH($L58,Calendrier!$M$1:$V$1,0)),"")</f>
        <v/>
      </c>
      <c r="T58" s="164" t="str">
        <f t="shared" si="2"/>
        <v/>
      </c>
      <c r="U58" s="164" t="str">
        <f>IFERROR(VLOOKUP(T58,'Table de correspondance'!$R:$S,2,FALSE),S58)</f>
        <v/>
      </c>
      <c r="V58" s="155" t="str">
        <f t="shared" si="3"/>
        <v>Espagne - Cap Vert4618818hAvant Match</v>
      </c>
      <c r="AA58" s="19"/>
      <c r="AB58" s="23"/>
      <c r="AC58" s="23"/>
      <c r="AD58" s="23"/>
      <c r="AE58" s="19"/>
      <c r="AF58" s="19"/>
      <c r="AG58" s="31"/>
      <c r="AH58" s="63"/>
      <c r="AI58" s="64"/>
      <c r="AAG58">
        <f t="shared" si="4"/>
        <v>0</v>
      </c>
    </row>
    <row r="59" spans="1:709" ht="19.5" customHeight="1" x14ac:dyDescent="0.25">
      <c r="A59" t="str">
        <f t="shared" si="5"/>
        <v>PoulesEspagne - Cap Vert18hPower break 1</v>
      </c>
      <c r="B59" s="26" t="str">
        <f>'Calendrier sur mesure'!B47</f>
        <v>Poules</v>
      </c>
      <c r="C59" s="26" t="str">
        <f>'Calendrier sur mesure'!G47</f>
        <v>Espagne - Cap Vert</v>
      </c>
      <c r="D59" s="27">
        <f>'Calendrier sur mesure'!C47</f>
        <v>46188</v>
      </c>
      <c r="E59" s="28" t="str">
        <f>'Calendrier sur mesure'!I47</f>
        <v>18h</v>
      </c>
      <c r="F59" s="28" t="str">
        <f>'Calendrier sur mesure'!H47</f>
        <v>Power break 1</v>
      </c>
      <c r="G59" s="36"/>
      <c r="H59" s="100">
        <f>'Calendrier sur mesure'!K47</f>
        <v>52000</v>
      </c>
      <c r="I59" s="42">
        <v>0.5</v>
      </c>
      <c r="J59" s="35">
        <v>20</v>
      </c>
      <c r="K59" s="35">
        <v>1</v>
      </c>
      <c r="L59" s="30"/>
      <c r="M59" s="42"/>
      <c r="N59" s="101" t="str">
        <f>IF(G59=TRUE,H59*K59*(VLOOKUP(J59,'Table de correspondance'!D:E,2,FALSE)*(1-O59)),"")</f>
        <v/>
      </c>
      <c r="O59" s="174">
        <v>0.1</v>
      </c>
      <c r="P59" s="101" t="str">
        <f t="shared" si="0"/>
        <v/>
      </c>
      <c r="Q59" s="101" t="str">
        <f t="shared" si="1"/>
        <v/>
      </c>
      <c r="R59" s="29">
        <f>'Calendrier sur mesure'!L47</f>
        <v>4.3224999999999998</v>
      </c>
      <c r="S59" s="164" t="str">
        <f>IFERROR(INDEX(Calendrier!$M:$V,MATCH($V59,Calendrier!$W:$W,0),MATCH($L59,Calendrier!$M$1:$V$1,0)),"")</f>
        <v/>
      </c>
      <c r="T59" s="164" t="str">
        <f t="shared" si="2"/>
        <v/>
      </c>
      <c r="U59" s="164" t="str">
        <f>IFERROR(VLOOKUP(T59,'Table de correspondance'!$R:$S,2,FALSE),S59)</f>
        <v/>
      </c>
      <c r="V59" s="155" t="str">
        <f t="shared" si="3"/>
        <v>Espagne - Cap Vert4618818hPower break 1</v>
      </c>
      <c r="AA59" s="19"/>
      <c r="AB59" s="23"/>
      <c r="AC59" s="23"/>
      <c r="AD59" s="23"/>
      <c r="AE59" s="19"/>
      <c r="AF59" s="19"/>
      <c r="AG59" s="31"/>
      <c r="AH59" s="63"/>
      <c r="AI59" s="64"/>
      <c r="AAG59">
        <f t="shared" si="4"/>
        <v>0</v>
      </c>
    </row>
    <row r="60" spans="1:709" ht="19.5" customHeight="1" x14ac:dyDescent="0.25">
      <c r="A60" t="str">
        <f t="shared" si="5"/>
        <v>PoulesEspagne - Cap Vert18hMi-temps 1</v>
      </c>
      <c r="B60" s="26" t="str">
        <f>'Calendrier sur mesure'!B48</f>
        <v>Poules</v>
      </c>
      <c r="C60" s="26" t="str">
        <f>'Calendrier sur mesure'!G48</f>
        <v>Espagne - Cap Vert</v>
      </c>
      <c r="D60" s="27">
        <f>'Calendrier sur mesure'!C48</f>
        <v>46188</v>
      </c>
      <c r="E60" s="28" t="str">
        <f>'Calendrier sur mesure'!I48</f>
        <v>18h</v>
      </c>
      <c r="F60" s="28" t="str">
        <f>'Calendrier sur mesure'!H48</f>
        <v>Mi-temps 1</v>
      </c>
      <c r="G60" s="36"/>
      <c r="H60" s="100">
        <f>'Calendrier sur mesure'!K48</f>
        <v>45000</v>
      </c>
      <c r="I60" s="42">
        <v>0.5</v>
      </c>
      <c r="J60" s="35">
        <v>20</v>
      </c>
      <c r="K60" s="35">
        <v>1</v>
      </c>
      <c r="L60" s="30"/>
      <c r="M60" s="42"/>
      <c r="N60" s="101" t="str">
        <f>IF(G60=TRUE,H60*K60*(VLOOKUP(J60,'Table de correspondance'!D:E,2,FALSE)*(1-O60)),"")</f>
        <v/>
      </c>
      <c r="O60" s="174">
        <v>0.1</v>
      </c>
      <c r="P60" s="101" t="str">
        <f t="shared" si="0"/>
        <v/>
      </c>
      <c r="Q60" s="101" t="str">
        <f t="shared" si="1"/>
        <v/>
      </c>
      <c r="R60" s="29">
        <f>'Calendrier sur mesure'!L48</f>
        <v>3.95</v>
      </c>
      <c r="S60" s="164" t="str">
        <f>IFERROR(INDEX(Calendrier!$M:$V,MATCH($V60,Calendrier!$W:$W,0),MATCH($L60,Calendrier!$M$1:$V$1,0)),"")</f>
        <v/>
      </c>
      <c r="T60" s="164" t="str">
        <f t="shared" si="2"/>
        <v/>
      </c>
      <c r="U60" s="164" t="str">
        <f>IFERROR(VLOOKUP(T60,'Table de correspondance'!$R:$S,2,FALSE),S60)</f>
        <v/>
      </c>
      <c r="V60" s="155" t="str">
        <f t="shared" si="3"/>
        <v>Espagne - Cap Vert4618818hMi-temps 1</v>
      </c>
      <c r="AA60" s="19"/>
      <c r="AB60" s="23"/>
      <c r="AC60" s="23"/>
      <c r="AD60" s="23"/>
      <c r="AE60" s="19"/>
      <c r="AF60" s="19"/>
      <c r="AG60" s="31"/>
      <c r="AH60" s="63"/>
      <c r="AI60" s="64"/>
      <c r="AAG60">
        <f t="shared" si="4"/>
        <v>0</v>
      </c>
    </row>
    <row r="61" spans="1:709" ht="19.5" customHeight="1" x14ac:dyDescent="0.25">
      <c r="A61" t="str">
        <f t="shared" si="5"/>
        <v>PoulesEspagne - Cap Vert18hMi-temps 2</v>
      </c>
      <c r="B61" s="26" t="str">
        <f>'Calendrier sur mesure'!B49</f>
        <v>Poules</v>
      </c>
      <c r="C61" s="26" t="str">
        <f>'Calendrier sur mesure'!G49</f>
        <v>Espagne - Cap Vert</v>
      </c>
      <c r="D61" s="27">
        <f>'Calendrier sur mesure'!C49</f>
        <v>46188</v>
      </c>
      <c r="E61" s="28" t="str">
        <f>'Calendrier sur mesure'!I49</f>
        <v>18h</v>
      </c>
      <c r="F61" s="28" t="str">
        <f>'Calendrier sur mesure'!H49</f>
        <v>Mi-temps 2</v>
      </c>
      <c r="G61" s="36"/>
      <c r="H61" s="100">
        <f>'Calendrier sur mesure'!K49</f>
        <v>40000</v>
      </c>
      <c r="I61" s="42">
        <v>0.5</v>
      </c>
      <c r="J61" s="35">
        <v>20</v>
      </c>
      <c r="K61" s="35">
        <v>1</v>
      </c>
      <c r="L61" s="30"/>
      <c r="M61" s="42"/>
      <c r="N61" s="101" t="str">
        <f>IF(G61=TRUE,H61*K61*(VLOOKUP(J61,'Table de correspondance'!D:E,2,FALSE)*(1-O61)),"")</f>
        <v/>
      </c>
      <c r="O61" s="174">
        <v>0.1</v>
      </c>
      <c r="P61" s="101" t="str">
        <f t="shared" si="0"/>
        <v/>
      </c>
      <c r="Q61" s="101" t="str">
        <f t="shared" si="1"/>
        <v/>
      </c>
      <c r="R61" s="29">
        <f>'Calendrier sur mesure'!L49</f>
        <v>3.5</v>
      </c>
      <c r="S61" s="164" t="str">
        <f>IFERROR(INDEX(Calendrier!$M:$V,MATCH($V61,Calendrier!$W:$W,0),MATCH($L61,Calendrier!$M$1:$V$1,0)),"")</f>
        <v/>
      </c>
      <c r="T61" s="164" t="str">
        <f t="shared" si="2"/>
        <v/>
      </c>
      <c r="U61" s="164" t="str">
        <f>IFERROR(VLOOKUP(T61,'Table de correspondance'!$R:$S,2,FALSE),S61)</f>
        <v/>
      </c>
      <c r="V61" s="155" t="str">
        <f t="shared" si="3"/>
        <v>Espagne - Cap Vert4618818hMi-temps 2</v>
      </c>
      <c r="AA61" s="19"/>
      <c r="AB61" s="23"/>
      <c r="AC61" s="23"/>
      <c r="AD61" s="23"/>
      <c r="AE61" s="19"/>
      <c r="AF61" s="19"/>
      <c r="AG61" s="31"/>
      <c r="AH61" s="63"/>
      <c r="AI61" s="64"/>
      <c r="AAG61">
        <f t="shared" si="4"/>
        <v>0</v>
      </c>
    </row>
    <row r="62" spans="1:709" ht="19.5" customHeight="1" x14ac:dyDescent="0.25">
      <c r="A62" t="str">
        <f t="shared" si="5"/>
        <v>PoulesEspagne - Cap Vert18hMi-temps 3</v>
      </c>
      <c r="B62" s="26" t="str">
        <f>'Calendrier sur mesure'!B50</f>
        <v>Poules</v>
      </c>
      <c r="C62" s="26" t="str">
        <f>'Calendrier sur mesure'!G50</f>
        <v>Espagne - Cap Vert</v>
      </c>
      <c r="D62" s="27">
        <f>'Calendrier sur mesure'!C50</f>
        <v>46188</v>
      </c>
      <c r="E62" s="28" t="str">
        <f>'Calendrier sur mesure'!I50</f>
        <v>18h</v>
      </c>
      <c r="F62" s="28" t="str">
        <f>'Calendrier sur mesure'!H50</f>
        <v>Mi-temps 3</v>
      </c>
      <c r="G62" s="36"/>
      <c r="H62" s="100">
        <f>'Calendrier sur mesure'!K50</f>
        <v>45000</v>
      </c>
      <c r="I62" s="42">
        <v>0.5</v>
      </c>
      <c r="J62" s="35">
        <v>20</v>
      </c>
      <c r="K62" s="35">
        <v>1</v>
      </c>
      <c r="L62" s="30"/>
      <c r="M62" s="42"/>
      <c r="N62" s="101" t="str">
        <f>IF(G62=TRUE,H62*K62*(VLOOKUP(J62,'Table de correspondance'!D:E,2,FALSE)*(1-O62)),"")</f>
        <v/>
      </c>
      <c r="O62" s="174">
        <v>0.1</v>
      </c>
      <c r="P62" s="101" t="str">
        <f t="shared" si="0"/>
        <v/>
      </c>
      <c r="Q62" s="101" t="str">
        <f t="shared" si="1"/>
        <v/>
      </c>
      <c r="R62" s="29">
        <f>'Calendrier sur mesure'!L50</f>
        <v>3.95</v>
      </c>
      <c r="S62" s="164" t="str">
        <f>IFERROR(INDEX(Calendrier!$M:$V,MATCH($V62,Calendrier!$W:$W,0),MATCH($L62,Calendrier!$M$1:$V$1,0)),"")</f>
        <v/>
      </c>
      <c r="T62" s="164" t="str">
        <f t="shared" si="2"/>
        <v/>
      </c>
      <c r="U62" s="164" t="str">
        <f>IFERROR(VLOOKUP(T62,'Table de correspondance'!$R:$S,2,FALSE),S62)</f>
        <v/>
      </c>
      <c r="V62" s="155" t="str">
        <f t="shared" si="3"/>
        <v>Espagne - Cap Vert4618818hMi-temps 3</v>
      </c>
      <c r="AA62" s="19"/>
      <c r="AB62" s="23"/>
      <c r="AC62" s="23"/>
      <c r="AD62" s="23"/>
      <c r="AE62" s="19"/>
      <c r="AF62" s="19"/>
      <c r="AG62" s="31"/>
      <c r="AH62" s="63"/>
      <c r="AI62" s="64"/>
      <c r="AAG62">
        <f t="shared" si="4"/>
        <v>0</v>
      </c>
    </row>
    <row r="63" spans="1:709" ht="19.5" customHeight="1" x14ac:dyDescent="0.25">
      <c r="A63" t="str">
        <f t="shared" si="5"/>
        <v>PoulesEspagne - Cap Vert18hPower break 2</v>
      </c>
      <c r="B63" s="26" t="str">
        <f>'Calendrier sur mesure'!B51</f>
        <v>Poules</v>
      </c>
      <c r="C63" s="26" t="str">
        <f>'Calendrier sur mesure'!G51</f>
        <v>Espagne - Cap Vert</v>
      </c>
      <c r="D63" s="27">
        <f>'Calendrier sur mesure'!C51</f>
        <v>46188</v>
      </c>
      <c r="E63" s="28" t="str">
        <f>'Calendrier sur mesure'!I51</f>
        <v>18h</v>
      </c>
      <c r="F63" s="28" t="str">
        <f>'Calendrier sur mesure'!H51</f>
        <v>Power break 2</v>
      </c>
      <c r="G63" s="36"/>
      <c r="H63" s="100">
        <f>'Calendrier sur mesure'!K51</f>
        <v>52000</v>
      </c>
      <c r="I63" s="42">
        <v>0.5</v>
      </c>
      <c r="J63" s="35">
        <v>20</v>
      </c>
      <c r="K63" s="35">
        <v>1</v>
      </c>
      <c r="L63" s="30"/>
      <c r="M63" s="42"/>
      <c r="N63" s="101" t="str">
        <f>IF(G63=TRUE,H63*K63*(VLOOKUP(J63,'Table de correspondance'!D:E,2,FALSE)*(1-O63)),"")</f>
        <v/>
      </c>
      <c r="O63" s="174">
        <v>0.1</v>
      </c>
      <c r="P63" s="101" t="str">
        <f t="shared" si="0"/>
        <v/>
      </c>
      <c r="Q63" s="101" t="str">
        <f t="shared" si="1"/>
        <v/>
      </c>
      <c r="R63" s="29">
        <f>'Calendrier sur mesure'!L51</f>
        <v>4.3224999999999998</v>
      </c>
      <c r="S63" s="164" t="str">
        <f>IFERROR(INDEX(Calendrier!$M:$V,MATCH($V63,Calendrier!$W:$W,0),MATCH($L63,Calendrier!$M$1:$V$1,0)),"")</f>
        <v/>
      </c>
      <c r="T63" s="164" t="str">
        <f t="shared" si="2"/>
        <v/>
      </c>
      <c r="U63" s="164" t="str">
        <f>IFERROR(VLOOKUP(T63,'Table de correspondance'!$R:$S,2,FALSE),S63)</f>
        <v/>
      </c>
      <c r="V63" s="155" t="str">
        <f t="shared" si="3"/>
        <v>Espagne - Cap Vert4618818hPower break 2</v>
      </c>
      <c r="AA63" s="19"/>
      <c r="AB63" s="23"/>
      <c r="AC63" s="23"/>
      <c r="AD63" s="23"/>
      <c r="AE63" s="19"/>
      <c r="AF63" s="19"/>
      <c r="AG63" s="31"/>
      <c r="AH63" s="63"/>
      <c r="AI63" s="64"/>
      <c r="AAG63">
        <f t="shared" si="4"/>
        <v>0</v>
      </c>
    </row>
    <row r="64" spans="1:709" ht="19.5" customHeight="1" x14ac:dyDescent="0.25">
      <c r="A64" t="str">
        <f t="shared" si="5"/>
        <v>PoulesEspagne - Cap Vert18hFin match</v>
      </c>
      <c r="B64" s="26" t="str">
        <f>'Calendrier sur mesure'!B52</f>
        <v>Poules</v>
      </c>
      <c r="C64" s="26" t="str">
        <f>'Calendrier sur mesure'!G52</f>
        <v>Espagne - Cap Vert</v>
      </c>
      <c r="D64" s="27">
        <f>'Calendrier sur mesure'!C52</f>
        <v>46188</v>
      </c>
      <c r="E64" s="28" t="str">
        <f>'Calendrier sur mesure'!I52</f>
        <v>18h</v>
      </c>
      <c r="F64" s="28" t="str">
        <f>'Calendrier sur mesure'!H52</f>
        <v>Fin match</v>
      </c>
      <c r="G64" s="36"/>
      <c r="H64" s="100">
        <f>'Calendrier sur mesure'!K52</f>
        <v>40000</v>
      </c>
      <c r="I64" s="42">
        <v>0.5</v>
      </c>
      <c r="J64" s="35">
        <v>20</v>
      </c>
      <c r="K64" s="35">
        <v>1</v>
      </c>
      <c r="L64" s="30"/>
      <c r="M64" s="42"/>
      <c r="N64" s="101" t="str">
        <f>IF(G64=TRUE,H64*K64*(VLOOKUP(J64,'Table de correspondance'!D:E,2,FALSE)*(1-O64)),"")</f>
        <v/>
      </c>
      <c r="O64" s="174">
        <v>0.1</v>
      </c>
      <c r="P64" s="101" t="str">
        <f t="shared" si="0"/>
        <v/>
      </c>
      <c r="Q64" s="101" t="str">
        <f t="shared" si="1"/>
        <v/>
      </c>
      <c r="R64" s="29">
        <f>'Calendrier sur mesure'!L52</f>
        <v>3.5</v>
      </c>
      <c r="S64" s="164" t="str">
        <f>IFERROR(INDEX(Calendrier!$M:$V,MATCH($V64,Calendrier!$W:$W,0),MATCH($L64,Calendrier!$M$1:$V$1,0)),"")</f>
        <v/>
      </c>
      <c r="T64" s="164" t="str">
        <f t="shared" si="2"/>
        <v/>
      </c>
      <c r="U64" s="164" t="str">
        <f>IFERROR(VLOOKUP(T64,'Table de correspondance'!$R:$S,2,FALSE),S64)</f>
        <v/>
      </c>
      <c r="V64" s="155" t="str">
        <f t="shared" si="3"/>
        <v>Espagne - Cap Vert4618818hFin match</v>
      </c>
      <c r="AA64" s="19"/>
      <c r="AB64" s="23"/>
      <c r="AC64" s="23"/>
      <c r="AD64" s="23"/>
      <c r="AE64" s="19"/>
      <c r="AF64" s="19"/>
      <c r="AG64" s="31"/>
      <c r="AH64" s="63"/>
      <c r="AI64" s="64"/>
      <c r="AAG64">
        <f t="shared" si="4"/>
        <v>0</v>
      </c>
    </row>
    <row r="65" spans="1:709" ht="19.5" customHeight="1" x14ac:dyDescent="0.25">
      <c r="A65" t="str">
        <f t="shared" si="5"/>
        <v>PoulesArabie Saoudite - Uruguay24hAvant Match</v>
      </c>
      <c r="B65" s="26" t="str">
        <f>'Calendrier sur mesure'!B53</f>
        <v>Poules</v>
      </c>
      <c r="C65" s="26" t="str">
        <f>'Calendrier sur mesure'!G53</f>
        <v>Arabie Saoudite - Uruguay</v>
      </c>
      <c r="D65" s="27">
        <f>'Calendrier sur mesure'!C53</f>
        <v>46188</v>
      </c>
      <c r="E65" s="28" t="str">
        <f>'Calendrier sur mesure'!I53</f>
        <v>24h</v>
      </c>
      <c r="F65" s="28" t="str">
        <f>'Calendrier sur mesure'!H53</f>
        <v>Avant Match</v>
      </c>
      <c r="G65" s="36"/>
      <c r="H65" s="100">
        <f>'Calendrier sur mesure'!K53</f>
        <v>11000</v>
      </c>
      <c r="I65" s="42">
        <v>0.5</v>
      </c>
      <c r="J65" s="35">
        <v>20</v>
      </c>
      <c r="K65" s="35">
        <v>1</v>
      </c>
      <c r="L65" s="30"/>
      <c r="M65" s="42"/>
      <c r="N65" s="101" t="str">
        <f>IF(G65=TRUE,H65*K65*(VLOOKUP(J65,'Table de correspondance'!D:E,2,FALSE)*(1-O65)),"")</f>
        <v/>
      </c>
      <c r="O65" s="174">
        <v>0.1</v>
      </c>
      <c r="P65" s="101" t="str">
        <f t="shared" si="0"/>
        <v/>
      </c>
      <c r="Q65" s="101" t="str">
        <f t="shared" si="1"/>
        <v/>
      </c>
      <c r="R65" s="29">
        <f>'Calendrier sur mesure'!L53</f>
        <v>1.2</v>
      </c>
      <c r="S65" s="164" t="str">
        <f>IFERROR(INDEX(Calendrier!$M:$V,MATCH($V65,Calendrier!$W:$W,0),MATCH($L65,Calendrier!$M$1:$V$1,0)),"")</f>
        <v/>
      </c>
      <c r="T65" s="164" t="str">
        <f t="shared" si="2"/>
        <v/>
      </c>
      <c r="U65" s="164" t="str">
        <f>IFERROR(VLOOKUP(T65,'Table de correspondance'!$R:$S,2,FALSE),S65)</f>
        <v/>
      </c>
      <c r="V65" s="155" t="str">
        <f t="shared" si="3"/>
        <v>Arabie Saoudite - Uruguay4618824hAvant Match</v>
      </c>
      <c r="AA65" s="19"/>
      <c r="AB65" s="23"/>
      <c r="AC65" s="23"/>
      <c r="AD65" s="23"/>
      <c r="AE65" s="19"/>
      <c r="AF65" s="19"/>
      <c r="AG65" s="31"/>
      <c r="AH65" s="63"/>
      <c r="AI65" s="64"/>
      <c r="AAG65">
        <f t="shared" si="4"/>
        <v>0</v>
      </c>
    </row>
    <row r="66" spans="1:709" ht="19.5" customHeight="1" x14ac:dyDescent="0.25">
      <c r="A66" t="str">
        <f t="shared" si="5"/>
        <v>PoulesArabie Saoudite - Uruguay24hPower break 1</v>
      </c>
      <c r="B66" s="26" t="str">
        <f>'Calendrier sur mesure'!B54</f>
        <v>Poules</v>
      </c>
      <c r="C66" s="26" t="str">
        <f>'Calendrier sur mesure'!G54</f>
        <v>Arabie Saoudite - Uruguay</v>
      </c>
      <c r="D66" s="27">
        <f>'Calendrier sur mesure'!C54</f>
        <v>46188</v>
      </c>
      <c r="E66" s="28" t="str">
        <f>'Calendrier sur mesure'!I54</f>
        <v>24h</v>
      </c>
      <c r="F66" s="28" t="str">
        <f>'Calendrier sur mesure'!H54</f>
        <v>Power break 1</v>
      </c>
      <c r="G66" s="36"/>
      <c r="H66" s="100">
        <f>'Calendrier sur mesure'!K54</f>
        <v>15000</v>
      </c>
      <c r="I66" s="42">
        <v>0.5</v>
      </c>
      <c r="J66" s="35">
        <v>20</v>
      </c>
      <c r="K66" s="35">
        <v>1</v>
      </c>
      <c r="L66" s="30"/>
      <c r="M66" s="42"/>
      <c r="N66" s="101" t="str">
        <f>IF(G66=TRUE,H66*K66*(VLOOKUP(J66,'Table de correspondance'!D:E,2,FALSE)*(1-O66)),"")</f>
        <v/>
      </c>
      <c r="O66" s="174">
        <v>0.1</v>
      </c>
      <c r="P66" s="101" t="str">
        <f t="shared" si="0"/>
        <v/>
      </c>
      <c r="Q66" s="101" t="str">
        <f t="shared" si="1"/>
        <v/>
      </c>
      <c r="R66" s="29">
        <f>'Calendrier sur mesure'!L54</f>
        <v>1.615</v>
      </c>
      <c r="S66" s="164" t="str">
        <f>IFERROR(INDEX(Calendrier!$M:$V,MATCH($V66,Calendrier!$W:$W,0),MATCH($L66,Calendrier!$M$1:$V$1,0)),"")</f>
        <v/>
      </c>
      <c r="T66" s="164" t="str">
        <f t="shared" si="2"/>
        <v/>
      </c>
      <c r="U66" s="164" t="str">
        <f>IFERROR(VLOOKUP(T66,'Table de correspondance'!$R:$S,2,FALSE),S66)</f>
        <v/>
      </c>
      <c r="V66" s="155" t="str">
        <f t="shared" si="3"/>
        <v>Arabie Saoudite - Uruguay4618824hPower break 1</v>
      </c>
      <c r="AA66" s="19"/>
      <c r="AB66" s="23"/>
      <c r="AC66" s="23"/>
      <c r="AD66" s="23"/>
      <c r="AE66" s="19"/>
      <c r="AF66" s="19"/>
      <c r="AG66" s="31"/>
      <c r="AH66" s="63"/>
      <c r="AI66" s="64"/>
      <c r="AAG66">
        <f t="shared" si="4"/>
        <v>0</v>
      </c>
    </row>
    <row r="67" spans="1:709" ht="19.5" customHeight="1" x14ac:dyDescent="0.25">
      <c r="A67" t="str">
        <f t="shared" si="5"/>
        <v>PoulesArabie Saoudite - Uruguay24hMi-temps 1</v>
      </c>
      <c r="B67" s="26" t="str">
        <f>'Calendrier sur mesure'!B55</f>
        <v>Poules</v>
      </c>
      <c r="C67" s="26" t="str">
        <f>'Calendrier sur mesure'!G55</f>
        <v>Arabie Saoudite - Uruguay</v>
      </c>
      <c r="D67" s="27">
        <f>'Calendrier sur mesure'!C55</f>
        <v>46188</v>
      </c>
      <c r="E67" s="28" t="str">
        <f>'Calendrier sur mesure'!I55</f>
        <v>24h</v>
      </c>
      <c r="F67" s="28" t="str">
        <f>'Calendrier sur mesure'!H55</f>
        <v>Mi-temps 1</v>
      </c>
      <c r="G67" s="36"/>
      <c r="H67" s="100">
        <f>'Calendrier sur mesure'!K55</f>
        <v>13000</v>
      </c>
      <c r="I67" s="42">
        <v>0.5</v>
      </c>
      <c r="J67" s="35">
        <v>20</v>
      </c>
      <c r="K67" s="35">
        <v>1</v>
      </c>
      <c r="L67" s="30"/>
      <c r="M67" s="42"/>
      <c r="N67" s="101" t="str">
        <f>IF(G67=TRUE,H67*K67*(VLOOKUP(J67,'Table de correspondance'!D:E,2,FALSE)*(1-O67)),"")</f>
        <v/>
      </c>
      <c r="O67" s="174">
        <v>0.1</v>
      </c>
      <c r="P67" s="101" t="str">
        <f t="shared" si="0"/>
        <v/>
      </c>
      <c r="Q67" s="101" t="str">
        <f t="shared" si="1"/>
        <v/>
      </c>
      <c r="R67" s="29">
        <f>'Calendrier sur mesure'!L55</f>
        <v>1.4</v>
      </c>
      <c r="S67" s="164" t="str">
        <f>IFERROR(INDEX(Calendrier!$M:$V,MATCH($V67,Calendrier!$W:$W,0),MATCH($L67,Calendrier!$M$1:$V$1,0)),"")</f>
        <v/>
      </c>
      <c r="T67" s="164" t="str">
        <f t="shared" si="2"/>
        <v/>
      </c>
      <c r="U67" s="164" t="str">
        <f>IFERROR(VLOOKUP(T67,'Table de correspondance'!$R:$S,2,FALSE),S67)</f>
        <v/>
      </c>
      <c r="V67" s="155" t="str">
        <f t="shared" si="3"/>
        <v>Arabie Saoudite - Uruguay4618824hMi-temps 1</v>
      </c>
      <c r="AA67" s="19"/>
      <c r="AB67" s="23"/>
      <c r="AC67" s="23"/>
      <c r="AD67" s="23"/>
      <c r="AE67" s="19"/>
      <c r="AF67" s="19"/>
      <c r="AG67" s="31"/>
      <c r="AH67" s="63"/>
      <c r="AI67" s="64"/>
      <c r="AAG67">
        <f t="shared" si="4"/>
        <v>0</v>
      </c>
    </row>
    <row r="68" spans="1:709" ht="19.5" customHeight="1" x14ac:dyDescent="0.25">
      <c r="A68" t="str">
        <f t="shared" si="5"/>
        <v>PoulesArabie Saoudite - Uruguay24hMi-temps 2</v>
      </c>
      <c r="B68" s="26" t="str">
        <f>'Calendrier sur mesure'!B56</f>
        <v>Poules</v>
      </c>
      <c r="C68" s="26" t="str">
        <f>'Calendrier sur mesure'!G56</f>
        <v>Arabie Saoudite - Uruguay</v>
      </c>
      <c r="D68" s="27">
        <f>'Calendrier sur mesure'!C56</f>
        <v>46188</v>
      </c>
      <c r="E68" s="28" t="str">
        <f>'Calendrier sur mesure'!I56</f>
        <v>24h</v>
      </c>
      <c r="F68" s="28" t="str">
        <f>'Calendrier sur mesure'!H56</f>
        <v>Mi-temps 2</v>
      </c>
      <c r="G68" s="36"/>
      <c r="H68" s="100">
        <f>'Calendrier sur mesure'!K56</f>
        <v>10000</v>
      </c>
      <c r="I68" s="42">
        <v>0.5</v>
      </c>
      <c r="J68" s="35">
        <v>20</v>
      </c>
      <c r="K68" s="35">
        <v>1</v>
      </c>
      <c r="L68" s="30"/>
      <c r="M68" s="42"/>
      <c r="N68" s="101" t="str">
        <f>IF(G68=TRUE,H68*K68*(VLOOKUP(J68,'Table de correspondance'!D:E,2,FALSE)*(1-O68)),"")</f>
        <v/>
      </c>
      <c r="O68" s="174">
        <v>0.1</v>
      </c>
      <c r="P68" s="101" t="str">
        <f t="shared" si="0"/>
        <v/>
      </c>
      <c r="Q68" s="101" t="str">
        <f t="shared" si="1"/>
        <v/>
      </c>
      <c r="R68" s="29">
        <f>'Calendrier sur mesure'!L56</f>
        <v>1.1000000000000001</v>
      </c>
      <c r="S68" s="164" t="str">
        <f>IFERROR(INDEX(Calendrier!$M:$V,MATCH($V68,Calendrier!$W:$W,0),MATCH($L68,Calendrier!$M$1:$V$1,0)),"")</f>
        <v/>
      </c>
      <c r="T68" s="164" t="str">
        <f t="shared" si="2"/>
        <v/>
      </c>
      <c r="U68" s="164" t="str">
        <f>IFERROR(VLOOKUP(T68,'Table de correspondance'!$R:$S,2,FALSE),S68)</f>
        <v/>
      </c>
      <c r="V68" s="155" t="str">
        <f t="shared" si="3"/>
        <v>Arabie Saoudite - Uruguay4618824hMi-temps 2</v>
      </c>
      <c r="AA68" s="19"/>
      <c r="AB68" s="23"/>
      <c r="AC68" s="23"/>
      <c r="AD68" s="23"/>
      <c r="AE68" s="19"/>
      <c r="AF68" s="19"/>
      <c r="AG68" s="31"/>
      <c r="AH68" s="63"/>
      <c r="AI68" s="64"/>
      <c r="AAG68">
        <f t="shared" si="4"/>
        <v>0</v>
      </c>
    </row>
    <row r="69" spans="1:709" ht="19.5" customHeight="1" x14ac:dyDescent="0.25">
      <c r="A69" t="str">
        <f t="shared" si="5"/>
        <v>PoulesArabie Saoudite - Uruguay24hMi-temps 3</v>
      </c>
      <c r="B69" s="26" t="str">
        <f>'Calendrier sur mesure'!B57</f>
        <v>Poules</v>
      </c>
      <c r="C69" s="26" t="str">
        <f>'Calendrier sur mesure'!G57</f>
        <v>Arabie Saoudite - Uruguay</v>
      </c>
      <c r="D69" s="27">
        <f>'Calendrier sur mesure'!C57</f>
        <v>46188</v>
      </c>
      <c r="E69" s="28" t="str">
        <f>'Calendrier sur mesure'!I57</f>
        <v>24h</v>
      </c>
      <c r="F69" s="28" t="str">
        <f>'Calendrier sur mesure'!H57</f>
        <v>Mi-temps 3</v>
      </c>
      <c r="G69" s="36"/>
      <c r="H69" s="100">
        <f>'Calendrier sur mesure'!K57</f>
        <v>13000</v>
      </c>
      <c r="I69" s="42">
        <v>0.5</v>
      </c>
      <c r="J69" s="35">
        <v>20</v>
      </c>
      <c r="K69" s="35">
        <v>1</v>
      </c>
      <c r="L69" s="30"/>
      <c r="M69" s="42"/>
      <c r="N69" s="101" t="str">
        <f>IF(G69=TRUE,H69*K69*(VLOOKUP(J69,'Table de correspondance'!D:E,2,FALSE)*(1-O69)),"")</f>
        <v/>
      </c>
      <c r="O69" s="174">
        <v>0.1</v>
      </c>
      <c r="P69" s="101" t="str">
        <f t="shared" si="0"/>
        <v/>
      </c>
      <c r="Q69" s="101" t="str">
        <f t="shared" si="1"/>
        <v/>
      </c>
      <c r="R69" s="29">
        <f>'Calendrier sur mesure'!L57</f>
        <v>1.4</v>
      </c>
      <c r="S69" s="164" t="str">
        <f>IFERROR(INDEX(Calendrier!$M:$V,MATCH($V69,Calendrier!$W:$W,0),MATCH($L69,Calendrier!$M$1:$V$1,0)),"")</f>
        <v/>
      </c>
      <c r="T69" s="164" t="str">
        <f t="shared" si="2"/>
        <v/>
      </c>
      <c r="U69" s="164" t="str">
        <f>IFERROR(VLOOKUP(T69,'Table de correspondance'!$R:$S,2,FALSE),S69)</f>
        <v/>
      </c>
      <c r="V69" s="155" t="str">
        <f t="shared" si="3"/>
        <v>Arabie Saoudite - Uruguay4618824hMi-temps 3</v>
      </c>
      <c r="AA69" s="19"/>
      <c r="AB69" s="23"/>
      <c r="AC69" s="23"/>
      <c r="AD69" s="23"/>
      <c r="AE69" s="19"/>
      <c r="AF69" s="19"/>
      <c r="AG69" s="31"/>
      <c r="AH69" s="63"/>
      <c r="AI69" s="64"/>
      <c r="AAG69">
        <f t="shared" si="4"/>
        <v>0</v>
      </c>
    </row>
    <row r="70" spans="1:709" ht="19.5" customHeight="1" x14ac:dyDescent="0.25">
      <c r="A70" t="str">
        <f t="shared" si="5"/>
        <v>PoulesArabie Saoudite - Uruguay24hPower break 2</v>
      </c>
      <c r="B70" s="26" t="str">
        <f>'Calendrier sur mesure'!B58</f>
        <v>Poules</v>
      </c>
      <c r="C70" s="26" t="str">
        <f>'Calendrier sur mesure'!G58</f>
        <v>Arabie Saoudite - Uruguay</v>
      </c>
      <c r="D70" s="27">
        <f>'Calendrier sur mesure'!C58</f>
        <v>46188</v>
      </c>
      <c r="E70" s="28" t="str">
        <f>'Calendrier sur mesure'!I58</f>
        <v>24h</v>
      </c>
      <c r="F70" s="28" t="str">
        <f>'Calendrier sur mesure'!H58</f>
        <v>Power break 2</v>
      </c>
      <c r="G70" s="36"/>
      <c r="H70" s="100">
        <f>'Calendrier sur mesure'!K58</f>
        <v>14000</v>
      </c>
      <c r="I70" s="42">
        <v>0.5</v>
      </c>
      <c r="J70" s="35">
        <v>20</v>
      </c>
      <c r="K70" s="35">
        <v>1</v>
      </c>
      <c r="L70" s="30"/>
      <c r="M70" s="42"/>
      <c r="N70" s="101" t="str">
        <f>IF(G70=TRUE,H70*K70*(VLOOKUP(J70,'Table de correspondance'!D:E,2,FALSE)*(1-O70)),"")</f>
        <v/>
      </c>
      <c r="O70" s="174">
        <v>0.1</v>
      </c>
      <c r="P70" s="101" t="str">
        <f t="shared" ref="P70:P125" si="6">IF(U70="",N70,N70*(1+U70))</f>
        <v/>
      </c>
      <c r="Q70" s="101" t="str">
        <f t="shared" ref="Q70:Q125" si="7">IFERROR(P70*(1-I70),"")</f>
        <v/>
      </c>
      <c r="R70" s="29">
        <f>'Calendrier sur mesure'!L58</f>
        <v>1.52</v>
      </c>
      <c r="S70" s="164" t="str">
        <f>IFERROR(INDEX(Calendrier!$M:$V,MATCH($V70,Calendrier!$W:$W,0),MATCH($L70,Calendrier!$M$1:$V$1,0)),"")</f>
        <v/>
      </c>
      <c r="T70" s="164" t="str">
        <f t="shared" ref="T70:T125" si="8">_xlfn.CONCAT(L70,M70)</f>
        <v/>
      </c>
      <c r="U70" s="164" t="str">
        <f>IFERROR(VLOOKUP(T70,'Table de correspondance'!$R:$S,2,FALSE),S70)</f>
        <v/>
      </c>
      <c r="V70" s="155" t="str">
        <f t="shared" ref="V70:V125" si="9">_xlfn.CONCAT(C70,D70,E70,F70)</f>
        <v>Arabie Saoudite - Uruguay4618824hPower break 2</v>
      </c>
      <c r="AA70" s="19"/>
      <c r="AB70" s="23"/>
      <c r="AC70" s="23"/>
      <c r="AD70" s="23"/>
      <c r="AE70" s="19"/>
      <c r="AF70" s="19"/>
      <c r="AG70" s="31"/>
      <c r="AH70" s="63"/>
      <c r="AI70" s="64"/>
      <c r="AAG70">
        <f t="shared" ref="AAG70:AAG120" si="10">--((ISNUMBER(SEARCH("Mexique",$C70))+ISNUMBER(SEARCH("France",$C70)))&gt;0)</f>
        <v>0</v>
      </c>
    </row>
    <row r="71" spans="1:709" ht="19.5" customHeight="1" x14ac:dyDescent="0.25">
      <c r="A71" t="str">
        <f t="shared" si="5"/>
        <v>PoulesArabie Saoudite - Uruguay24hFin match</v>
      </c>
      <c r="B71" s="26" t="str">
        <f>'Calendrier sur mesure'!B59</f>
        <v>Poules</v>
      </c>
      <c r="C71" s="26" t="str">
        <f>'Calendrier sur mesure'!G59</f>
        <v>Arabie Saoudite - Uruguay</v>
      </c>
      <c r="D71" s="27">
        <f>'Calendrier sur mesure'!C59</f>
        <v>46188</v>
      </c>
      <c r="E71" s="28" t="str">
        <f>'Calendrier sur mesure'!I59</f>
        <v>24h</v>
      </c>
      <c r="F71" s="28" t="str">
        <f>'Calendrier sur mesure'!H59</f>
        <v>Fin match</v>
      </c>
      <c r="G71" s="36"/>
      <c r="H71" s="100">
        <f>'Calendrier sur mesure'!K59</f>
        <v>5000</v>
      </c>
      <c r="I71" s="42">
        <v>0.5</v>
      </c>
      <c r="J71" s="35">
        <v>20</v>
      </c>
      <c r="K71" s="35">
        <v>1</v>
      </c>
      <c r="L71" s="30"/>
      <c r="M71" s="42"/>
      <c r="N71" s="101" t="str">
        <f>IF(G71=TRUE,H71*K71*(VLOOKUP(J71,'Table de correspondance'!D:E,2,FALSE)*(1-O71)),"")</f>
        <v/>
      </c>
      <c r="O71" s="174">
        <v>0.1</v>
      </c>
      <c r="P71" s="101" t="str">
        <f t="shared" si="6"/>
        <v/>
      </c>
      <c r="Q71" s="101" t="str">
        <f t="shared" si="7"/>
        <v/>
      </c>
      <c r="R71" s="29">
        <f>'Calendrier sur mesure'!L59</f>
        <v>0.5</v>
      </c>
      <c r="S71" s="164" t="str">
        <f>IFERROR(INDEX(Calendrier!$M:$V,MATCH($V71,Calendrier!$W:$W,0),MATCH($L71,Calendrier!$M$1:$V$1,0)),"")</f>
        <v/>
      </c>
      <c r="T71" s="164" t="str">
        <f t="shared" si="8"/>
        <v/>
      </c>
      <c r="U71" s="164" t="str">
        <f>IFERROR(VLOOKUP(T71,'Table de correspondance'!$R:$S,2,FALSE),S71)</f>
        <v/>
      </c>
      <c r="V71" s="155" t="str">
        <f t="shared" si="9"/>
        <v>Arabie Saoudite - Uruguay4618824hFin match</v>
      </c>
      <c r="AA71" s="19"/>
      <c r="AB71" s="23"/>
      <c r="AC71" s="23"/>
      <c r="AD71" s="23"/>
      <c r="AE71" s="19"/>
      <c r="AF71" s="19"/>
      <c r="AG71" s="31"/>
      <c r="AH71" s="63"/>
      <c r="AI71" s="64"/>
      <c r="AAG71">
        <f t="shared" si="10"/>
        <v>0</v>
      </c>
    </row>
    <row r="72" spans="1:709" ht="19.5" customHeight="1" x14ac:dyDescent="0.25">
      <c r="A72" t="str">
        <f t="shared" ref="A72:A120" si="11">_xlfn.CONCAT(B72,C72,E72,F72)</f>
        <v>PoulesBelgique - Egypte21hAvant Match</v>
      </c>
      <c r="B72" s="26" t="str">
        <f>'Calendrier sur mesure'!B60</f>
        <v>Poules</v>
      </c>
      <c r="C72" s="26" t="str">
        <f>'Calendrier sur mesure'!G60</f>
        <v>Belgique - Egypte</v>
      </c>
      <c r="D72" s="27">
        <f>'Calendrier sur mesure'!C60</f>
        <v>46188</v>
      </c>
      <c r="E72" s="28" t="str">
        <f>'Calendrier sur mesure'!I60</f>
        <v>21h</v>
      </c>
      <c r="F72" s="28" t="str">
        <f>'Calendrier sur mesure'!H60</f>
        <v>Avant Match</v>
      </c>
      <c r="G72" s="36"/>
      <c r="H72" s="100">
        <f>'Calendrier sur mesure'!K60</f>
        <v>45000</v>
      </c>
      <c r="I72" s="42">
        <v>0.5</v>
      </c>
      <c r="J72" s="35">
        <v>20</v>
      </c>
      <c r="K72" s="35">
        <v>1</v>
      </c>
      <c r="L72" s="30"/>
      <c r="M72" s="42"/>
      <c r="N72" s="101" t="str">
        <f>IF(G72=TRUE,H72*K72*(VLOOKUP(J72,'Table de correspondance'!D:E,2,FALSE)*(1-O72)),"")</f>
        <v/>
      </c>
      <c r="O72" s="174">
        <v>0.1</v>
      </c>
      <c r="P72" s="101" t="str">
        <f t="shared" si="6"/>
        <v/>
      </c>
      <c r="Q72" s="101" t="str">
        <f t="shared" si="7"/>
        <v/>
      </c>
      <c r="R72" s="29">
        <f>'Calendrier sur mesure'!L60</f>
        <v>3.2</v>
      </c>
      <c r="S72" s="164" t="str">
        <f>IFERROR(INDEX(Calendrier!$M:$V,MATCH($V72,Calendrier!$W:$W,0),MATCH($L72,Calendrier!$M$1:$V$1,0)),"")</f>
        <v/>
      </c>
      <c r="T72" s="164" t="str">
        <f t="shared" si="8"/>
        <v/>
      </c>
      <c r="U72" s="164" t="str">
        <f>IFERROR(VLOOKUP(T72,'Table de correspondance'!$R:$S,2,FALSE),S72)</f>
        <v/>
      </c>
      <c r="V72" s="155" t="str">
        <f t="shared" si="9"/>
        <v>Belgique - Egypte4618821hAvant Match</v>
      </c>
      <c r="AA72" s="19"/>
      <c r="AB72" s="23"/>
      <c r="AC72" s="23"/>
      <c r="AD72" s="23"/>
      <c r="AE72" s="19"/>
      <c r="AF72" s="19"/>
      <c r="AG72" s="31"/>
      <c r="AH72" s="63"/>
      <c r="AI72" s="64"/>
      <c r="AAG72">
        <f t="shared" si="10"/>
        <v>0</v>
      </c>
    </row>
    <row r="73" spans="1:709" ht="19.5" customHeight="1" x14ac:dyDescent="0.25">
      <c r="A73" t="str">
        <f t="shared" si="11"/>
        <v>PoulesBelgique - Egypte21hPower break 1</v>
      </c>
      <c r="B73" s="26" t="str">
        <f>'Calendrier sur mesure'!B61</f>
        <v>Poules</v>
      </c>
      <c r="C73" s="26" t="str">
        <f>'Calendrier sur mesure'!G61</f>
        <v>Belgique - Egypte</v>
      </c>
      <c r="D73" s="27">
        <f>'Calendrier sur mesure'!C61</f>
        <v>46188</v>
      </c>
      <c r="E73" s="28" t="str">
        <f>'Calendrier sur mesure'!I61</f>
        <v>21h</v>
      </c>
      <c r="F73" s="28" t="str">
        <f>'Calendrier sur mesure'!H61</f>
        <v>Power break 1</v>
      </c>
      <c r="G73" s="36"/>
      <c r="H73" s="100">
        <f>'Calendrier sur mesure'!K61</f>
        <v>165000</v>
      </c>
      <c r="I73" s="42">
        <v>0.5</v>
      </c>
      <c r="J73" s="35">
        <v>20</v>
      </c>
      <c r="K73" s="35">
        <v>1</v>
      </c>
      <c r="L73" s="30"/>
      <c r="M73" s="42"/>
      <c r="N73" s="101" t="str">
        <f>IF(G73=TRUE,H73*K73*(VLOOKUP(J73,'Table de correspondance'!D:E,2,FALSE)*(1-O73)),"")</f>
        <v/>
      </c>
      <c r="O73" s="174">
        <v>0.1</v>
      </c>
      <c r="P73" s="101" t="str">
        <f t="shared" si="6"/>
        <v/>
      </c>
      <c r="Q73" s="101" t="str">
        <f t="shared" si="7"/>
        <v/>
      </c>
      <c r="R73" s="29">
        <f>'Calendrier sur mesure'!L61</f>
        <v>11.21</v>
      </c>
      <c r="S73" s="164" t="str">
        <f>IFERROR(INDEX(Calendrier!$M:$V,MATCH($V73,Calendrier!$W:$W,0),MATCH($L73,Calendrier!$M$1:$V$1,0)),"")</f>
        <v/>
      </c>
      <c r="T73" s="164" t="str">
        <f t="shared" si="8"/>
        <v/>
      </c>
      <c r="U73" s="164" t="str">
        <f>IFERROR(VLOOKUP(T73,'Table de correspondance'!$R:$S,2,FALSE),S73)</f>
        <v/>
      </c>
      <c r="V73" s="155" t="str">
        <f t="shared" si="9"/>
        <v>Belgique - Egypte4618821hPower break 1</v>
      </c>
      <c r="AA73" s="19"/>
      <c r="AB73" s="23"/>
      <c r="AC73" s="23"/>
      <c r="AD73" s="23"/>
      <c r="AE73" s="19"/>
      <c r="AF73" s="19"/>
      <c r="AG73" s="31"/>
      <c r="AH73" s="63"/>
      <c r="AI73" s="64"/>
      <c r="AAG73">
        <f t="shared" si="10"/>
        <v>0</v>
      </c>
    </row>
    <row r="74" spans="1:709" ht="19.5" customHeight="1" x14ac:dyDescent="0.25">
      <c r="A74" t="str">
        <f t="shared" si="11"/>
        <v>PoulesBelgique - Egypte21hMi-temps 1</v>
      </c>
      <c r="B74" s="26" t="str">
        <f>'Calendrier sur mesure'!B62</f>
        <v>Poules</v>
      </c>
      <c r="C74" s="26" t="str">
        <f>'Calendrier sur mesure'!G62</f>
        <v>Belgique - Egypte</v>
      </c>
      <c r="D74" s="27">
        <f>'Calendrier sur mesure'!C62</f>
        <v>46188</v>
      </c>
      <c r="E74" s="28" t="str">
        <f>'Calendrier sur mesure'!I62</f>
        <v>21h</v>
      </c>
      <c r="F74" s="28" t="str">
        <f>'Calendrier sur mesure'!H62</f>
        <v>Mi-temps 1</v>
      </c>
      <c r="G74" s="36"/>
      <c r="H74" s="100">
        <f>'Calendrier sur mesure'!K62</f>
        <v>135000</v>
      </c>
      <c r="I74" s="42">
        <v>0.5</v>
      </c>
      <c r="J74" s="35">
        <v>20</v>
      </c>
      <c r="K74" s="35">
        <v>1</v>
      </c>
      <c r="L74" s="30"/>
      <c r="M74" s="42"/>
      <c r="N74" s="101" t="str">
        <f>IF(G74=TRUE,H74*K74*(VLOOKUP(J74,'Table de correspondance'!D:E,2,FALSE)*(1-O74)),"")</f>
        <v/>
      </c>
      <c r="O74" s="174">
        <v>0.1</v>
      </c>
      <c r="P74" s="101" t="str">
        <f t="shared" si="6"/>
        <v/>
      </c>
      <c r="Q74" s="101" t="str">
        <f t="shared" si="7"/>
        <v/>
      </c>
      <c r="R74" s="29">
        <f>'Calendrier sur mesure'!L62</f>
        <v>9.65</v>
      </c>
      <c r="S74" s="164" t="str">
        <f>IFERROR(INDEX(Calendrier!$M:$V,MATCH($V74,Calendrier!$W:$W,0),MATCH($L74,Calendrier!$M$1:$V$1,0)),"")</f>
        <v/>
      </c>
      <c r="T74" s="164" t="str">
        <f t="shared" si="8"/>
        <v/>
      </c>
      <c r="U74" s="164" t="str">
        <f>IFERROR(VLOOKUP(T74,'Table de correspondance'!$R:$S,2,FALSE),S74)</f>
        <v/>
      </c>
      <c r="V74" s="155" t="str">
        <f t="shared" si="9"/>
        <v>Belgique - Egypte4618821hMi-temps 1</v>
      </c>
      <c r="AA74" s="19"/>
      <c r="AB74" s="23"/>
      <c r="AC74" s="23"/>
      <c r="AD74" s="23"/>
      <c r="AE74" s="19"/>
      <c r="AF74" s="19"/>
      <c r="AG74" s="31"/>
      <c r="AH74" s="63"/>
      <c r="AI74" s="64"/>
      <c r="AAG74">
        <f t="shared" si="10"/>
        <v>0</v>
      </c>
    </row>
    <row r="75" spans="1:709" ht="19.5" customHeight="1" x14ac:dyDescent="0.25">
      <c r="A75" t="str">
        <f t="shared" si="11"/>
        <v>PoulesBelgique - Egypte21hMi-temps 2</v>
      </c>
      <c r="B75" s="26" t="str">
        <f>'Calendrier sur mesure'!B63</f>
        <v>Poules</v>
      </c>
      <c r="C75" s="26" t="str">
        <f>'Calendrier sur mesure'!G63</f>
        <v>Belgique - Egypte</v>
      </c>
      <c r="D75" s="27">
        <f>'Calendrier sur mesure'!C63</f>
        <v>46188</v>
      </c>
      <c r="E75" s="28" t="str">
        <f>'Calendrier sur mesure'!I63</f>
        <v>21h</v>
      </c>
      <c r="F75" s="28" t="str">
        <f>'Calendrier sur mesure'!H63</f>
        <v>Mi-temps 2</v>
      </c>
      <c r="G75" s="36"/>
      <c r="H75" s="100">
        <f>'Calendrier sur mesure'!K63</f>
        <v>125000</v>
      </c>
      <c r="I75" s="42">
        <v>0.5</v>
      </c>
      <c r="J75" s="35">
        <v>20</v>
      </c>
      <c r="K75" s="35">
        <v>1</v>
      </c>
      <c r="L75" s="30"/>
      <c r="M75" s="42"/>
      <c r="N75" s="101" t="str">
        <f>IF(G75=TRUE,H75*K75*(VLOOKUP(J75,'Table de correspondance'!D:E,2,FALSE)*(1-O75)),"")</f>
        <v/>
      </c>
      <c r="O75" s="174">
        <v>0.1</v>
      </c>
      <c r="P75" s="101" t="str">
        <f t="shared" si="6"/>
        <v/>
      </c>
      <c r="Q75" s="101" t="str">
        <f t="shared" si="7"/>
        <v/>
      </c>
      <c r="R75" s="29">
        <f>'Calendrier sur mesure'!L63</f>
        <v>8.9499999999999993</v>
      </c>
      <c r="S75" s="164" t="str">
        <f>IFERROR(INDEX(Calendrier!$M:$V,MATCH($V75,Calendrier!$W:$W,0),MATCH($L75,Calendrier!$M$1:$V$1,0)),"")</f>
        <v/>
      </c>
      <c r="T75" s="164" t="str">
        <f t="shared" si="8"/>
        <v/>
      </c>
      <c r="U75" s="164" t="str">
        <f>IFERROR(VLOOKUP(T75,'Table de correspondance'!$R:$S,2,FALSE),S75)</f>
        <v/>
      </c>
      <c r="V75" s="155" t="str">
        <f t="shared" si="9"/>
        <v>Belgique - Egypte4618821hMi-temps 2</v>
      </c>
      <c r="AA75" s="19"/>
      <c r="AB75" s="23"/>
      <c r="AC75" s="23"/>
      <c r="AD75" s="23"/>
      <c r="AE75" s="19"/>
      <c r="AF75" s="19"/>
      <c r="AG75" s="31"/>
      <c r="AH75" s="63"/>
      <c r="AI75" s="64"/>
      <c r="AAG75">
        <f t="shared" si="10"/>
        <v>0</v>
      </c>
    </row>
    <row r="76" spans="1:709" ht="19.5" customHeight="1" x14ac:dyDescent="0.25">
      <c r="A76" t="str">
        <f t="shared" si="11"/>
        <v>PoulesBelgique - Egypte21hMi-temps 3</v>
      </c>
      <c r="B76" s="26" t="str">
        <f>'Calendrier sur mesure'!B64</f>
        <v>Poules</v>
      </c>
      <c r="C76" s="26" t="str">
        <f>'Calendrier sur mesure'!G64</f>
        <v>Belgique - Egypte</v>
      </c>
      <c r="D76" s="27">
        <f>'Calendrier sur mesure'!C64</f>
        <v>46188</v>
      </c>
      <c r="E76" s="28" t="str">
        <f>'Calendrier sur mesure'!I64</f>
        <v>21h</v>
      </c>
      <c r="F76" s="28" t="str">
        <f>'Calendrier sur mesure'!H64</f>
        <v>Mi-temps 3</v>
      </c>
      <c r="G76" s="36"/>
      <c r="H76" s="100">
        <f>'Calendrier sur mesure'!K64</f>
        <v>135000</v>
      </c>
      <c r="I76" s="42">
        <v>0.5</v>
      </c>
      <c r="J76" s="35">
        <v>20</v>
      </c>
      <c r="K76" s="35">
        <v>1</v>
      </c>
      <c r="L76" s="30"/>
      <c r="M76" s="42"/>
      <c r="N76" s="101" t="str">
        <f>IF(G76=TRUE,H76*K76*(VLOOKUP(J76,'Table de correspondance'!D:E,2,FALSE)*(1-O76)),"")</f>
        <v/>
      </c>
      <c r="O76" s="174">
        <v>0.1</v>
      </c>
      <c r="P76" s="101" t="str">
        <f t="shared" si="6"/>
        <v/>
      </c>
      <c r="Q76" s="101" t="str">
        <f t="shared" si="7"/>
        <v/>
      </c>
      <c r="R76" s="29">
        <f>'Calendrier sur mesure'!L64</f>
        <v>9.65</v>
      </c>
      <c r="S76" s="164" t="str">
        <f>IFERROR(INDEX(Calendrier!$M:$V,MATCH($V76,Calendrier!$W:$W,0),MATCH($L76,Calendrier!$M$1:$V$1,0)),"")</f>
        <v/>
      </c>
      <c r="T76" s="164" t="str">
        <f t="shared" si="8"/>
        <v/>
      </c>
      <c r="U76" s="164" t="str">
        <f>IFERROR(VLOOKUP(T76,'Table de correspondance'!$R:$S,2,FALSE),S76)</f>
        <v/>
      </c>
      <c r="V76" s="155" t="str">
        <f t="shared" si="9"/>
        <v>Belgique - Egypte4618821hMi-temps 3</v>
      </c>
      <c r="AA76" s="19"/>
      <c r="AB76" s="23"/>
      <c r="AC76" s="23"/>
      <c r="AD76" s="23"/>
      <c r="AE76" s="19"/>
      <c r="AF76" s="19"/>
      <c r="AG76" s="31"/>
      <c r="AH76" s="63"/>
      <c r="AI76" s="64"/>
      <c r="AAG76">
        <f t="shared" si="10"/>
        <v>0</v>
      </c>
    </row>
    <row r="77" spans="1:709" ht="19.5" customHeight="1" x14ac:dyDescent="0.25">
      <c r="A77" t="str">
        <f t="shared" si="11"/>
        <v>PoulesBelgique - Egypte21hPower break 2</v>
      </c>
      <c r="B77" s="26" t="str">
        <f>'Calendrier sur mesure'!B65</f>
        <v>Poules</v>
      </c>
      <c r="C77" s="26" t="str">
        <f>'Calendrier sur mesure'!G65</f>
        <v>Belgique - Egypte</v>
      </c>
      <c r="D77" s="27">
        <f>'Calendrier sur mesure'!C65</f>
        <v>46188</v>
      </c>
      <c r="E77" s="28" t="str">
        <f>'Calendrier sur mesure'!I65</f>
        <v>21h</v>
      </c>
      <c r="F77" s="28" t="str">
        <f>'Calendrier sur mesure'!H65</f>
        <v>Power break 2</v>
      </c>
      <c r="G77" s="36"/>
      <c r="H77" s="100">
        <f>'Calendrier sur mesure'!K65</f>
        <v>165000</v>
      </c>
      <c r="I77" s="42">
        <v>0.5</v>
      </c>
      <c r="J77" s="35">
        <v>20</v>
      </c>
      <c r="K77" s="35">
        <v>1</v>
      </c>
      <c r="L77" s="30"/>
      <c r="M77" s="42"/>
      <c r="N77" s="101" t="str">
        <f>IF(G77=TRUE,H77*K77*(VLOOKUP(J77,'Table de correspondance'!D:E,2,FALSE)*(1-O77)),"")</f>
        <v/>
      </c>
      <c r="O77" s="174">
        <v>0.1</v>
      </c>
      <c r="P77" s="101" t="str">
        <f t="shared" si="6"/>
        <v/>
      </c>
      <c r="Q77" s="101" t="str">
        <f t="shared" si="7"/>
        <v/>
      </c>
      <c r="R77" s="29">
        <f>'Calendrier sur mesure'!L65</f>
        <v>11.21</v>
      </c>
      <c r="S77" s="164" t="str">
        <f>IFERROR(INDEX(Calendrier!$M:$V,MATCH($V77,Calendrier!$W:$W,0),MATCH($L77,Calendrier!$M$1:$V$1,0)),"")</f>
        <v/>
      </c>
      <c r="T77" s="164" t="str">
        <f t="shared" si="8"/>
        <v/>
      </c>
      <c r="U77" s="164" t="str">
        <f>IFERROR(VLOOKUP(T77,'Table de correspondance'!$R:$S,2,FALSE),S77)</f>
        <v/>
      </c>
      <c r="V77" s="155" t="str">
        <f t="shared" si="9"/>
        <v>Belgique - Egypte4618821hPower break 2</v>
      </c>
      <c r="AA77" s="19"/>
      <c r="AB77" s="23"/>
      <c r="AC77" s="23"/>
      <c r="AD77" s="23"/>
      <c r="AE77" s="19"/>
      <c r="AF77" s="19"/>
      <c r="AG77" s="31"/>
      <c r="AH77" s="63"/>
      <c r="AI77" s="64"/>
      <c r="AAG77">
        <f t="shared" si="10"/>
        <v>0</v>
      </c>
    </row>
    <row r="78" spans="1:709" ht="19.5" customHeight="1" x14ac:dyDescent="0.25">
      <c r="A78" t="str">
        <f t="shared" si="11"/>
        <v>PoulesBelgique - Egypte21hFin match</v>
      </c>
      <c r="B78" s="26" t="str">
        <f>'Calendrier sur mesure'!B66</f>
        <v>Poules</v>
      </c>
      <c r="C78" s="26" t="str">
        <f>'Calendrier sur mesure'!G66</f>
        <v>Belgique - Egypte</v>
      </c>
      <c r="D78" s="27">
        <f>'Calendrier sur mesure'!C66</f>
        <v>46188</v>
      </c>
      <c r="E78" s="28" t="str">
        <f>'Calendrier sur mesure'!I66</f>
        <v>21h</v>
      </c>
      <c r="F78" s="28" t="str">
        <f>'Calendrier sur mesure'!H66</f>
        <v>Fin match</v>
      </c>
      <c r="G78" s="36"/>
      <c r="H78" s="100">
        <f>'Calendrier sur mesure'!K66</f>
        <v>60000</v>
      </c>
      <c r="I78" s="42">
        <v>0.5</v>
      </c>
      <c r="J78" s="35">
        <v>20</v>
      </c>
      <c r="K78" s="35">
        <v>1</v>
      </c>
      <c r="L78" s="30"/>
      <c r="M78" s="42"/>
      <c r="N78" s="101" t="str">
        <f>IF(G78=TRUE,H78*K78*(VLOOKUP(J78,'Table de correspondance'!D:E,2,FALSE)*(1-O78)),"")</f>
        <v/>
      </c>
      <c r="O78" s="174">
        <v>0.1</v>
      </c>
      <c r="P78" s="101" t="str">
        <f t="shared" si="6"/>
        <v/>
      </c>
      <c r="Q78" s="101" t="str">
        <f t="shared" si="7"/>
        <v/>
      </c>
      <c r="R78" s="29">
        <f>'Calendrier sur mesure'!L66</f>
        <v>5</v>
      </c>
      <c r="S78" s="164" t="str">
        <f>IFERROR(INDEX(Calendrier!$M:$V,MATCH($V78,Calendrier!$W:$W,0),MATCH($L78,Calendrier!$M$1:$V$1,0)),"")</f>
        <v/>
      </c>
      <c r="T78" s="164" t="str">
        <f t="shared" si="8"/>
        <v/>
      </c>
      <c r="U78" s="164" t="str">
        <f>IFERROR(VLOOKUP(T78,'Table de correspondance'!$R:$S,2,FALSE),S78)</f>
        <v/>
      </c>
      <c r="V78" s="155" t="str">
        <f t="shared" si="9"/>
        <v>Belgique - Egypte4618821hFin match</v>
      </c>
      <c r="AA78" s="19"/>
      <c r="AB78" s="23"/>
      <c r="AC78" s="23"/>
      <c r="AD78" s="23"/>
      <c r="AE78" s="19"/>
      <c r="AF78" s="19"/>
      <c r="AG78" s="31"/>
      <c r="AH78" s="63"/>
      <c r="AI78" s="64"/>
      <c r="AAG78">
        <f t="shared" si="10"/>
        <v>0</v>
      </c>
    </row>
    <row r="79" spans="1:709" ht="19.5" customHeight="1" x14ac:dyDescent="0.25">
      <c r="A79" t="str">
        <f t="shared" si="11"/>
        <v>PoulesBOL/SUR/IRQ - Norvège24hAvant Match</v>
      </c>
      <c r="B79" s="26" t="str">
        <f>'Calendrier sur mesure'!B67</f>
        <v>Poules</v>
      </c>
      <c r="C79" s="26" t="str">
        <f>'Calendrier sur mesure'!G67</f>
        <v>BOL/SUR/IRQ - Norvège</v>
      </c>
      <c r="D79" s="27">
        <f>'Calendrier sur mesure'!C67</f>
        <v>46189</v>
      </c>
      <c r="E79" s="28" t="str">
        <f>'Calendrier sur mesure'!I67</f>
        <v>24h</v>
      </c>
      <c r="F79" s="28" t="str">
        <f>'Calendrier sur mesure'!H67</f>
        <v>Avant Match</v>
      </c>
      <c r="G79" s="36"/>
      <c r="H79" s="100">
        <f>'Calendrier sur mesure'!K67</f>
        <v>15000</v>
      </c>
      <c r="I79" s="42">
        <v>0.5</v>
      </c>
      <c r="J79" s="35">
        <v>20</v>
      </c>
      <c r="K79" s="35">
        <v>1</v>
      </c>
      <c r="L79" s="30"/>
      <c r="M79" s="42"/>
      <c r="N79" s="101" t="str">
        <f>IF(G79=TRUE,H79*K79*(VLOOKUP(J79,'Table de correspondance'!D:E,2,FALSE)*(1-O79)),"")</f>
        <v/>
      </c>
      <c r="O79" s="174">
        <v>0.1</v>
      </c>
      <c r="P79" s="101" t="str">
        <f t="shared" si="6"/>
        <v/>
      </c>
      <c r="Q79" s="101" t="str">
        <f t="shared" si="7"/>
        <v/>
      </c>
      <c r="R79" s="29">
        <f>'Calendrier sur mesure'!L67</f>
        <v>1.65</v>
      </c>
      <c r="S79" s="164" t="str">
        <f>IFERROR(INDEX(Calendrier!$M:$V,MATCH($V79,Calendrier!$W:$W,0),MATCH($L79,Calendrier!$M$1:$V$1,0)),"")</f>
        <v/>
      </c>
      <c r="T79" s="164" t="str">
        <f t="shared" si="8"/>
        <v/>
      </c>
      <c r="U79" s="164" t="str">
        <f>IFERROR(VLOOKUP(T79,'Table de correspondance'!$R:$S,2,FALSE),S79)</f>
        <v/>
      </c>
      <c r="V79" s="155" t="str">
        <f t="shared" si="9"/>
        <v>BOL/SUR/IRQ - Norvège4618924hAvant Match</v>
      </c>
      <c r="AA79" s="19"/>
      <c r="AB79" s="23"/>
      <c r="AC79" s="23"/>
      <c r="AD79" s="23"/>
      <c r="AE79" s="19"/>
      <c r="AF79" s="19"/>
      <c r="AG79" s="31"/>
      <c r="AH79" s="63"/>
      <c r="AI79" s="64"/>
      <c r="AAG79">
        <f t="shared" si="10"/>
        <v>0</v>
      </c>
    </row>
    <row r="80" spans="1:709" ht="19.5" customHeight="1" x14ac:dyDescent="0.25">
      <c r="A80" t="str">
        <f t="shared" si="11"/>
        <v>PoulesBOL/SUR/IRQ - Norvège24hPower break 1</v>
      </c>
      <c r="B80" s="26" t="str">
        <f>'Calendrier sur mesure'!B68</f>
        <v>Poules</v>
      </c>
      <c r="C80" s="26" t="str">
        <f>'Calendrier sur mesure'!G68</f>
        <v>BOL/SUR/IRQ - Norvège</v>
      </c>
      <c r="D80" s="27">
        <f>'Calendrier sur mesure'!C68</f>
        <v>46189</v>
      </c>
      <c r="E80" s="28" t="str">
        <f>'Calendrier sur mesure'!I68</f>
        <v>24h</v>
      </c>
      <c r="F80" s="28" t="str">
        <f>'Calendrier sur mesure'!H68</f>
        <v>Power break 1</v>
      </c>
      <c r="G80" s="36"/>
      <c r="H80" s="100">
        <f>'Calendrier sur mesure'!K68</f>
        <v>24000</v>
      </c>
      <c r="I80" s="42">
        <v>0.5</v>
      </c>
      <c r="J80" s="35">
        <v>20</v>
      </c>
      <c r="K80" s="35">
        <v>1</v>
      </c>
      <c r="L80" s="30"/>
      <c r="M80" s="42"/>
      <c r="N80" s="101" t="str">
        <f>IF(G80=TRUE,H80*K80*(VLOOKUP(J80,'Table de correspondance'!D:E,2,FALSE)*(1-O80)),"")</f>
        <v/>
      </c>
      <c r="O80" s="174">
        <v>0.1</v>
      </c>
      <c r="P80" s="101" t="str">
        <f t="shared" si="6"/>
        <v/>
      </c>
      <c r="Q80" s="101" t="str">
        <f t="shared" si="7"/>
        <v/>
      </c>
      <c r="R80" s="29">
        <f>'Calendrier sur mesure'!L68</f>
        <v>2.5649999999999999</v>
      </c>
      <c r="S80" s="164" t="str">
        <f>IFERROR(INDEX(Calendrier!$M:$V,MATCH($V80,Calendrier!$W:$W,0),MATCH($L80,Calendrier!$M$1:$V$1,0)),"")</f>
        <v/>
      </c>
      <c r="T80" s="164" t="str">
        <f t="shared" si="8"/>
        <v/>
      </c>
      <c r="U80" s="164" t="str">
        <f>IFERROR(VLOOKUP(T80,'Table de correspondance'!$R:$S,2,FALSE),S80)</f>
        <v/>
      </c>
      <c r="V80" s="155" t="str">
        <f t="shared" si="9"/>
        <v>BOL/SUR/IRQ - Norvège4618924hPower break 1</v>
      </c>
      <c r="AA80" s="19"/>
      <c r="AB80" s="23"/>
      <c r="AC80" s="23"/>
      <c r="AD80" s="23"/>
      <c r="AE80" s="19"/>
      <c r="AF80" s="19"/>
      <c r="AG80" s="31"/>
      <c r="AH80" s="63"/>
      <c r="AI80" s="64"/>
      <c r="AAG80">
        <f t="shared" si="10"/>
        <v>0</v>
      </c>
    </row>
    <row r="81" spans="1:709" ht="19.5" customHeight="1" x14ac:dyDescent="0.25">
      <c r="A81" t="str">
        <f t="shared" si="11"/>
        <v>PoulesBOL/SUR/IRQ - Norvège24hMi-temps 1</v>
      </c>
      <c r="B81" s="26" t="str">
        <f>'Calendrier sur mesure'!B69</f>
        <v>Poules</v>
      </c>
      <c r="C81" s="26" t="str">
        <f>'Calendrier sur mesure'!G69</f>
        <v>BOL/SUR/IRQ - Norvège</v>
      </c>
      <c r="D81" s="27">
        <f>'Calendrier sur mesure'!C69</f>
        <v>46189</v>
      </c>
      <c r="E81" s="28" t="str">
        <f>'Calendrier sur mesure'!I69</f>
        <v>24h</v>
      </c>
      <c r="F81" s="28" t="str">
        <f>'Calendrier sur mesure'!H69</f>
        <v>Mi-temps 1</v>
      </c>
      <c r="G81" s="36"/>
      <c r="H81" s="100">
        <f>'Calendrier sur mesure'!K69</f>
        <v>20000</v>
      </c>
      <c r="I81" s="42">
        <v>0.5</v>
      </c>
      <c r="J81" s="35">
        <v>20</v>
      </c>
      <c r="K81" s="35">
        <v>1</v>
      </c>
      <c r="L81" s="30"/>
      <c r="M81" s="42"/>
      <c r="N81" s="101" t="str">
        <f>IF(G81=TRUE,H81*K81*(VLOOKUP(J81,'Table de correspondance'!D:E,2,FALSE)*(1-O81)),"")</f>
        <v/>
      </c>
      <c r="O81" s="174">
        <v>0.1</v>
      </c>
      <c r="P81" s="101" t="str">
        <f t="shared" si="6"/>
        <v/>
      </c>
      <c r="Q81" s="101" t="str">
        <f t="shared" si="7"/>
        <v/>
      </c>
      <c r="R81" s="29">
        <f>'Calendrier sur mesure'!L69</f>
        <v>2.2000000000000002</v>
      </c>
      <c r="S81" s="164" t="str">
        <f>IFERROR(INDEX(Calendrier!$M:$V,MATCH($V81,Calendrier!$W:$W,0),MATCH($L81,Calendrier!$M$1:$V$1,0)),"")</f>
        <v/>
      </c>
      <c r="T81" s="164" t="str">
        <f t="shared" si="8"/>
        <v/>
      </c>
      <c r="U81" s="164" t="str">
        <f>IFERROR(VLOOKUP(T81,'Table de correspondance'!$R:$S,2,FALSE),S81)</f>
        <v/>
      </c>
      <c r="V81" s="155" t="str">
        <f t="shared" si="9"/>
        <v>BOL/SUR/IRQ - Norvège4618924hMi-temps 1</v>
      </c>
      <c r="AA81" s="19"/>
      <c r="AB81" s="23"/>
      <c r="AC81" s="23"/>
      <c r="AD81" s="23"/>
      <c r="AE81" s="19"/>
      <c r="AF81" s="19"/>
      <c r="AG81" s="31"/>
      <c r="AH81" s="63"/>
      <c r="AI81" s="64"/>
      <c r="AAG81">
        <f t="shared" si="10"/>
        <v>0</v>
      </c>
    </row>
    <row r="82" spans="1:709" ht="19.5" customHeight="1" x14ac:dyDescent="0.25">
      <c r="A82" t="str">
        <f t="shared" si="11"/>
        <v>PoulesBOL/SUR/IRQ - Norvège24hMi-temps 2</v>
      </c>
      <c r="B82" s="26" t="str">
        <f>'Calendrier sur mesure'!B70</f>
        <v>Poules</v>
      </c>
      <c r="C82" s="26" t="str">
        <f>'Calendrier sur mesure'!G70</f>
        <v>BOL/SUR/IRQ - Norvège</v>
      </c>
      <c r="D82" s="27">
        <f>'Calendrier sur mesure'!C70</f>
        <v>46189</v>
      </c>
      <c r="E82" s="28" t="str">
        <f>'Calendrier sur mesure'!I70</f>
        <v>24h</v>
      </c>
      <c r="F82" s="28" t="str">
        <f>'Calendrier sur mesure'!H70</f>
        <v>Mi-temps 2</v>
      </c>
      <c r="G82" s="36"/>
      <c r="H82" s="100">
        <f>'Calendrier sur mesure'!K70</f>
        <v>18000</v>
      </c>
      <c r="I82" s="42">
        <v>0.5</v>
      </c>
      <c r="J82" s="35">
        <v>20</v>
      </c>
      <c r="K82" s="35">
        <v>1</v>
      </c>
      <c r="L82" s="30"/>
      <c r="M82" s="42"/>
      <c r="N82" s="101" t="str">
        <f>IF(G82=TRUE,H82*K82*(VLOOKUP(J82,'Table de correspondance'!D:E,2,FALSE)*(1-O82)),"")</f>
        <v/>
      </c>
      <c r="O82" s="174">
        <v>0.1</v>
      </c>
      <c r="P82" s="101" t="str">
        <f t="shared" si="6"/>
        <v/>
      </c>
      <c r="Q82" s="101" t="str">
        <f t="shared" si="7"/>
        <v/>
      </c>
      <c r="R82" s="29">
        <f>'Calendrier sur mesure'!L70</f>
        <v>2</v>
      </c>
      <c r="S82" s="164" t="str">
        <f>IFERROR(INDEX(Calendrier!$M:$V,MATCH($V82,Calendrier!$W:$W,0),MATCH($L82,Calendrier!$M$1:$V$1,0)),"")</f>
        <v/>
      </c>
      <c r="T82" s="164" t="str">
        <f t="shared" si="8"/>
        <v/>
      </c>
      <c r="U82" s="164" t="str">
        <f>IFERROR(VLOOKUP(T82,'Table de correspondance'!$R:$S,2,FALSE),S82)</f>
        <v/>
      </c>
      <c r="V82" s="155" t="str">
        <f t="shared" si="9"/>
        <v>BOL/SUR/IRQ - Norvège4618924hMi-temps 2</v>
      </c>
      <c r="AA82" s="19"/>
      <c r="AB82" s="23"/>
      <c r="AC82" s="23"/>
      <c r="AD82" s="23"/>
      <c r="AE82" s="19"/>
      <c r="AF82" s="19"/>
      <c r="AG82" s="31"/>
      <c r="AH82" s="63"/>
      <c r="AI82" s="64"/>
      <c r="AAG82">
        <f t="shared" si="10"/>
        <v>0</v>
      </c>
    </row>
    <row r="83" spans="1:709" ht="19.5" customHeight="1" x14ac:dyDescent="0.25">
      <c r="A83" t="str">
        <f t="shared" si="11"/>
        <v>PoulesBOL/SUR/IRQ - Norvège24hMi-temps 3</v>
      </c>
      <c r="B83" s="26" t="str">
        <f>'Calendrier sur mesure'!B71</f>
        <v>Poules</v>
      </c>
      <c r="C83" s="26" t="str">
        <f>'Calendrier sur mesure'!G71</f>
        <v>BOL/SUR/IRQ - Norvège</v>
      </c>
      <c r="D83" s="27">
        <f>'Calendrier sur mesure'!C71</f>
        <v>46189</v>
      </c>
      <c r="E83" s="28" t="str">
        <f>'Calendrier sur mesure'!I71</f>
        <v>24h</v>
      </c>
      <c r="F83" s="28" t="str">
        <f>'Calendrier sur mesure'!H71</f>
        <v>Mi-temps 3</v>
      </c>
      <c r="G83" s="36"/>
      <c r="H83" s="100">
        <f>'Calendrier sur mesure'!K71</f>
        <v>20000</v>
      </c>
      <c r="I83" s="42">
        <v>0.5</v>
      </c>
      <c r="J83" s="35">
        <v>20</v>
      </c>
      <c r="K83" s="35">
        <v>1</v>
      </c>
      <c r="L83" s="30"/>
      <c r="M83" s="42"/>
      <c r="N83" s="101" t="str">
        <f>IF(G83=TRUE,H83*K83*(VLOOKUP(J83,'Table de correspondance'!D:E,2,FALSE)*(1-O83)),"")</f>
        <v/>
      </c>
      <c r="O83" s="174">
        <v>0.1</v>
      </c>
      <c r="P83" s="101" t="str">
        <f t="shared" si="6"/>
        <v/>
      </c>
      <c r="Q83" s="101" t="str">
        <f t="shared" si="7"/>
        <v/>
      </c>
      <c r="R83" s="29">
        <f>'Calendrier sur mesure'!L71</f>
        <v>2.2000000000000002</v>
      </c>
      <c r="S83" s="164" t="str">
        <f>IFERROR(INDEX(Calendrier!$M:$V,MATCH($V83,Calendrier!$W:$W,0),MATCH($L83,Calendrier!$M$1:$V$1,0)),"")</f>
        <v/>
      </c>
      <c r="T83" s="164" t="str">
        <f t="shared" si="8"/>
        <v/>
      </c>
      <c r="U83" s="164" t="str">
        <f>IFERROR(VLOOKUP(T83,'Table de correspondance'!$R:$S,2,FALSE),S83)</f>
        <v/>
      </c>
      <c r="V83" s="155" t="str">
        <f t="shared" si="9"/>
        <v>BOL/SUR/IRQ - Norvège4618924hMi-temps 3</v>
      </c>
      <c r="AA83" s="19"/>
      <c r="AB83" s="23"/>
      <c r="AC83" s="23"/>
      <c r="AD83" s="23"/>
      <c r="AE83" s="19"/>
      <c r="AF83" s="19"/>
      <c r="AG83" s="31"/>
      <c r="AH83" s="63"/>
      <c r="AI83" s="64"/>
      <c r="AAG83">
        <f t="shared" si="10"/>
        <v>0</v>
      </c>
    </row>
    <row r="84" spans="1:709" ht="19.5" customHeight="1" x14ac:dyDescent="0.25">
      <c r="A84" t="str">
        <f t="shared" si="11"/>
        <v>PoulesBOL/SUR/IRQ - Norvège24hPower break 2</v>
      </c>
      <c r="B84" s="26" t="str">
        <f>'Calendrier sur mesure'!B72</f>
        <v>Poules</v>
      </c>
      <c r="C84" s="26" t="str">
        <f>'Calendrier sur mesure'!G72</f>
        <v>BOL/SUR/IRQ - Norvège</v>
      </c>
      <c r="D84" s="27">
        <f>'Calendrier sur mesure'!C72</f>
        <v>46189</v>
      </c>
      <c r="E84" s="28" t="str">
        <f>'Calendrier sur mesure'!I72</f>
        <v>24h</v>
      </c>
      <c r="F84" s="28" t="str">
        <f>'Calendrier sur mesure'!H72</f>
        <v>Power break 2</v>
      </c>
      <c r="G84" s="36"/>
      <c r="H84" s="100">
        <f>'Calendrier sur mesure'!K72</f>
        <v>22000</v>
      </c>
      <c r="I84" s="42">
        <v>0.5</v>
      </c>
      <c r="J84" s="35">
        <v>20</v>
      </c>
      <c r="K84" s="35">
        <v>1</v>
      </c>
      <c r="L84" s="30"/>
      <c r="M84" s="42"/>
      <c r="N84" s="101" t="str">
        <f>IF(G84=TRUE,H84*K84*(VLOOKUP(J84,'Table de correspondance'!D:E,2,FALSE)*(1-O84)),"")</f>
        <v/>
      </c>
      <c r="O84" s="174">
        <v>0.1</v>
      </c>
      <c r="P84" s="101" t="str">
        <f t="shared" si="6"/>
        <v/>
      </c>
      <c r="Q84" s="101" t="str">
        <f t="shared" si="7"/>
        <v/>
      </c>
      <c r="R84" s="29">
        <f>'Calendrier sur mesure'!L72</f>
        <v>2.2799999999999998</v>
      </c>
      <c r="S84" s="164" t="str">
        <f>IFERROR(INDEX(Calendrier!$M:$V,MATCH($V84,Calendrier!$W:$W,0),MATCH($L84,Calendrier!$M$1:$V$1,0)),"")</f>
        <v/>
      </c>
      <c r="T84" s="164" t="str">
        <f t="shared" si="8"/>
        <v/>
      </c>
      <c r="U84" s="164" t="str">
        <f>IFERROR(VLOOKUP(T84,'Table de correspondance'!$R:$S,2,FALSE),S84)</f>
        <v/>
      </c>
      <c r="V84" s="155" t="str">
        <f t="shared" si="9"/>
        <v>BOL/SUR/IRQ - Norvège4618924hPower break 2</v>
      </c>
      <c r="AA84" s="19"/>
      <c r="AB84" s="23"/>
      <c r="AC84" s="23"/>
      <c r="AD84" s="23"/>
      <c r="AE84" s="19"/>
      <c r="AF84" s="19"/>
      <c r="AG84" s="31"/>
      <c r="AH84" s="63"/>
      <c r="AI84" s="64"/>
      <c r="AAG84">
        <f t="shared" si="10"/>
        <v>0</v>
      </c>
    </row>
    <row r="85" spans="1:709" ht="19.5" customHeight="1" x14ac:dyDescent="0.25">
      <c r="A85" t="str">
        <f t="shared" si="11"/>
        <v>PoulesBOL/SUR/IRQ - Norvège24hFin match</v>
      </c>
      <c r="B85" s="26" t="str">
        <f>'Calendrier sur mesure'!B73</f>
        <v>Poules</v>
      </c>
      <c r="C85" s="26" t="str">
        <f>'Calendrier sur mesure'!G73</f>
        <v>BOL/SUR/IRQ - Norvège</v>
      </c>
      <c r="D85" s="27">
        <f>'Calendrier sur mesure'!C73</f>
        <v>46189</v>
      </c>
      <c r="E85" s="28" t="str">
        <f>'Calendrier sur mesure'!I73</f>
        <v>24h</v>
      </c>
      <c r="F85" s="28" t="str">
        <f>'Calendrier sur mesure'!H73</f>
        <v>Fin match</v>
      </c>
      <c r="G85" s="36"/>
      <c r="H85" s="100">
        <f>'Calendrier sur mesure'!K73</f>
        <v>8000</v>
      </c>
      <c r="I85" s="42">
        <v>0.5</v>
      </c>
      <c r="J85" s="35">
        <v>20</v>
      </c>
      <c r="K85" s="35">
        <v>1</v>
      </c>
      <c r="L85" s="30"/>
      <c r="M85" s="42"/>
      <c r="N85" s="101" t="str">
        <f>IF(G85=TRUE,H85*K85*(VLOOKUP(J85,'Table de correspondance'!D:E,2,FALSE)*(1-O85)),"")</f>
        <v/>
      </c>
      <c r="O85" s="174">
        <v>0.1</v>
      </c>
      <c r="P85" s="101" t="str">
        <f t="shared" si="6"/>
        <v/>
      </c>
      <c r="Q85" s="101" t="str">
        <f t="shared" si="7"/>
        <v/>
      </c>
      <c r="R85" s="29">
        <f>'Calendrier sur mesure'!L73</f>
        <v>0.9</v>
      </c>
      <c r="S85" s="164" t="str">
        <f>IFERROR(INDEX(Calendrier!$M:$V,MATCH($V85,Calendrier!$W:$W,0),MATCH($L85,Calendrier!$M$1:$V$1,0)),"")</f>
        <v/>
      </c>
      <c r="T85" s="164" t="str">
        <f t="shared" si="8"/>
        <v/>
      </c>
      <c r="U85" s="164" t="str">
        <f>IFERROR(VLOOKUP(T85,'Table de correspondance'!$R:$S,2,FALSE),S85)</f>
        <v/>
      </c>
      <c r="V85" s="155" t="str">
        <f t="shared" si="9"/>
        <v>BOL/SUR/IRQ - Norvège4618924hFin match</v>
      </c>
      <c r="AA85" s="19"/>
      <c r="AB85" s="23"/>
      <c r="AC85" s="23"/>
      <c r="AD85" s="23"/>
      <c r="AE85" s="19"/>
      <c r="AF85" s="19"/>
      <c r="AG85" s="31"/>
      <c r="AH85" s="63"/>
      <c r="AI85" s="64"/>
      <c r="AAG85">
        <f t="shared" si="10"/>
        <v>0</v>
      </c>
    </row>
    <row r="86" spans="1:709" ht="19.5" customHeight="1" x14ac:dyDescent="0.25">
      <c r="A86" t="str">
        <f t="shared" si="11"/>
        <v>PoulesAngleterre - Croatie22hAvant Match</v>
      </c>
      <c r="B86" s="26" t="str">
        <f>'Calendrier sur mesure'!B74</f>
        <v>Poules</v>
      </c>
      <c r="C86" s="26" t="str">
        <f>'Calendrier sur mesure'!G74</f>
        <v>Angleterre - Croatie</v>
      </c>
      <c r="D86" s="27">
        <f>'Calendrier sur mesure'!C74</f>
        <v>46190</v>
      </c>
      <c r="E86" s="28" t="str">
        <f>'Calendrier sur mesure'!I74</f>
        <v>22h</v>
      </c>
      <c r="F86" s="28" t="str">
        <f>'Calendrier sur mesure'!H74</f>
        <v>Avant Match</v>
      </c>
      <c r="G86" s="36"/>
      <c r="H86" s="100">
        <f>'Calendrier sur mesure'!K74</f>
        <v>50000</v>
      </c>
      <c r="I86" s="42">
        <v>0.5</v>
      </c>
      <c r="J86" s="35">
        <v>20</v>
      </c>
      <c r="K86" s="35">
        <v>1</v>
      </c>
      <c r="L86" s="30"/>
      <c r="M86" s="42"/>
      <c r="N86" s="101" t="str">
        <f>IF(G86=TRUE,H86*K86*(VLOOKUP(J86,'Table de correspondance'!D:E,2,FALSE)*(1-O86)),"")</f>
        <v/>
      </c>
      <c r="O86" s="174">
        <v>0.1</v>
      </c>
      <c r="P86" s="101" t="str">
        <f t="shared" si="6"/>
        <v/>
      </c>
      <c r="Q86" s="101" t="str">
        <f t="shared" si="7"/>
        <v/>
      </c>
      <c r="R86" s="29">
        <f>'Calendrier sur mesure'!L74</f>
        <v>3.6</v>
      </c>
      <c r="S86" s="164" t="str">
        <f>IFERROR(INDEX(Calendrier!$M:$V,MATCH($V86,Calendrier!$W:$W,0),MATCH($L86,Calendrier!$M$1:$V$1,0)),"")</f>
        <v/>
      </c>
      <c r="T86" s="164" t="str">
        <f t="shared" si="8"/>
        <v/>
      </c>
      <c r="U86" s="164" t="str">
        <f>IFERROR(VLOOKUP(T86,'Table de correspondance'!$R:$S,2,FALSE),S86)</f>
        <v/>
      </c>
      <c r="V86" s="155" t="str">
        <f t="shared" si="9"/>
        <v>Angleterre - Croatie4619022hAvant Match</v>
      </c>
      <c r="AA86" s="19"/>
      <c r="AB86" s="23"/>
      <c r="AC86" s="23"/>
      <c r="AD86" s="23"/>
      <c r="AE86" s="19"/>
      <c r="AF86" s="19"/>
      <c r="AG86" s="31"/>
      <c r="AH86" s="63"/>
      <c r="AI86" s="64"/>
      <c r="AAG86">
        <f t="shared" si="10"/>
        <v>0</v>
      </c>
    </row>
    <row r="87" spans="1:709" ht="19.5" customHeight="1" x14ac:dyDescent="0.25">
      <c r="A87" t="str">
        <f t="shared" si="11"/>
        <v>PoulesAngleterre - Croatie22hPower break 1</v>
      </c>
      <c r="B87" s="26" t="str">
        <f>'Calendrier sur mesure'!B75</f>
        <v>Poules</v>
      </c>
      <c r="C87" s="26" t="str">
        <f>'Calendrier sur mesure'!G75</f>
        <v>Angleterre - Croatie</v>
      </c>
      <c r="D87" s="27">
        <f>'Calendrier sur mesure'!C75</f>
        <v>46190</v>
      </c>
      <c r="E87" s="28" t="str">
        <f>'Calendrier sur mesure'!I75</f>
        <v>22h</v>
      </c>
      <c r="F87" s="28" t="str">
        <f>'Calendrier sur mesure'!H75</f>
        <v>Power break 1</v>
      </c>
      <c r="G87" s="36"/>
      <c r="H87" s="100">
        <f>'Calendrier sur mesure'!K75</f>
        <v>90000</v>
      </c>
      <c r="I87" s="42">
        <v>0.5</v>
      </c>
      <c r="J87" s="35">
        <v>20</v>
      </c>
      <c r="K87" s="35">
        <v>1</v>
      </c>
      <c r="L87" s="30"/>
      <c r="M87" s="42"/>
      <c r="N87" s="101" t="str">
        <f>IF(G87=TRUE,H87*K87*(VLOOKUP(J87,'Table de correspondance'!D:E,2,FALSE)*(1-O87)),"")</f>
        <v/>
      </c>
      <c r="O87" s="174">
        <v>0.1</v>
      </c>
      <c r="P87" s="101" t="str">
        <f t="shared" si="6"/>
        <v/>
      </c>
      <c r="Q87" s="101" t="str">
        <f t="shared" si="7"/>
        <v/>
      </c>
      <c r="R87" s="29">
        <f>'Calendrier sur mesure'!L75</f>
        <v>6.84</v>
      </c>
      <c r="S87" s="164" t="str">
        <f>IFERROR(INDEX(Calendrier!$M:$V,MATCH($V87,Calendrier!$W:$W,0),MATCH($L87,Calendrier!$M$1:$V$1,0)),"")</f>
        <v/>
      </c>
      <c r="T87" s="164" t="str">
        <f t="shared" si="8"/>
        <v/>
      </c>
      <c r="U87" s="164" t="str">
        <f>IFERROR(VLOOKUP(T87,'Table de correspondance'!$R:$S,2,FALSE),S87)</f>
        <v/>
      </c>
      <c r="V87" s="155" t="str">
        <f t="shared" si="9"/>
        <v>Angleterre - Croatie4619022hPower break 1</v>
      </c>
      <c r="AA87" s="19"/>
      <c r="AB87" s="23"/>
      <c r="AC87" s="23"/>
      <c r="AD87" s="23"/>
      <c r="AE87" s="19"/>
      <c r="AF87" s="19"/>
      <c r="AG87" s="31"/>
      <c r="AH87" s="63"/>
      <c r="AI87" s="64"/>
      <c r="AAG87">
        <f t="shared" si="10"/>
        <v>0</v>
      </c>
    </row>
    <row r="88" spans="1:709" ht="19.5" customHeight="1" x14ac:dyDescent="0.25">
      <c r="A88" t="str">
        <f t="shared" si="11"/>
        <v>PoulesAngleterre - Croatie22hMi-temps 1</v>
      </c>
      <c r="B88" s="26" t="str">
        <f>'Calendrier sur mesure'!B76</f>
        <v>Poules</v>
      </c>
      <c r="C88" s="26" t="str">
        <f>'Calendrier sur mesure'!G76</f>
        <v>Angleterre - Croatie</v>
      </c>
      <c r="D88" s="27">
        <f>'Calendrier sur mesure'!C76</f>
        <v>46190</v>
      </c>
      <c r="E88" s="28" t="str">
        <f>'Calendrier sur mesure'!I76</f>
        <v>22h</v>
      </c>
      <c r="F88" s="28" t="str">
        <f>'Calendrier sur mesure'!H76</f>
        <v>Mi-temps 1</v>
      </c>
      <c r="G88" s="36"/>
      <c r="H88" s="100">
        <f>'Calendrier sur mesure'!K76</f>
        <v>75000</v>
      </c>
      <c r="I88" s="42">
        <v>0.5</v>
      </c>
      <c r="J88" s="35">
        <v>20</v>
      </c>
      <c r="K88" s="35">
        <v>1</v>
      </c>
      <c r="L88" s="30"/>
      <c r="M88" s="42"/>
      <c r="N88" s="101" t="str">
        <f>IF(G88=TRUE,H88*K88*(VLOOKUP(J88,'Table de correspondance'!D:E,2,FALSE)*(1-O88)),"")</f>
        <v/>
      </c>
      <c r="O88" s="174">
        <v>0.1</v>
      </c>
      <c r="P88" s="101" t="str">
        <f t="shared" si="6"/>
        <v/>
      </c>
      <c r="Q88" s="101" t="str">
        <f t="shared" si="7"/>
        <v/>
      </c>
      <c r="R88" s="29">
        <f>'Calendrier sur mesure'!L76</f>
        <v>6</v>
      </c>
      <c r="S88" s="164" t="str">
        <f>IFERROR(INDEX(Calendrier!$M:$V,MATCH($V88,Calendrier!$W:$W,0),MATCH($L88,Calendrier!$M$1:$V$1,0)),"")</f>
        <v/>
      </c>
      <c r="T88" s="164" t="str">
        <f t="shared" si="8"/>
        <v/>
      </c>
      <c r="U88" s="164" t="str">
        <f>IFERROR(VLOOKUP(T88,'Table de correspondance'!$R:$S,2,FALSE),S88)</f>
        <v/>
      </c>
      <c r="V88" s="155" t="str">
        <f t="shared" si="9"/>
        <v>Angleterre - Croatie4619022hMi-temps 1</v>
      </c>
      <c r="AA88" s="19"/>
      <c r="AB88" s="23"/>
      <c r="AC88" s="23"/>
      <c r="AD88" s="23"/>
      <c r="AE88" s="19"/>
      <c r="AF88" s="19"/>
      <c r="AG88" s="31"/>
      <c r="AH88" s="63"/>
      <c r="AI88" s="64"/>
      <c r="AAG88">
        <f t="shared" si="10"/>
        <v>0</v>
      </c>
    </row>
    <row r="89" spans="1:709" ht="19.5" customHeight="1" x14ac:dyDescent="0.25">
      <c r="A89" t="str">
        <f t="shared" si="11"/>
        <v>PoulesAngleterre - Croatie22hMi-temps 2</v>
      </c>
      <c r="B89" s="26" t="str">
        <f>'Calendrier sur mesure'!B77</f>
        <v>Poules</v>
      </c>
      <c r="C89" s="26" t="str">
        <f>'Calendrier sur mesure'!G77</f>
        <v>Angleterre - Croatie</v>
      </c>
      <c r="D89" s="27">
        <f>'Calendrier sur mesure'!C77</f>
        <v>46190</v>
      </c>
      <c r="E89" s="28" t="str">
        <f>'Calendrier sur mesure'!I77</f>
        <v>22h</v>
      </c>
      <c r="F89" s="28" t="str">
        <f>'Calendrier sur mesure'!H77</f>
        <v>Mi-temps 2</v>
      </c>
      <c r="G89" s="36"/>
      <c r="H89" s="100">
        <f>'Calendrier sur mesure'!K77</f>
        <v>70000</v>
      </c>
      <c r="I89" s="42">
        <v>0.5</v>
      </c>
      <c r="J89" s="35">
        <v>20</v>
      </c>
      <c r="K89" s="35">
        <v>1</v>
      </c>
      <c r="L89" s="30"/>
      <c r="M89" s="42"/>
      <c r="N89" s="101" t="str">
        <f>IF(G89=TRUE,H89*K89*(VLOOKUP(J89,'Table de correspondance'!D:E,2,FALSE)*(1-O89)),"")</f>
        <v/>
      </c>
      <c r="O89" s="174">
        <v>0.1</v>
      </c>
      <c r="P89" s="101" t="str">
        <f t="shared" si="6"/>
        <v/>
      </c>
      <c r="Q89" s="101" t="str">
        <f t="shared" si="7"/>
        <v/>
      </c>
      <c r="R89" s="29">
        <f>'Calendrier sur mesure'!L77</f>
        <v>5.6</v>
      </c>
      <c r="S89" s="164" t="str">
        <f>IFERROR(INDEX(Calendrier!$M:$V,MATCH($V89,Calendrier!$W:$W,0),MATCH($L89,Calendrier!$M$1:$V$1,0)),"")</f>
        <v/>
      </c>
      <c r="T89" s="164" t="str">
        <f t="shared" si="8"/>
        <v/>
      </c>
      <c r="U89" s="164" t="str">
        <f>IFERROR(VLOOKUP(T89,'Table de correspondance'!$R:$S,2,FALSE),S89)</f>
        <v/>
      </c>
      <c r="V89" s="155" t="str">
        <f t="shared" si="9"/>
        <v>Angleterre - Croatie4619022hMi-temps 2</v>
      </c>
      <c r="AA89" s="19"/>
      <c r="AB89" s="23"/>
      <c r="AC89" s="23"/>
      <c r="AD89" s="23"/>
      <c r="AE89" s="19"/>
      <c r="AF89" s="19"/>
      <c r="AG89" s="31"/>
      <c r="AH89" s="63"/>
      <c r="AI89" s="64"/>
      <c r="AAG89">
        <f t="shared" si="10"/>
        <v>0</v>
      </c>
    </row>
    <row r="90" spans="1:709" ht="19.5" customHeight="1" x14ac:dyDescent="0.25">
      <c r="A90" t="str">
        <f t="shared" si="11"/>
        <v>PoulesAngleterre - Croatie22hMi-temps 3</v>
      </c>
      <c r="B90" s="26" t="str">
        <f>'Calendrier sur mesure'!B78</f>
        <v>Poules</v>
      </c>
      <c r="C90" s="26" t="str">
        <f>'Calendrier sur mesure'!G78</f>
        <v>Angleterre - Croatie</v>
      </c>
      <c r="D90" s="27">
        <f>'Calendrier sur mesure'!C78</f>
        <v>46190</v>
      </c>
      <c r="E90" s="28" t="str">
        <f>'Calendrier sur mesure'!I78</f>
        <v>22h</v>
      </c>
      <c r="F90" s="28" t="str">
        <f>'Calendrier sur mesure'!H78</f>
        <v>Mi-temps 3</v>
      </c>
      <c r="G90" s="36"/>
      <c r="H90" s="100">
        <f>'Calendrier sur mesure'!K78</f>
        <v>75000</v>
      </c>
      <c r="I90" s="42">
        <v>0.5</v>
      </c>
      <c r="J90" s="35">
        <v>20</v>
      </c>
      <c r="K90" s="35">
        <v>1</v>
      </c>
      <c r="L90" s="30"/>
      <c r="M90" s="42"/>
      <c r="N90" s="101" t="str">
        <f>IF(G90=TRUE,H90*K90*(VLOOKUP(J90,'Table de correspondance'!D:E,2,FALSE)*(1-O90)),"")</f>
        <v/>
      </c>
      <c r="O90" s="174">
        <v>0.1</v>
      </c>
      <c r="P90" s="101" t="str">
        <f t="shared" si="6"/>
        <v/>
      </c>
      <c r="Q90" s="101" t="str">
        <f t="shared" si="7"/>
        <v/>
      </c>
      <c r="R90" s="29">
        <f>'Calendrier sur mesure'!L78</f>
        <v>6</v>
      </c>
      <c r="S90" s="164" t="str">
        <f>IFERROR(INDEX(Calendrier!$M:$V,MATCH($V90,Calendrier!$W:$W,0),MATCH($L90,Calendrier!$M$1:$V$1,0)),"")</f>
        <v/>
      </c>
      <c r="T90" s="164" t="str">
        <f t="shared" si="8"/>
        <v/>
      </c>
      <c r="U90" s="164" t="str">
        <f>IFERROR(VLOOKUP(T90,'Table de correspondance'!$R:$S,2,FALSE),S90)</f>
        <v/>
      </c>
      <c r="V90" s="155" t="str">
        <f t="shared" si="9"/>
        <v>Angleterre - Croatie4619022hMi-temps 3</v>
      </c>
      <c r="AA90" s="19"/>
      <c r="AB90" s="23"/>
      <c r="AC90" s="23"/>
      <c r="AD90" s="23"/>
      <c r="AE90" s="19"/>
      <c r="AF90" s="19"/>
      <c r="AG90" s="31"/>
      <c r="AH90" s="63"/>
      <c r="AI90" s="64"/>
      <c r="AAG90">
        <f t="shared" si="10"/>
        <v>0</v>
      </c>
    </row>
    <row r="91" spans="1:709" ht="19.5" customHeight="1" x14ac:dyDescent="0.25">
      <c r="A91" t="str">
        <f t="shared" si="11"/>
        <v>PoulesAngleterre - Croatie22hPower break 2</v>
      </c>
      <c r="B91" s="26" t="str">
        <f>'Calendrier sur mesure'!B79</f>
        <v>Poules</v>
      </c>
      <c r="C91" s="26" t="str">
        <f>'Calendrier sur mesure'!G79</f>
        <v>Angleterre - Croatie</v>
      </c>
      <c r="D91" s="27">
        <f>'Calendrier sur mesure'!C79</f>
        <v>46190</v>
      </c>
      <c r="E91" s="28" t="str">
        <f>'Calendrier sur mesure'!I79</f>
        <v>22h</v>
      </c>
      <c r="F91" s="28" t="str">
        <f>'Calendrier sur mesure'!H79</f>
        <v>Power break 2</v>
      </c>
      <c r="G91" s="36"/>
      <c r="H91" s="100">
        <f>'Calendrier sur mesure'!K79</f>
        <v>90000</v>
      </c>
      <c r="I91" s="42">
        <v>0.5</v>
      </c>
      <c r="J91" s="35">
        <v>20</v>
      </c>
      <c r="K91" s="35">
        <v>1</v>
      </c>
      <c r="L91" s="30"/>
      <c r="M91" s="42"/>
      <c r="N91" s="101" t="str">
        <f>IF(G91=TRUE,H91*K91*(VLOOKUP(J91,'Table de correspondance'!D:E,2,FALSE)*(1-O91)),"")</f>
        <v/>
      </c>
      <c r="O91" s="174">
        <v>0.1</v>
      </c>
      <c r="P91" s="101" t="str">
        <f t="shared" si="6"/>
        <v/>
      </c>
      <c r="Q91" s="101" t="str">
        <f t="shared" si="7"/>
        <v/>
      </c>
      <c r="R91" s="29">
        <f>'Calendrier sur mesure'!L79</f>
        <v>6.84</v>
      </c>
      <c r="S91" s="164" t="str">
        <f>IFERROR(INDEX(Calendrier!$M:$V,MATCH($V91,Calendrier!$W:$W,0),MATCH($L91,Calendrier!$M$1:$V$1,0)),"")</f>
        <v/>
      </c>
      <c r="T91" s="164" t="str">
        <f t="shared" si="8"/>
        <v/>
      </c>
      <c r="U91" s="164" t="str">
        <f>IFERROR(VLOOKUP(T91,'Table de correspondance'!$R:$S,2,FALSE),S91)</f>
        <v/>
      </c>
      <c r="V91" s="155" t="str">
        <f t="shared" si="9"/>
        <v>Angleterre - Croatie4619022hPower break 2</v>
      </c>
      <c r="AA91" s="19"/>
      <c r="AB91" s="23"/>
      <c r="AC91" s="23"/>
      <c r="AD91" s="23"/>
      <c r="AE91" s="19"/>
      <c r="AF91" s="19"/>
      <c r="AG91" s="31"/>
      <c r="AH91" s="63"/>
      <c r="AI91" s="64"/>
      <c r="AAG91">
        <f t="shared" si="10"/>
        <v>0</v>
      </c>
    </row>
    <row r="92" spans="1:709" ht="19.5" customHeight="1" x14ac:dyDescent="0.25">
      <c r="A92" t="str">
        <f t="shared" si="11"/>
        <v>PoulesAngleterre - Croatie22hFin match</v>
      </c>
      <c r="B92" s="26" t="str">
        <f>'Calendrier sur mesure'!B80</f>
        <v>Poules</v>
      </c>
      <c r="C92" s="26" t="str">
        <f>'Calendrier sur mesure'!G80</f>
        <v>Angleterre - Croatie</v>
      </c>
      <c r="D92" s="27">
        <f>'Calendrier sur mesure'!C80</f>
        <v>46190</v>
      </c>
      <c r="E92" s="28" t="str">
        <f>'Calendrier sur mesure'!I80</f>
        <v>22h</v>
      </c>
      <c r="F92" s="28" t="str">
        <f>'Calendrier sur mesure'!H80</f>
        <v>Fin match</v>
      </c>
      <c r="G92" s="36"/>
      <c r="H92" s="100">
        <f>'Calendrier sur mesure'!K80</f>
        <v>18000</v>
      </c>
      <c r="I92" s="42">
        <v>0.5</v>
      </c>
      <c r="J92" s="35">
        <v>20</v>
      </c>
      <c r="K92" s="35">
        <v>1</v>
      </c>
      <c r="L92" s="30"/>
      <c r="M92" s="42"/>
      <c r="N92" s="101" t="str">
        <f>IF(G92=TRUE,H92*K92*(VLOOKUP(J92,'Table de correspondance'!D:E,2,FALSE)*(1-O92)),"")</f>
        <v/>
      </c>
      <c r="O92" s="174">
        <v>0.1</v>
      </c>
      <c r="P92" s="101" t="str">
        <f t="shared" si="6"/>
        <v/>
      </c>
      <c r="Q92" s="101" t="str">
        <f t="shared" si="7"/>
        <v/>
      </c>
      <c r="R92" s="29">
        <f>'Calendrier sur mesure'!L80</f>
        <v>2</v>
      </c>
      <c r="S92" s="164" t="str">
        <f>IFERROR(INDEX(Calendrier!$M:$V,MATCH($V92,Calendrier!$W:$W,0),MATCH($L92,Calendrier!$M$1:$V$1,0)),"")</f>
        <v/>
      </c>
      <c r="T92" s="164" t="str">
        <f t="shared" si="8"/>
        <v/>
      </c>
      <c r="U92" s="164" t="str">
        <f>IFERROR(VLOOKUP(T92,'Table de correspondance'!$R:$S,2,FALSE),S92)</f>
        <v/>
      </c>
      <c r="V92" s="155" t="str">
        <f t="shared" si="9"/>
        <v>Angleterre - Croatie4619022hFin match</v>
      </c>
      <c r="AA92" s="19"/>
      <c r="AB92" s="23"/>
      <c r="AC92" s="23"/>
      <c r="AD92" s="23"/>
      <c r="AE92" s="19"/>
      <c r="AF92" s="19"/>
      <c r="AG92" s="31"/>
      <c r="AH92" s="63"/>
      <c r="AI92" s="64"/>
      <c r="AAG92">
        <f t="shared" si="10"/>
        <v>0</v>
      </c>
    </row>
    <row r="93" spans="1:709" ht="19.5" customHeight="1" x14ac:dyDescent="0.25">
      <c r="A93" t="str">
        <f t="shared" si="11"/>
        <v>PoulesPortugal - NCL/JAM/COD19hAvant Match</v>
      </c>
      <c r="B93" s="26" t="str">
        <f>'Calendrier sur mesure'!B81</f>
        <v>Poules</v>
      </c>
      <c r="C93" s="26" t="str">
        <f>'Calendrier sur mesure'!G81</f>
        <v>Portugal - NCL/JAM/COD</v>
      </c>
      <c r="D93" s="27">
        <f>'Calendrier sur mesure'!C81</f>
        <v>46190</v>
      </c>
      <c r="E93" s="28" t="str">
        <f>'Calendrier sur mesure'!I81</f>
        <v>19h</v>
      </c>
      <c r="F93" s="28" t="str">
        <f>'Calendrier sur mesure'!H81</f>
        <v>Avant Match</v>
      </c>
      <c r="G93" s="36"/>
      <c r="H93" s="100">
        <f>'Calendrier sur mesure'!K81</f>
        <v>20000</v>
      </c>
      <c r="I93" s="42">
        <v>0.5</v>
      </c>
      <c r="J93" s="35">
        <v>20</v>
      </c>
      <c r="K93" s="35">
        <v>1</v>
      </c>
      <c r="L93" s="30"/>
      <c r="M93" s="42"/>
      <c r="N93" s="101" t="str">
        <f>IF(G93=TRUE,H93*K93*(VLOOKUP(J93,'Table de correspondance'!D:E,2,FALSE)*(1-O93)),"")</f>
        <v/>
      </c>
      <c r="O93" s="174">
        <v>0.1</v>
      </c>
      <c r="P93" s="101" t="str">
        <f t="shared" si="6"/>
        <v/>
      </c>
      <c r="Q93" s="101" t="str">
        <f t="shared" si="7"/>
        <v/>
      </c>
      <c r="R93" s="29">
        <f>'Calendrier sur mesure'!L81</f>
        <v>1.78</v>
      </c>
      <c r="S93" s="164" t="str">
        <f>IFERROR(INDEX(Calendrier!$M:$V,MATCH($V93,Calendrier!$W:$W,0),MATCH($L93,Calendrier!$M$1:$V$1,0)),"")</f>
        <v/>
      </c>
      <c r="T93" s="164" t="str">
        <f t="shared" si="8"/>
        <v/>
      </c>
      <c r="U93" s="164" t="str">
        <f>IFERROR(VLOOKUP(T93,'Table de correspondance'!$R:$S,2,FALSE),S93)</f>
        <v/>
      </c>
      <c r="V93" s="155" t="str">
        <f t="shared" si="9"/>
        <v>Portugal - NCL/JAM/COD4619019hAvant Match</v>
      </c>
      <c r="AA93" s="19"/>
      <c r="AB93" s="23"/>
      <c r="AC93" s="23"/>
      <c r="AD93" s="23"/>
      <c r="AE93" s="19"/>
      <c r="AF93" s="19"/>
      <c r="AG93" s="31"/>
      <c r="AH93" s="63"/>
      <c r="AI93" s="64"/>
      <c r="AAG93">
        <f t="shared" si="10"/>
        <v>0</v>
      </c>
    </row>
    <row r="94" spans="1:709" ht="19.5" customHeight="1" x14ac:dyDescent="0.25">
      <c r="A94" t="str">
        <f t="shared" si="11"/>
        <v>PoulesPortugal - NCL/JAM/COD19hPower break 1</v>
      </c>
      <c r="B94" s="26" t="str">
        <f>'Calendrier sur mesure'!B82</f>
        <v>Poules</v>
      </c>
      <c r="C94" s="26" t="str">
        <f>'Calendrier sur mesure'!G82</f>
        <v>Portugal - NCL/JAM/COD</v>
      </c>
      <c r="D94" s="27">
        <f>'Calendrier sur mesure'!C82</f>
        <v>46190</v>
      </c>
      <c r="E94" s="28" t="str">
        <f>'Calendrier sur mesure'!I82</f>
        <v>19h</v>
      </c>
      <c r="F94" s="28" t="str">
        <f>'Calendrier sur mesure'!H82</f>
        <v>Power break 1</v>
      </c>
      <c r="G94" s="36"/>
      <c r="H94" s="100">
        <f>'Calendrier sur mesure'!K82</f>
        <v>78000</v>
      </c>
      <c r="I94" s="42">
        <v>0.5</v>
      </c>
      <c r="J94" s="35">
        <v>20</v>
      </c>
      <c r="K94" s="35">
        <v>1</v>
      </c>
      <c r="L94" s="30"/>
      <c r="M94" s="42"/>
      <c r="N94" s="101" t="str">
        <f>IF(G94=TRUE,H94*K94*(VLOOKUP(J94,'Table de correspondance'!D:E,2,FALSE)*(1-O94)),"")</f>
        <v/>
      </c>
      <c r="O94" s="174">
        <v>0.1</v>
      </c>
      <c r="P94" s="101" t="str">
        <f t="shared" si="6"/>
        <v/>
      </c>
      <c r="Q94" s="101" t="str">
        <f t="shared" si="7"/>
        <v/>
      </c>
      <c r="R94" s="29">
        <f>'Calendrier sur mesure'!L82</f>
        <v>6.46</v>
      </c>
      <c r="S94" s="164" t="str">
        <f>IFERROR(INDEX(Calendrier!$M:$V,MATCH($V94,Calendrier!$W:$W,0),MATCH($L94,Calendrier!$M$1:$V$1,0)),"")</f>
        <v/>
      </c>
      <c r="T94" s="164" t="str">
        <f t="shared" si="8"/>
        <v/>
      </c>
      <c r="U94" s="164" t="str">
        <f>IFERROR(VLOOKUP(T94,'Table de correspondance'!$R:$S,2,FALSE),S94)</f>
        <v/>
      </c>
      <c r="V94" s="155" t="str">
        <f t="shared" si="9"/>
        <v>Portugal - NCL/JAM/COD4619019hPower break 1</v>
      </c>
      <c r="AA94" s="19"/>
      <c r="AB94" s="23"/>
      <c r="AC94" s="23"/>
      <c r="AD94" s="23"/>
      <c r="AE94" s="19"/>
      <c r="AF94" s="19"/>
      <c r="AG94" s="31"/>
      <c r="AH94" s="63"/>
      <c r="AI94" s="64"/>
      <c r="AAG94">
        <f t="shared" si="10"/>
        <v>0</v>
      </c>
    </row>
    <row r="95" spans="1:709" ht="19.5" customHeight="1" x14ac:dyDescent="0.25">
      <c r="A95" t="str">
        <f t="shared" si="11"/>
        <v>PoulesPortugal - NCL/JAM/COD19hMi-temps 1</v>
      </c>
      <c r="B95" s="26" t="str">
        <f>'Calendrier sur mesure'!B83</f>
        <v>Poules</v>
      </c>
      <c r="C95" s="26" t="str">
        <f>'Calendrier sur mesure'!G83</f>
        <v>Portugal - NCL/JAM/COD</v>
      </c>
      <c r="D95" s="27">
        <f>'Calendrier sur mesure'!C83</f>
        <v>46190</v>
      </c>
      <c r="E95" s="28" t="str">
        <f>'Calendrier sur mesure'!I83</f>
        <v>19h</v>
      </c>
      <c r="F95" s="28" t="str">
        <f>'Calendrier sur mesure'!H83</f>
        <v>Mi-temps 1</v>
      </c>
      <c r="G95" s="36"/>
      <c r="H95" s="100">
        <f>'Calendrier sur mesure'!K83</f>
        <v>65000</v>
      </c>
      <c r="I95" s="42">
        <v>0.5</v>
      </c>
      <c r="J95" s="35">
        <v>20</v>
      </c>
      <c r="K95" s="35">
        <v>1</v>
      </c>
      <c r="L95" s="30"/>
      <c r="M95" s="42"/>
      <c r="N95" s="101" t="str">
        <f>IF(G95=TRUE,H95*K95*(VLOOKUP(J95,'Table de correspondance'!D:E,2,FALSE)*(1-O95)),"")</f>
        <v/>
      </c>
      <c r="O95" s="174">
        <v>0.1</v>
      </c>
      <c r="P95" s="101" t="str">
        <f t="shared" si="6"/>
        <v/>
      </c>
      <c r="Q95" s="101" t="str">
        <f t="shared" si="7"/>
        <v/>
      </c>
      <c r="R95" s="29">
        <f>'Calendrier sur mesure'!L83</f>
        <v>5.65</v>
      </c>
      <c r="S95" s="164" t="str">
        <f>IFERROR(INDEX(Calendrier!$M:$V,MATCH($V95,Calendrier!$W:$W,0),MATCH($L95,Calendrier!$M$1:$V$1,0)),"")</f>
        <v/>
      </c>
      <c r="T95" s="164" t="str">
        <f t="shared" si="8"/>
        <v/>
      </c>
      <c r="U95" s="164" t="str">
        <f>IFERROR(VLOOKUP(T95,'Table de correspondance'!$R:$S,2,FALSE),S95)</f>
        <v/>
      </c>
      <c r="V95" s="155" t="str">
        <f t="shared" si="9"/>
        <v>Portugal - NCL/JAM/COD4619019hMi-temps 1</v>
      </c>
      <c r="AA95" s="19"/>
      <c r="AB95" s="23"/>
      <c r="AC95" s="23"/>
      <c r="AD95" s="23"/>
      <c r="AE95" s="19"/>
      <c r="AF95" s="19"/>
      <c r="AG95" s="31"/>
      <c r="AH95" s="63"/>
      <c r="AI95" s="64"/>
      <c r="AAG95">
        <f t="shared" si="10"/>
        <v>0</v>
      </c>
    </row>
    <row r="96" spans="1:709" ht="19.5" customHeight="1" x14ac:dyDescent="0.25">
      <c r="A96" t="str">
        <f t="shared" si="11"/>
        <v>PoulesPortugal - NCL/JAM/COD19hMi-temps 2</v>
      </c>
      <c r="B96" s="26" t="str">
        <f>'Calendrier sur mesure'!B84</f>
        <v>Poules</v>
      </c>
      <c r="C96" s="26" t="str">
        <f>'Calendrier sur mesure'!G84</f>
        <v>Portugal - NCL/JAM/COD</v>
      </c>
      <c r="D96" s="27">
        <f>'Calendrier sur mesure'!C84</f>
        <v>46190</v>
      </c>
      <c r="E96" s="28" t="str">
        <f>'Calendrier sur mesure'!I84</f>
        <v>19h</v>
      </c>
      <c r="F96" s="28" t="str">
        <f>'Calendrier sur mesure'!H84</f>
        <v>Mi-temps 2</v>
      </c>
      <c r="G96" s="36"/>
      <c r="H96" s="100">
        <f>'Calendrier sur mesure'!K84</f>
        <v>60000</v>
      </c>
      <c r="I96" s="42">
        <v>0.5</v>
      </c>
      <c r="J96" s="35">
        <v>20</v>
      </c>
      <c r="K96" s="35">
        <v>1</v>
      </c>
      <c r="L96" s="30"/>
      <c r="M96" s="42"/>
      <c r="N96" s="101" t="str">
        <f>IF(G96=TRUE,H96*K96*(VLOOKUP(J96,'Table de correspondance'!D:E,2,FALSE)*(1-O96)),"")</f>
        <v/>
      </c>
      <c r="O96" s="174">
        <v>0.1</v>
      </c>
      <c r="P96" s="101" t="str">
        <f t="shared" si="6"/>
        <v/>
      </c>
      <c r="Q96" s="101" t="str">
        <f t="shared" si="7"/>
        <v/>
      </c>
      <c r="R96" s="29">
        <f>'Calendrier sur mesure'!L84</f>
        <v>5.2</v>
      </c>
      <c r="S96" s="164" t="str">
        <f>IFERROR(INDEX(Calendrier!$M:$V,MATCH($V96,Calendrier!$W:$W,0),MATCH($L96,Calendrier!$M$1:$V$1,0)),"")</f>
        <v/>
      </c>
      <c r="T96" s="164" t="str">
        <f t="shared" si="8"/>
        <v/>
      </c>
      <c r="U96" s="164" t="str">
        <f>IFERROR(VLOOKUP(T96,'Table de correspondance'!$R:$S,2,FALSE),S96)</f>
        <v/>
      </c>
      <c r="V96" s="155" t="str">
        <f t="shared" si="9"/>
        <v>Portugal - NCL/JAM/COD4619019hMi-temps 2</v>
      </c>
      <c r="AA96" s="19"/>
      <c r="AB96" s="23"/>
      <c r="AC96" s="23"/>
      <c r="AD96" s="23"/>
      <c r="AE96" s="19"/>
      <c r="AF96" s="19"/>
      <c r="AG96" s="31"/>
      <c r="AH96" s="63"/>
      <c r="AI96" s="64"/>
      <c r="AAG96">
        <f t="shared" si="10"/>
        <v>0</v>
      </c>
    </row>
    <row r="97" spans="1:709" ht="19.5" customHeight="1" x14ac:dyDescent="0.25">
      <c r="A97" t="str">
        <f t="shared" si="11"/>
        <v>PoulesPortugal - NCL/JAM/COD19hMi-temps 3</v>
      </c>
      <c r="B97" s="26" t="str">
        <f>'Calendrier sur mesure'!B85</f>
        <v>Poules</v>
      </c>
      <c r="C97" s="26" t="str">
        <f>'Calendrier sur mesure'!G85</f>
        <v>Portugal - NCL/JAM/COD</v>
      </c>
      <c r="D97" s="27">
        <f>'Calendrier sur mesure'!C85</f>
        <v>46190</v>
      </c>
      <c r="E97" s="28" t="str">
        <f>'Calendrier sur mesure'!I85</f>
        <v>19h</v>
      </c>
      <c r="F97" s="28" t="str">
        <f>'Calendrier sur mesure'!H85</f>
        <v>Mi-temps 3</v>
      </c>
      <c r="G97" s="36"/>
      <c r="H97" s="100">
        <f>'Calendrier sur mesure'!K85</f>
        <v>65000</v>
      </c>
      <c r="I97" s="42">
        <v>0.5</v>
      </c>
      <c r="J97" s="35">
        <v>20</v>
      </c>
      <c r="K97" s="35">
        <v>1</v>
      </c>
      <c r="L97" s="30"/>
      <c r="M97" s="42"/>
      <c r="N97" s="101" t="str">
        <f>IF(G97=TRUE,H97*K97*(VLOOKUP(J97,'Table de correspondance'!D:E,2,FALSE)*(1-O97)),"")</f>
        <v/>
      </c>
      <c r="O97" s="174">
        <v>0.1</v>
      </c>
      <c r="P97" s="101" t="str">
        <f t="shared" si="6"/>
        <v/>
      </c>
      <c r="Q97" s="101" t="str">
        <f t="shared" si="7"/>
        <v/>
      </c>
      <c r="R97" s="29">
        <f>'Calendrier sur mesure'!L85</f>
        <v>5.65</v>
      </c>
      <c r="S97" s="164" t="str">
        <f>IFERROR(INDEX(Calendrier!$M:$V,MATCH($V97,Calendrier!$W:$W,0),MATCH($L97,Calendrier!$M$1:$V$1,0)),"")</f>
        <v/>
      </c>
      <c r="T97" s="164" t="str">
        <f t="shared" si="8"/>
        <v/>
      </c>
      <c r="U97" s="164" t="str">
        <f>IFERROR(VLOOKUP(T97,'Table de correspondance'!$R:$S,2,FALSE),S97)</f>
        <v/>
      </c>
      <c r="V97" s="155" t="str">
        <f t="shared" si="9"/>
        <v>Portugal - NCL/JAM/COD4619019hMi-temps 3</v>
      </c>
      <c r="AA97" s="19"/>
      <c r="AB97" s="23"/>
      <c r="AC97" s="23"/>
      <c r="AD97" s="23"/>
      <c r="AE97" s="19"/>
      <c r="AF97" s="19"/>
      <c r="AG97" s="31"/>
      <c r="AH97" s="63"/>
      <c r="AI97" s="64"/>
      <c r="AAG97">
        <f t="shared" si="10"/>
        <v>0</v>
      </c>
    </row>
    <row r="98" spans="1:709" ht="19.5" customHeight="1" x14ac:dyDescent="0.25">
      <c r="A98" t="str">
        <f t="shared" si="11"/>
        <v>PoulesPortugal - NCL/JAM/COD19hPower break 2</v>
      </c>
      <c r="B98" s="26" t="str">
        <f>'Calendrier sur mesure'!B86</f>
        <v>Poules</v>
      </c>
      <c r="C98" s="26" t="str">
        <f>'Calendrier sur mesure'!G86</f>
        <v>Portugal - NCL/JAM/COD</v>
      </c>
      <c r="D98" s="27">
        <f>'Calendrier sur mesure'!C86</f>
        <v>46190</v>
      </c>
      <c r="E98" s="28" t="str">
        <f>'Calendrier sur mesure'!I86</f>
        <v>19h</v>
      </c>
      <c r="F98" s="28" t="str">
        <f>'Calendrier sur mesure'!H86</f>
        <v>Power break 2</v>
      </c>
      <c r="G98" s="36"/>
      <c r="H98" s="100">
        <f>'Calendrier sur mesure'!K86</f>
        <v>78000</v>
      </c>
      <c r="I98" s="42">
        <v>0.5</v>
      </c>
      <c r="J98" s="35">
        <v>20</v>
      </c>
      <c r="K98" s="35">
        <v>1</v>
      </c>
      <c r="L98" s="30"/>
      <c r="M98" s="42"/>
      <c r="N98" s="101" t="str">
        <f>IF(G98=TRUE,H98*K98*(VLOOKUP(J98,'Table de correspondance'!D:E,2,FALSE)*(1-O98)),"")</f>
        <v/>
      </c>
      <c r="O98" s="174">
        <v>0.1</v>
      </c>
      <c r="P98" s="101" t="str">
        <f t="shared" si="6"/>
        <v/>
      </c>
      <c r="Q98" s="101" t="str">
        <f t="shared" si="7"/>
        <v/>
      </c>
      <c r="R98" s="29">
        <f>'Calendrier sur mesure'!L86</f>
        <v>6.46</v>
      </c>
      <c r="S98" s="164" t="str">
        <f>IFERROR(INDEX(Calendrier!$M:$V,MATCH($V98,Calendrier!$W:$W,0),MATCH($L98,Calendrier!$M$1:$V$1,0)),"")</f>
        <v/>
      </c>
      <c r="T98" s="164" t="str">
        <f t="shared" si="8"/>
        <v/>
      </c>
      <c r="U98" s="164" t="str">
        <f>IFERROR(VLOOKUP(T98,'Table de correspondance'!$R:$S,2,FALSE),S98)</f>
        <v/>
      </c>
      <c r="V98" s="155" t="str">
        <f t="shared" si="9"/>
        <v>Portugal - NCL/JAM/COD4619019hPower break 2</v>
      </c>
      <c r="AA98" s="19"/>
      <c r="AB98" s="23"/>
      <c r="AC98" s="23"/>
      <c r="AD98" s="23"/>
      <c r="AE98" s="19"/>
      <c r="AF98" s="19"/>
      <c r="AG98" s="31"/>
      <c r="AH98" s="63"/>
      <c r="AI98" s="64"/>
      <c r="AAG98">
        <f t="shared" si="10"/>
        <v>0</v>
      </c>
    </row>
    <row r="99" spans="1:709" ht="19.5" customHeight="1" x14ac:dyDescent="0.25">
      <c r="A99" t="str">
        <f t="shared" si="11"/>
        <v>PoulesPortugal - NCL/JAM/COD19hFin match</v>
      </c>
      <c r="B99" s="26" t="str">
        <f>'Calendrier sur mesure'!B87</f>
        <v>Poules</v>
      </c>
      <c r="C99" s="26" t="str">
        <f>'Calendrier sur mesure'!G87</f>
        <v>Portugal - NCL/JAM/COD</v>
      </c>
      <c r="D99" s="27">
        <f>'Calendrier sur mesure'!C87</f>
        <v>46190</v>
      </c>
      <c r="E99" s="28" t="str">
        <f>'Calendrier sur mesure'!I87</f>
        <v>19h</v>
      </c>
      <c r="F99" s="28" t="str">
        <f>'Calendrier sur mesure'!H87</f>
        <v>Fin match</v>
      </c>
      <c r="G99" s="36"/>
      <c r="H99" s="100">
        <f>'Calendrier sur mesure'!K87</f>
        <v>50000</v>
      </c>
      <c r="I99" s="42">
        <v>0.5</v>
      </c>
      <c r="J99" s="35">
        <v>20</v>
      </c>
      <c r="K99" s="35">
        <v>1</v>
      </c>
      <c r="L99" s="30"/>
      <c r="M99" s="42"/>
      <c r="N99" s="101" t="str">
        <f>IF(G99=TRUE,H99*K99*(VLOOKUP(J99,'Table de correspondance'!D:E,2,FALSE)*(1-O99)),"")</f>
        <v/>
      </c>
      <c r="O99" s="174">
        <v>0.1</v>
      </c>
      <c r="P99" s="101" t="str">
        <f t="shared" si="6"/>
        <v/>
      </c>
      <c r="Q99" s="101" t="str">
        <f t="shared" si="7"/>
        <v/>
      </c>
      <c r="R99" s="29">
        <f>'Calendrier sur mesure'!L87</f>
        <v>4.3499999999999996</v>
      </c>
      <c r="S99" s="164" t="str">
        <f>IFERROR(INDEX(Calendrier!$M:$V,MATCH($V99,Calendrier!$W:$W,0),MATCH($L99,Calendrier!$M$1:$V$1,0)),"")</f>
        <v/>
      </c>
      <c r="T99" s="164" t="str">
        <f t="shared" si="8"/>
        <v/>
      </c>
      <c r="U99" s="164" t="str">
        <f>IFERROR(VLOOKUP(T99,'Table de correspondance'!$R:$S,2,FALSE),S99)</f>
        <v/>
      </c>
      <c r="V99" s="155" t="str">
        <f t="shared" si="9"/>
        <v>Portugal - NCL/JAM/COD4619019hFin match</v>
      </c>
      <c r="AA99" s="19"/>
      <c r="AB99" s="23"/>
      <c r="AC99" s="23"/>
      <c r="AD99" s="23"/>
      <c r="AE99" s="19"/>
      <c r="AF99" s="19"/>
      <c r="AG99" s="31"/>
      <c r="AH99" s="63"/>
      <c r="AI99" s="64"/>
      <c r="AAG99">
        <f t="shared" si="10"/>
        <v>0</v>
      </c>
    </row>
    <row r="100" spans="1:709" ht="19.5" customHeight="1" x14ac:dyDescent="0.25">
      <c r="A100" t="str">
        <f t="shared" si="11"/>
        <v>PoulesDEN/MKD/CZE/IRL - Afrique du Sud18hAvant Match</v>
      </c>
      <c r="B100" s="26" t="str">
        <f>'Calendrier sur mesure'!B88</f>
        <v>Poules</v>
      </c>
      <c r="C100" s="26" t="str">
        <f>'Calendrier sur mesure'!G88</f>
        <v>DEN/MKD/CZE/IRL - Afrique du Sud</v>
      </c>
      <c r="D100" s="27">
        <f>'Calendrier sur mesure'!C88</f>
        <v>46191</v>
      </c>
      <c r="E100" s="28" t="str">
        <f>'Calendrier sur mesure'!I88</f>
        <v>18h</v>
      </c>
      <c r="F100" s="28" t="str">
        <f>'Calendrier sur mesure'!H88</f>
        <v>Avant Match</v>
      </c>
      <c r="G100" s="36"/>
      <c r="H100" s="100">
        <f>'Calendrier sur mesure'!K88</f>
        <v>11000</v>
      </c>
      <c r="I100" s="42">
        <v>0.5</v>
      </c>
      <c r="J100" s="35">
        <v>20</v>
      </c>
      <c r="K100" s="35">
        <v>1</v>
      </c>
      <c r="L100" s="30"/>
      <c r="M100" s="42"/>
      <c r="N100" s="101" t="str">
        <f>IF(G100=TRUE,H100*K100*(VLOOKUP(J100,'Table de correspondance'!D:E,2,FALSE)*(1-O100)),"")</f>
        <v/>
      </c>
      <c r="O100" s="174">
        <v>0.1</v>
      </c>
      <c r="P100" s="101" t="str">
        <f t="shared" si="6"/>
        <v/>
      </c>
      <c r="Q100" s="101" t="str">
        <f t="shared" si="7"/>
        <v/>
      </c>
      <c r="R100" s="29">
        <f>'Calendrier sur mesure'!L88</f>
        <v>1.1499999999999999</v>
      </c>
      <c r="S100" s="164" t="str">
        <f>IFERROR(INDEX(Calendrier!$M:$V,MATCH($V100,Calendrier!$W:$W,0),MATCH($L100,Calendrier!$M$1:$V$1,0)),"")</f>
        <v/>
      </c>
      <c r="T100" s="164" t="str">
        <f t="shared" si="8"/>
        <v/>
      </c>
      <c r="U100" s="164" t="str">
        <f>IFERROR(VLOOKUP(T100,'Table de correspondance'!$R:$S,2,FALSE),S100)</f>
        <v/>
      </c>
      <c r="V100" s="155" t="str">
        <f t="shared" si="9"/>
        <v>DEN/MKD/CZE/IRL - Afrique du Sud4619118hAvant Match</v>
      </c>
      <c r="AA100" s="19"/>
      <c r="AB100" s="23"/>
      <c r="AC100" s="23"/>
      <c r="AD100" s="23"/>
      <c r="AE100" s="19"/>
      <c r="AF100" s="19"/>
      <c r="AG100" s="31"/>
      <c r="AH100" s="63"/>
      <c r="AI100" s="64"/>
      <c r="AAG100">
        <f t="shared" si="10"/>
        <v>0</v>
      </c>
    </row>
    <row r="101" spans="1:709" ht="19.5" customHeight="1" x14ac:dyDescent="0.25">
      <c r="A101" t="str">
        <f t="shared" si="11"/>
        <v>PoulesDEN/MKD/CZE/IRL - Afrique du Sud18hPower break 1</v>
      </c>
      <c r="B101" s="26" t="str">
        <f>'Calendrier sur mesure'!B89</f>
        <v>Poules</v>
      </c>
      <c r="C101" s="26" t="str">
        <f>'Calendrier sur mesure'!G89</f>
        <v>DEN/MKD/CZE/IRL - Afrique du Sud</v>
      </c>
      <c r="D101" s="27">
        <f>'Calendrier sur mesure'!C89</f>
        <v>46191</v>
      </c>
      <c r="E101" s="28" t="str">
        <f>'Calendrier sur mesure'!I89</f>
        <v>18h</v>
      </c>
      <c r="F101" s="28" t="str">
        <f>'Calendrier sur mesure'!H89</f>
        <v>Power break 1</v>
      </c>
      <c r="G101" s="36"/>
      <c r="H101" s="100">
        <f>'Calendrier sur mesure'!K89</f>
        <v>52000</v>
      </c>
      <c r="I101" s="42">
        <v>0.5</v>
      </c>
      <c r="J101" s="35">
        <v>20</v>
      </c>
      <c r="K101" s="35">
        <v>1</v>
      </c>
      <c r="L101" s="30"/>
      <c r="M101" s="42"/>
      <c r="N101" s="101" t="str">
        <f>IF(G101=TRUE,H101*K101*(VLOOKUP(J101,'Table de correspondance'!D:E,2,FALSE)*(1-O101)),"")</f>
        <v/>
      </c>
      <c r="O101" s="174">
        <v>0.1</v>
      </c>
      <c r="P101" s="101" t="str">
        <f t="shared" si="6"/>
        <v/>
      </c>
      <c r="Q101" s="101" t="str">
        <f t="shared" si="7"/>
        <v/>
      </c>
      <c r="R101" s="29">
        <f>'Calendrier sur mesure'!L89</f>
        <v>4.3224999999999998</v>
      </c>
      <c r="S101" s="164" t="str">
        <f>IFERROR(INDEX(Calendrier!$M:$V,MATCH($V101,Calendrier!$W:$W,0),MATCH($L101,Calendrier!$M$1:$V$1,0)),"")</f>
        <v/>
      </c>
      <c r="T101" s="164" t="str">
        <f t="shared" si="8"/>
        <v/>
      </c>
      <c r="U101" s="164" t="str">
        <f>IFERROR(VLOOKUP(T101,'Table de correspondance'!$R:$S,2,FALSE),S101)</f>
        <v/>
      </c>
      <c r="V101" s="155" t="str">
        <f t="shared" si="9"/>
        <v>DEN/MKD/CZE/IRL - Afrique du Sud4619118hPower break 1</v>
      </c>
      <c r="AA101" s="19"/>
      <c r="AB101" s="23"/>
      <c r="AC101" s="23"/>
      <c r="AD101" s="23"/>
      <c r="AE101" s="19"/>
      <c r="AF101" s="19"/>
      <c r="AG101" s="31"/>
      <c r="AH101" s="63"/>
      <c r="AI101" s="64"/>
      <c r="AAG101">
        <f t="shared" si="10"/>
        <v>0</v>
      </c>
    </row>
    <row r="102" spans="1:709" ht="19.5" customHeight="1" x14ac:dyDescent="0.25">
      <c r="A102" t="str">
        <f t="shared" si="11"/>
        <v>PoulesDEN/MKD/CZE/IRL - Afrique du Sud18hMi-temps 1</v>
      </c>
      <c r="B102" s="26" t="str">
        <f>'Calendrier sur mesure'!B90</f>
        <v>Poules</v>
      </c>
      <c r="C102" s="26" t="str">
        <f>'Calendrier sur mesure'!G90</f>
        <v>DEN/MKD/CZE/IRL - Afrique du Sud</v>
      </c>
      <c r="D102" s="27">
        <f>'Calendrier sur mesure'!C90</f>
        <v>46191</v>
      </c>
      <c r="E102" s="28" t="str">
        <f>'Calendrier sur mesure'!I90</f>
        <v>18h</v>
      </c>
      <c r="F102" s="28" t="str">
        <f>'Calendrier sur mesure'!H90</f>
        <v>Mi-temps 1</v>
      </c>
      <c r="G102" s="36"/>
      <c r="H102" s="100">
        <f>'Calendrier sur mesure'!K90</f>
        <v>45000</v>
      </c>
      <c r="I102" s="42">
        <v>0.5</v>
      </c>
      <c r="J102" s="35">
        <v>20</v>
      </c>
      <c r="K102" s="35">
        <v>1</v>
      </c>
      <c r="L102" s="30"/>
      <c r="M102" s="42"/>
      <c r="N102" s="101" t="str">
        <f>IF(G102=TRUE,H102*K102*(VLOOKUP(J102,'Table de correspondance'!D:E,2,FALSE)*(1-O102)),"")</f>
        <v/>
      </c>
      <c r="O102" s="174">
        <v>0.1</v>
      </c>
      <c r="P102" s="101" t="str">
        <f t="shared" si="6"/>
        <v/>
      </c>
      <c r="Q102" s="101" t="str">
        <f t="shared" si="7"/>
        <v/>
      </c>
      <c r="R102" s="29">
        <f>'Calendrier sur mesure'!L90</f>
        <v>3.95</v>
      </c>
      <c r="S102" s="164" t="str">
        <f>IFERROR(INDEX(Calendrier!$M:$V,MATCH($V102,Calendrier!$W:$W,0),MATCH($L102,Calendrier!$M$1:$V$1,0)),"")</f>
        <v/>
      </c>
      <c r="T102" s="164" t="str">
        <f t="shared" si="8"/>
        <v/>
      </c>
      <c r="U102" s="164" t="str">
        <f>IFERROR(VLOOKUP(T102,'Table de correspondance'!$R:$S,2,FALSE),S102)</f>
        <v/>
      </c>
      <c r="V102" s="155" t="str">
        <f t="shared" si="9"/>
        <v>DEN/MKD/CZE/IRL - Afrique du Sud4619118hMi-temps 1</v>
      </c>
      <c r="AA102" s="19"/>
      <c r="AB102" s="23"/>
      <c r="AC102" s="23"/>
      <c r="AD102" s="23"/>
      <c r="AE102" s="19"/>
      <c r="AF102" s="19"/>
      <c r="AG102" s="31"/>
      <c r="AH102" s="63"/>
      <c r="AI102" s="64"/>
      <c r="AAG102">
        <f t="shared" si="10"/>
        <v>0</v>
      </c>
    </row>
    <row r="103" spans="1:709" ht="19.5" customHeight="1" x14ac:dyDescent="0.25">
      <c r="A103" t="str">
        <f t="shared" si="11"/>
        <v>PoulesDEN/MKD/CZE/IRL - Afrique du Sud18hMi-temps 2</v>
      </c>
      <c r="B103" s="26" t="str">
        <f>'Calendrier sur mesure'!B91</f>
        <v>Poules</v>
      </c>
      <c r="C103" s="26" t="str">
        <f>'Calendrier sur mesure'!G91</f>
        <v>DEN/MKD/CZE/IRL - Afrique du Sud</v>
      </c>
      <c r="D103" s="27">
        <f>'Calendrier sur mesure'!C91</f>
        <v>46191</v>
      </c>
      <c r="E103" s="28" t="str">
        <f>'Calendrier sur mesure'!I91</f>
        <v>18h</v>
      </c>
      <c r="F103" s="28" t="str">
        <f>'Calendrier sur mesure'!H91</f>
        <v>Mi-temps 2</v>
      </c>
      <c r="G103" s="36"/>
      <c r="H103" s="100">
        <f>'Calendrier sur mesure'!K91</f>
        <v>40000</v>
      </c>
      <c r="I103" s="42">
        <v>0.5</v>
      </c>
      <c r="J103" s="35">
        <v>20</v>
      </c>
      <c r="K103" s="35">
        <v>1</v>
      </c>
      <c r="L103" s="30"/>
      <c r="M103" s="42"/>
      <c r="N103" s="101" t="str">
        <f>IF(G103=TRUE,H103*K103*(VLOOKUP(J103,'Table de correspondance'!D:E,2,FALSE)*(1-O103)),"")</f>
        <v/>
      </c>
      <c r="O103" s="174">
        <v>0.1</v>
      </c>
      <c r="P103" s="101" t="str">
        <f t="shared" si="6"/>
        <v/>
      </c>
      <c r="Q103" s="101" t="str">
        <f t="shared" si="7"/>
        <v/>
      </c>
      <c r="R103" s="29">
        <f>'Calendrier sur mesure'!L91</f>
        <v>3.5</v>
      </c>
      <c r="S103" s="164" t="str">
        <f>IFERROR(INDEX(Calendrier!$M:$V,MATCH($V103,Calendrier!$W:$W,0),MATCH($L103,Calendrier!$M$1:$V$1,0)),"")</f>
        <v/>
      </c>
      <c r="T103" s="164" t="str">
        <f t="shared" si="8"/>
        <v/>
      </c>
      <c r="U103" s="164" t="str">
        <f>IFERROR(VLOOKUP(T103,'Table de correspondance'!$R:$S,2,FALSE),S103)</f>
        <v/>
      </c>
      <c r="V103" s="155" t="str">
        <f t="shared" si="9"/>
        <v>DEN/MKD/CZE/IRL - Afrique du Sud4619118hMi-temps 2</v>
      </c>
      <c r="AA103" s="19"/>
      <c r="AB103" s="23"/>
      <c r="AC103" s="23"/>
      <c r="AD103" s="23"/>
      <c r="AE103" s="19"/>
      <c r="AF103" s="19"/>
      <c r="AG103" s="31"/>
      <c r="AH103" s="63"/>
      <c r="AI103" s="64"/>
      <c r="AAG103">
        <f t="shared" si="10"/>
        <v>0</v>
      </c>
    </row>
    <row r="104" spans="1:709" ht="19.5" customHeight="1" x14ac:dyDescent="0.25">
      <c r="A104" t="str">
        <f t="shared" si="11"/>
        <v>PoulesDEN/MKD/CZE/IRL - Afrique du Sud18hMi-temps 3</v>
      </c>
      <c r="B104" s="26" t="str">
        <f>'Calendrier sur mesure'!B92</f>
        <v>Poules</v>
      </c>
      <c r="C104" s="26" t="str">
        <f>'Calendrier sur mesure'!G92</f>
        <v>DEN/MKD/CZE/IRL - Afrique du Sud</v>
      </c>
      <c r="D104" s="27">
        <f>'Calendrier sur mesure'!C92</f>
        <v>46191</v>
      </c>
      <c r="E104" s="28" t="str">
        <f>'Calendrier sur mesure'!I92</f>
        <v>18h</v>
      </c>
      <c r="F104" s="28" t="str">
        <f>'Calendrier sur mesure'!H92</f>
        <v>Mi-temps 3</v>
      </c>
      <c r="G104" s="36"/>
      <c r="H104" s="100">
        <f>'Calendrier sur mesure'!K92</f>
        <v>45000</v>
      </c>
      <c r="I104" s="42">
        <v>0.5</v>
      </c>
      <c r="J104" s="35">
        <v>20</v>
      </c>
      <c r="K104" s="35">
        <v>1</v>
      </c>
      <c r="L104" s="30"/>
      <c r="M104" s="42"/>
      <c r="N104" s="101" t="str">
        <f>IF(G104=TRUE,H104*K104*(VLOOKUP(J104,'Table de correspondance'!D:E,2,FALSE)*(1-O104)),"")</f>
        <v/>
      </c>
      <c r="O104" s="174">
        <v>0.1</v>
      </c>
      <c r="P104" s="101" t="str">
        <f t="shared" si="6"/>
        <v/>
      </c>
      <c r="Q104" s="101" t="str">
        <f t="shared" si="7"/>
        <v/>
      </c>
      <c r="R104" s="29">
        <f>'Calendrier sur mesure'!L92</f>
        <v>3.95</v>
      </c>
      <c r="S104" s="164" t="str">
        <f>IFERROR(INDEX(Calendrier!$M:$V,MATCH($V104,Calendrier!$W:$W,0),MATCH($L104,Calendrier!$M$1:$V$1,0)),"")</f>
        <v/>
      </c>
      <c r="T104" s="164" t="str">
        <f t="shared" si="8"/>
        <v/>
      </c>
      <c r="U104" s="164" t="str">
        <f>IFERROR(VLOOKUP(T104,'Table de correspondance'!$R:$S,2,FALSE),S104)</f>
        <v/>
      </c>
      <c r="V104" s="155" t="str">
        <f t="shared" si="9"/>
        <v>DEN/MKD/CZE/IRL - Afrique du Sud4619118hMi-temps 3</v>
      </c>
      <c r="AA104" s="19"/>
      <c r="AB104" s="23"/>
      <c r="AC104" s="23"/>
      <c r="AD104" s="23"/>
      <c r="AE104" s="19"/>
      <c r="AF104" s="19"/>
      <c r="AG104" s="31"/>
      <c r="AH104" s="63"/>
      <c r="AI104" s="64"/>
      <c r="AAG104">
        <f t="shared" si="10"/>
        <v>0</v>
      </c>
    </row>
    <row r="105" spans="1:709" ht="19.5" customHeight="1" x14ac:dyDescent="0.25">
      <c r="A105" t="str">
        <f t="shared" si="11"/>
        <v>PoulesDEN/MKD/CZE/IRL - Afrique du Sud18hPower break 2</v>
      </c>
      <c r="B105" s="26" t="str">
        <f>'Calendrier sur mesure'!B93</f>
        <v>Poules</v>
      </c>
      <c r="C105" s="26" t="str">
        <f>'Calendrier sur mesure'!G93</f>
        <v>DEN/MKD/CZE/IRL - Afrique du Sud</v>
      </c>
      <c r="D105" s="27">
        <f>'Calendrier sur mesure'!C93</f>
        <v>46191</v>
      </c>
      <c r="E105" s="28" t="str">
        <f>'Calendrier sur mesure'!I93</f>
        <v>18h</v>
      </c>
      <c r="F105" s="28" t="str">
        <f>'Calendrier sur mesure'!H93</f>
        <v>Power break 2</v>
      </c>
      <c r="G105" s="36"/>
      <c r="H105" s="100">
        <f>'Calendrier sur mesure'!K93</f>
        <v>52000</v>
      </c>
      <c r="I105" s="42">
        <v>0.5</v>
      </c>
      <c r="J105" s="35">
        <v>20</v>
      </c>
      <c r="K105" s="35">
        <v>1</v>
      </c>
      <c r="L105" s="30"/>
      <c r="M105" s="42"/>
      <c r="N105" s="101" t="str">
        <f>IF(G105=TRUE,H105*K105*(VLOOKUP(J105,'Table de correspondance'!D:E,2,FALSE)*(1-O105)),"")</f>
        <v/>
      </c>
      <c r="O105" s="174">
        <v>0.1</v>
      </c>
      <c r="P105" s="101" t="str">
        <f t="shared" si="6"/>
        <v/>
      </c>
      <c r="Q105" s="101" t="str">
        <f t="shared" si="7"/>
        <v/>
      </c>
      <c r="R105" s="29">
        <f>'Calendrier sur mesure'!L93</f>
        <v>4.3224999999999998</v>
      </c>
      <c r="S105" s="164" t="str">
        <f>IFERROR(INDEX(Calendrier!$M:$V,MATCH($V105,Calendrier!$W:$W,0),MATCH($L105,Calendrier!$M$1:$V$1,0)),"")</f>
        <v/>
      </c>
      <c r="T105" s="164" t="str">
        <f t="shared" si="8"/>
        <v/>
      </c>
      <c r="U105" s="164" t="str">
        <f>IFERROR(VLOOKUP(T105,'Table de correspondance'!$R:$S,2,FALSE),S105)</f>
        <v/>
      </c>
      <c r="V105" s="155" t="str">
        <f t="shared" si="9"/>
        <v>DEN/MKD/CZE/IRL - Afrique du Sud4619118hPower break 2</v>
      </c>
      <c r="AA105" s="19"/>
      <c r="AB105" s="23"/>
      <c r="AC105" s="23"/>
      <c r="AD105" s="23"/>
      <c r="AE105" s="19"/>
      <c r="AF105" s="19"/>
      <c r="AG105" s="31"/>
      <c r="AH105" s="63"/>
      <c r="AI105" s="64"/>
      <c r="AAG105">
        <f t="shared" si="10"/>
        <v>0</v>
      </c>
    </row>
    <row r="106" spans="1:709" ht="19.5" customHeight="1" x14ac:dyDescent="0.25">
      <c r="A106" t="str">
        <f t="shared" si="11"/>
        <v>PoulesDEN/MKD/CZE/IRL - Afrique du Sud18hFin match</v>
      </c>
      <c r="B106" s="26" t="str">
        <f>'Calendrier sur mesure'!B94</f>
        <v>Poules</v>
      </c>
      <c r="C106" s="26" t="str">
        <f>'Calendrier sur mesure'!G94</f>
        <v>DEN/MKD/CZE/IRL - Afrique du Sud</v>
      </c>
      <c r="D106" s="27">
        <f>'Calendrier sur mesure'!C94</f>
        <v>46191</v>
      </c>
      <c r="E106" s="28" t="str">
        <f>'Calendrier sur mesure'!I94</f>
        <v>18h</v>
      </c>
      <c r="F106" s="28" t="str">
        <f>'Calendrier sur mesure'!H94</f>
        <v>Fin match</v>
      </c>
      <c r="G106" s="36"/>
      <c r="H106" s="100">
        <f>'Calendrier sur mesure'!K94</f>
        <v>36000</v>
      </c>
      <c r="I106" s="42">
        <v>0.5</v>
      </c>
      <c r="J106" s="35">
        <v>20</v>
      </c>
      <c r="K106" s="35">
        <v>1</v>
      </c>
      <c r="L106" s="30"/>
      <c r="M106" s="42"/>
      <c r="N106" s="101" t="str">
        <f>IF(G106=TRUE,H106*K106*(VLOOKUP(J106,'Table de correspondance'!D:E,2,FALSE)*(1-O106)),"")</f>
        <v/>
      </c>
      <c r="O106" s="174">
        <v>0.1</v>
      </c>
      <c r="P106" s="101" t="str">
        <f t="shared" si="6"/>
        <v/>
      </c>
      <c r="Q106" s="101" t="str">
        <f t="shared" si="7"/>
        <v/>
      </c>
      <c r="R106" s="29">
        <f>'Calendrier sur mesure'!L94</f>
        <v>3.1</v>
      </c>
      <c r="S106" s="164" t="str">
        <f>IFERROR(INDEX(Calendrier!$M:$V,MATCH($V106,Calendrier!$W:$W,0),MATCH($L106,Calendrier!$M$1:$V$1,0)),"")</f>
        <v/>
      </c>
      <c r="T106" s="164" t="str">
        <f t="shared" si="8"/>
        <v/>
      </c>
      <c r="U106" s="164" t="str">
        <f>IFERROR(VLOOKUP(T106,'Table de correspondance'!$R:$S,2,FALSE),S106)</f>
        <v/>
      </c>
      <c r="V106" s="155" t="str">
        <f t="shared" si="9"/>
        <v>DEN/MKD/CZE/IRL - Afrique du Sud4619118hFin match</v>
      </c>
      <c r="AA106" s="19"/>
      <c r="AB106" s="23"/>
      <c r="AC106" s="23"/>
      <c r="AD106" s="23"/>
      <c r="AE106" s="19"/>
      <c r="AF106" s="19"/>
      <c r="AG106" s="31"/>
      <c r="AH106" s="63"/>
      <c r="AI106" s="64"/>
      <c r="AAG106">
        <f t="shared" si="10"/>
        <v>0</v>
      </c>
    </row>
    <row r="107" spans="1:709" ht="19.5" customHeight="1" x14ac:dyDescent="0.25">
      <c r="A107" t="str">
        <f t="shared" si="11"/>
        <v>PoulesSuisse - ITA/NIR/WAL/BHI21hAvant Match</v>
      </c>
      <c r="B107" s="26" t="str">
        <f>'Calendrier sur mesure'!B95</f>
        <v>Poules</v>
      </c>
      <c r="C107" s="26" t="str">
        <f>'Calendrier sur mesure'!G95</f>
        <v>Suisse - ITA/NIR/WAL/BHI</v>
      </c>
      <c r="D107" s="27">
        <f>'Calendrier sur mesure'!C95</f>
        <v>46191</v>
      </c>
      <c r="E107" s="28" t="str">
        <f>'Calendrier sur mesure'!I95</f>
        <v>21h</v>
      </c>
      <c r="F107" s="28" t="str">
        <f>'Calendrier sur mesure'!H95</f>
        <v>Avant Match</v>
      </c>
      <c r="G107" s="36"/>
      <c r="H107" s="100">
        <f>'Calendrier sur mesure'!K95</f>
        <v>38000</v>
      </c>
      <c r="I107" s="42">
        <v>0.5</v>
      </c>
      <c r="J107" s="35">
        <v>20</v>
      </c>
      <c r="K107" s="35">
        <v>1</v>
      </c>
      <c r="L107" s="30"/>
      <c r="M107" s="42"/>
      <c r="N107" s="101" t="str">
        <f>IF(G107=TRUE,H107*K107*(VLOOKUP(J107,'Table de correspondance'!D:E,2,FALSE)*(1-O107)),"")</f>
        <v/>
      </c>
      <c r="O107" s="174">
        <v>0.1</v>
      </c>
      <c r="P107" s="101" t="str">
        <f t="shared" si="6"/>
        <v/>
      </c>
      <c r="Q107" s="101" t="str">
        <f t="shared" si="7"/>
        <v/>
      </c>
      <c r="R107" s="29">
        <f>'Calendrier sur mesure'!L95</f>
        <v>2.7</v>
      </c>
      <c r="S107" s="164" t="str">
        <f>IFERROR(INDEX(Calendrier!$M:$V,MATCH($V107,Calendrier!$W:$W,0),MATCH($L107,Calendrier!$M$1:$V$1,0)),"")</f>
        <v/>
      </c>
      <c r="T107" s="164" t="str">
        <f t="shared" si="8"/>
        <v/>
      </c>
      <c r="U107" s="164" t="str">
        <f>IFERROR(VLOOKUP(T107,'Table de correspondance'!$R:$S,2,FALSE),S107)</f>
        <v/>
      </c>
      <c r="V107" s="155" t="str">
        <f t="shared" si="9"/>
        <v>Suisse - ITA/NIR/WAL/BHI4619121hAvant Match</v>
      </c>
      <c r="AA107" s="19"/>
      <c r="AB107" s="23"/>
      <c r="AC107" s="23"/>
      <c r="AD107" s="23"/>
      <c r="AE107" s="19"/>
      <c r="AF107" s="19"/>
      <c r="AG107" s="31"/>
      <c r="AH107" s="63"/>
      <c r="AI107" s="64"/>
      <c r="AAG107">
        <f t="shared" si="10"/>
        <v>0</v>
      </c>
    </row>
    <row r="108" spans="1:709" ht="19.5" customHeight="1" x14ac:dyDescent="0.25">
      <c r="A108" t="str">
        <f t="shared" si="11"/>
        <v>PoulesSuisse - ITA/NIR/WAL/BHI21hPower break 1</v>
      </c>
      <c r="B108" s="26" t="str">
        <f>'Calendrier sur mesure'!B96</f>
        <v>Poules</v>
      </c>
      <c r="C108" s="26" t="str">
        <f>'Calendrier sur mesure'!G96</f>
        <v>Suisse - ITA/NIR/WAL/BHI</v>
      </c>
      <c r="D108" s="27">
        <f>'Calendrier sur mesure'!C96</f>
        <v>46191</v>
      </c>
      <c r="E108" s="28" t="str">
        <f>'Calendrier sur mesure'!I96</f>
        <v>21h</v>
      </c>
      <c r="F108" s="28" t="str">
        <f>'Calendrier sur mesure'!H96</f>
        <v>Power break 1</v>
      </c>
      <c r="G108" s="36"/>
      <c r="H108" s="100">
        <f>'Calendrier sur mesure'!K96</f>
        <v>145000</v>
      </c>
      <c r="I108" s="42">
        <v>0.5</v>
      </c>
      <c r="J108" s="35">
        <v>20</v>
      </c>
      <c r="K108" s="35">
        <v>1</v>
      </c>
      <c r="L108" s="30"/>
      <c r="M108" s="42"/>
      <c r="N108" s="101" t="str">
        <f>IF(G108=TRUE,H108*K108*(VLOOKUP(J108,'Table de correspondance'!D:E,2,FALSE)*(1-O108)),"")</f>
        <v/>
      </c>
      <c r="O108" s="174">
        <v>0.1</v>
      </c>
      <c r="P108" s="101" t="str">
        <f t="shared" si="6"/>
        <v/>
      </c>
      <c r="Q108" s="101" t="str">
        <f t="shared" si="7"/>
        <v/>
      </c>
      <c r="R108" s="29">
        <f>'Calendrier sur mesure'!L96</f>
        <v>9.8324999999999996</v>
      </c>
      <c r="S108" s="164" t="str">
        <f>IFERROR(INDEX(Calendrier!$M:$V,MATCH($V108,Calendrier!$W:$W,0),MATCH($L108,Calendrier!$M$1:$V$1,0)),"")</f>
        <v/>
      </c>
      <c r="T108" s="164" t="str">
        <f t="shared" si="8"/>
        <v/>
      </c>
      <c r="U108" s="164" t="str">
        <f>IFERROR(VLOOKUP(T108,'Table de correspondance'!$R:$S,2,FALSE),S108)</f>
        <v/>
      </c>
      <c r="V108" s="155" t="str">
        <f t="shared" si="9"/>
        <v>Suisse - ITA/NIR/WAL/BHI4619121hPower break 1</v>
      </c>
      <c r="AA108" s="19"/>
      <c r="AB108" s="23"/>
      <c r="AC108" s="23"/>
      <c r="AD108" s="23"/>
      <c r="AE108" s="19"/>
      <c r="AF108" s="19"/>
      <c r="AG108" s="31"/>
      <c r="AH108" s="63"/>
      <c r="AI108" s="64"/>
      <c r="AAG108">
        <f t="shared" si="10"/>
        <v>0</v>
      </c>
    </row>
    <row r="109" spans="1:709" ht="19.5" customHeight="1" x14ac:dyDescent="0.25">
      <c r="A109" t="str">
        <f t="shared" si="11"/>
        <v>PoulesSuisse - ITA/NIR/WAL/BHI21hMi-temps 1</v>
      </c>
      <c r="B109" s="26" t="str">
        <f>'Calendrier sur mesure'!B97</f>
        <v>Poules</v>
      </c>
      <c r="C109" s="26" t="str">
        <f>'Calendrier sur mesure'!G97</f>
        <v>Suisse - ITA/NIR/WAL/BHI</v>
      </c>
      <c r="D109" s="27">
        <f>'Calendrier sur mesure'!C97</f>
        <v>46191</v>
      </c>
      <c r="E109" s="28" t="str">
        <f>'Calendrier sur mesure'!I97</f>
        <v>21h</v>
      </c>
      <c r="F109" s="28" t="str">
        <f>'Calendrier sur mesure'!H97</f>
        <v>Mi-temps 1</v>
      </c>
      <c r="G109" s="36"/>
      <c r="H109" s="100">
        <f>'Calendrier sur mesure'!K97</f>
        <v>120000</v>
      </c>
      <c r="I109" s="42">
        <v>0.5</v>
      </c>
      <c r="J109" s="35">
        <v>20</v>
      </c>
      <c r="K109" s="35">
        <v>1</v>
      </c>
      <c r="L109" s="30"/>
      <c r="M109" s="42"/>
      <c r="N109" s="101" t="str">
        <f>IF(G109=TRUE,H109*K109*(VLOOKUP(J109,'Table de correspondance'!D:E,2,FALSE)*(1-O109)),"")</f>
        <v/>
      </c>
      <c r="O109" s="174">
        <v>0.1</v>
      </c>
      <c r="P109" s="101" t="str">
        <f t="shared" si="6"/>
        <v/>
      </c>
      <c r="Q109" s="101" t="str">
        <f t="shared" si="7"/>
        <v/>
      </c>
      <c r="R109" s="29">
        <f>'Calendrier sur mesure'!L97</f>
        <v>8.5972727272727276</v>
      </c>
      <c r="S109" s="164" t="str">
        <f>IFERROR(INDEX(Calendrier!$M:$V,MATCH($V109,Calendrier!$W:$W,0),MATCH($L109,Calendrier!$M$1:$V$1,0)),"")</f>
        <v/>
      </c>
      <c r="T109" s="164" t="str">
        <f t="shared" si="8"/>
        <v/>
      </c>
      <c r="U109" s="164" t="str">
        <f>IFERROR(VLOOKUP(T109,'Table de correspondance'!$R:$S,2,FALSE),S109)</f>
        <v/>
      </c>
      <c r="V109" s="155" t="str">
        <f t="shared" si="9"/>
        <v>Suisse - ITA/NIR/WAL/BHI4619121hMi-temps 1</v>
      </c>
      <c r="AA109" s="19"/>
      <c r="AB109" s="23"/>
      <c r="AC109" s="23"/>
      <c r="AD109" s="23"/>
      <c r="AE109" s="19"/>
      <c r="AF109" s="19"/>
      <c r="AG109" s="31"/>
      <c r="AH109" s="63"/>
      <c r="AI109" s="64"/>
      <c r="AAG109">
        <f t="shared" si="10"/>
        <v>0</v>
      </c>
    </row>
    <row r="110" spans="1:709" ht="19.5" customHeight="1" x14ac:dyDescent="0.25">
      <c r="A110" t="str">
        <f t="shared" si="11"/>
        <v>PoulesSuisse - ITA/NIR/WAL/BHI21hMi-temps 2</v>
      </c>
      <c r="B110" s="26" t="str">
        <f>'Calendrier sur mesure'!B98</f>
        <v>Poules</v>
      </c>
      <c r="C110" s="26" t="str">
        <f>'Calendrier sur mesure'!G98</f>
        <v>Suisse - ITA/NIR/WAL/BHI</v>
      </c>
      <c r="D110" s="27">
        <f>'Calendrier sur mesure'!C98</f>
        <v>46191</v>
      </c>
      <c r="E110" s="28" t="str">
        <f>'Calendrier sur mesure'!I98</f>
        <v>21h</v>
      </c>
      <c r="F110" s="28" t="str">
        <f>'Calendrier sur mesure'!H98</f>
        <v>Mi-temps 2</v>
      </c>
      <c r="G110" s="36"/>
      <c r="H110" s="100">
        <f>'Calendrier sur mesure'!K98</f>
        <v>110000</v>
      </c>
      <c r="I110" s="42">
        <v>0.5</v>
      </c>
      <c r="J110" s="35">
        <v>20</v>
      </c>
      <c r="K110" s="35">
        <v>1</v>
      </c>
      <c r="L110" s="30"/>
      <c r="M110" s="42"/>
      <c r="N110" s="101" t="str">
        <f>IF(G110=TRUE,H110*K110*(VLOOKUP(J110,'Table de correspondance'!D:E,2,FALSE)*(1-O110)),"")</f>
        <v/>
      </c>
      <c r="O110" s="174">
        <v>0.1</v>
      </c>
      <c r="P110" s="101" t="str">
        <f t="shared" si="6"/>
        <v/>
      </c>
      <c r="Q110" s="101" t="str">
        <f t="shared" si="7"/>
        <v/>
      </c>
      <c r="R110" s="29">
        <f>'Calendrier sur mesure'!L98</f>
        <v>7.85</v>
      </c>
      <c r="S110" s="164" t="str">
        <f>IFERROR(INDEX(Calendrier!$M:$V,MATCH($V110,Calendrier!$W:$W,0),MATCH($L110,Calendrier!$M$1:$V$1,0)),"")</f>
        <v/>
      </c>
      <c r="T110" s="164" t="str">
        <f t="shared" si="8"/>
        <v/>
      </c>
      <c r="U110" s="164" t="str">
        <f>IFERROR(VLOOKUP(T110,'Table de correspondance'!$R:$S,2,FALSE),S110)</f>
        <v/>
      </c>
      <c r="V110" s="155" t="str">
        <f t="shared" si="9"/>
        <v>Suisse - ITA/NIR/WAL/BHI4619121hMi-temps 2</v>
      </c>
      <c r="AA110" s="19"/>
      <c r="AB110" s="23"/>
      <c r="AC110" s="23"/>
      <c r="AD110" s="23"/>
      <c r="AE110" s="19"/>
      <c r="AF110" s="19"/>
      <c r="AG110" s="31"/>
      <c r="AH110" s="63"/>
      <c r="AI110" s="64"/>
      <c r="AAG110">
        <f t="shared" si="10"/>
        <v>0</v>
      </c>
    </row>
    <row r="111" spans="1:709" ht="19.5" customHeight="1" x14ac:dyDescent="0.25">
      <c r="A111" t="str">
        <f t="shared" si="11"/>
        <v>PoulesSuisse - ITA/NIR/WAL/BHI21hMi-temps 3</v>
      </c>
      <c r="B111" s="26" t="str">
        <f>'Calendrier sur mesure'!B99</f>
        <v>Poules</v>
      </c>
      <c r="C111" s="26" t="str">
        <f>'Calendrier sur mesure'!G99</f>
        <v>Suisse - ITA/NIR/WAL/BHI</v>
      </c>
      <c r="D111" s="27">
        <f>'Calendrier sur mesure'!C99</f>
        <v>46191</v>
      </c>
      <c r="E111" s="28" t="str">
        <f>'Calendrier sur mesure'!I99</f>
        <v>21h</v>
      </c>
      <c r="F111" s="28" t="str">
        <f>'Calendrier sur mesure'!H99</f>
        <v>Mi-temps 3</v>
      </c>
      <c r="G111" s="36"/>
      <c r="H111" s="100">
        <f>'Calendrier sur mesure'!K99</f>
        <v>120000</v>
      </c>
      <c r="I111" s="42">
        <v>0.5</v>
      </c>
      <c r="J111" s="35">
        <v>20</v>
      </c>
      <c r="K111" s="35">
        <v>1</v>
      </c>
      <c r="L111" s="30"/>
      <c r="M111" s="42"/>
      <c r="N111" s="101" t="str">
        <f>IF(G111=TRUE,H111*K111*(VLOOKUP(J111,'Table de correspondance'!D:E,2,FALSE)*(1-O111)),"")</f>
        <v/>
      </c>
      <c r="O111" s="174">
        <v>0.1</v>
      </c>
      <c r="P111" s="101" t="str">
        <f t="shared" si="6"/>
        <v/>
      </c>
      <c r="Q111" s="101" t="str">
        <f t="shared" si="7"/>
        <v/>
      </c>
      <c r="R111" s="29">
        <f>'Calendrier sur mesure'!L99</f>
        <v>8.5972727272727276</v>
      </c>
      <c r="S111" s="164" t="str">
        <f>IFERROR(INDEX(Calendrier!$M:$V,MATCH($V111,Calendrier!$W:$W,0),MATCH($L111,Calendrier!$M$1:$V$1,0)),"")</f>
        <v/>
      </c>
      <c r="T111" s="164" t="str">
        <f t="shared" si="8"/>
        <v/>
      </c>
      <c r="U111" s="164" t="str">
        <f>IFERROR(VLOOKUP(T111,'Table de correspondance'!$R:$S,2,FALSE),S111)</f>
        <v/>
      </c>
      <c r="V111" s="155" t="str">
        <f t="shared" si="9"/>
        <v>Suisse - ITA/NIR/WAL/BHI4619121hMi-temps 3</v>
      </c>
      <c r="AA111" s="19"/>
      <c r="AB111" s="23"/>
      <c r="AC111" s="23"/>
      <c r="AD111" s="23"/>
      <c r="AE111" s="19"/>
      <c r="AF111" s="19"/>
      <c r="AG111" s="31"/>
      <c r="AH111" s="63"/>
      <c r="AI111" s="64"/>
      <c r="AAG111">
        <f t="shared" si="10"/>
        <v>0</v>
      </c>
    </row>
    <row r="112" spans="1:709" ht="19.5" customHeight="1" x14ac:dyDescent="0.25">
      <c r="A112" t="str">
        <f t="shared" si="11"/>
        <v>PoulesSuisse - ITA/NIR/WAL/BHI21hPower break 2</v>
      </c>
      <c r="B112" s="26" t="str">
        <f>'Calendrier sur mesure'!B100</f>
        <v>Poules</v>
      </c>
      <c r="C112" s="26" t="str">
        <f>'Calendrier sur mesure'!G100</f>
        <v>Suisse - ITA/NIR/WAL/BHI</v>
      </c>
      <c r="D112" s="27">
        <f>'Calendrier sur mesure'!C100</f>
        <v>46191</v>
      </c>
      <c r="E112" s="28" t="str">
        <f>'Calendrier sur mesure'!I100</f>
        <v>21h</v>
      </c>
      <c r="F112" s="28" t="str">
        <f>'Calendrier sur mesure'!H100</f>
        <v>Power break 2</v>
      </c>
      <c r="G112" s="36"/>
      <c r="H112" s="100">
        <f>'Calendrier sur mesure'!K100</f>
        <v>145000</v>
      </c>
      <c r="I112" s="42">
        <v>0.5</v>
      </c>
      <c r="J112" s="35">
        <v>20</v>
      </c>
      <c r="K112" s="35">
        <v>1</v>
      </c>
      <c r="L112" s="30"/>
      <c r="M112" s="42"/>
      <c r="N112" s="101" t="str">
        <f>IF(G112=TRUE,H112*K112*(VLOOKUP(J112,'Table de correspondance'!D:E,2,FALSE)*(1-O112)),"")</f>
        <v/>
      </c>
      <c r="O112" s="174">
        <v>0.1</v>
      </c>
      <c r="P112" s="101" t="str">
        <f t="shared" si="6"/>
        <v/>
      </c>
      <c r="Q112" s="101" t="str">
        <f t="shared" si="7"/>
        <v/>
      </c>
      <c r="R112" s="29">
        <f>'Calendrier sur mesure'!L100</f>
        <v>9.8324999999999996</v>
      </c>
      <c r="S112" s="164" t="str">
        <f>IFERROR(INDEX(Calendrier!$M:$V,MATCH($V112,Calendrier!$W:$W,0),MATCH($L112,Calendrier!$M$1:$V$1,0)),"")</f>
        <v/>
      </c>
      <c r="T112" s="164" t="str">
        <f t="shared" si="8"/>
        <v/>
      </c>
      <c r="U112" s="164" t="str">
        <f>IFERROR(VLOOKUP(T112,'Table de correspondance'!$R:$S,2,FALSE),S112)</f>
        <v/>
      </c>
      <c r="V112" s="155" t="str">
        <f t="shared" si="9"/>
        <v>Suisse - ITA/NIR/WAL/BHI4619121hPower break 2</v>
      </c>
      <c r="AA112" s="19"/>
      <c r="AB112" s="23"/>
      <c r="AC112" s="23"/>
      <c r="AD112" s="23"/>
      <c r="AE112" s="19"/>
      <c r="AF112" s="19"/>
      <c r="AG112" s="31"/>
      <c r="AH112" s="63"/>
      <c r="AI112" s="64"/>
      <c r="AAG112">
        <f t="shared" si="10"/>
        <v>0</v>
      </c>
    </row>
    <row r="113" spans="1:709" ht="19.5" customHeight="1" x14ac:dyDescent="0.25">
      <c r="A113" t="str">
        <f t="shared" si="11"/>
        <v>PoulesSuisse - ITA/NIR/WAL/BHI21hFin match</v>
      </c>
      <c r="B113" s="26" t="str">
        <f>'Calendrier sur mesure'!B101</f>
        <v>Poules</v>
      </c>
      <c r="C113" s="26" t="str">
        <f>'Calendrier sur mesure'!G101</f>
        <v>Suisse - ITA/NIR/WAL/BHI</v>
      </c>
      <c r="D113" s="27">
        <f>'Calendrier sur mesure'!C101</f>
        <v>46191</v>
      </c>
      <c r="E113" s="28" t="str">
        <f>'Calendrier sur mesure'!I101</f>
        <v>21h</v>
      </c>
      <c r="F113" s="28" t="str">
        <f>'Calendrier sur mesure'!H101</f>
        <v>Fin match</v>
      </c>
      <c r="G113" s="36"/>
      <c r="H113" s="100">
        <f>'Calendrier sur mesure'!K101</f>
        <v>50000</v>
      </c>
      <c r="I113" s="42">
        <v>0.5</v>
      </c>
      <c r="J113" s="35">
        <v>20</v>
      </c>
      <c r="K113" s="35">
        <v>1</v>
      </c>
      <c r="L113" s="30"/>
      <c r="M113" s="42"/>
      <c r="N113" s="101" t="str">
        <f>IF(G113=TRUE,H113*K113*(VLOOKUP(J113,'Table de correspondance'!D:E,2,FALSE)*(1-O113)),"")</f>
        <v/>
      </c>
      <c r="O113" s="174">
        <v>0.1</v>
      </c>
      <c r="P113" s="101" t="str">
        <f t="shared" si="6"/>
        <v/>
      </c>
      <c r="Q113" s="101" t="str">
        <f t="shared" si="7"/>
        <v/>
      </c>
      <c r="R113" s="29">
        <f>'Calendrier sur mesure'!L101</f>
        <v>4.2</v>
      </c>
      <c r="S113" s="164" t="str">
        <f>IFERROR(INDEX(Calendrier!$M:$V,MATCH($V113,Calendrier!$W:$W,0),MATCH($L113,Calendrier!$M$1:$V$1,0)),"")</f>
        <v/>
      </c>
      <c r="T113" s="164" t="str">
        <f t="shared" si="8"/>
        <v/>
      </c>
      <c r="U113" s="164" t="str">
        <f>IFERROR(VLOOKUP(T113,'Table de correspondance'!$R:$S,2,FALSE),S113)</f>
        <v/>
      </c>
      <c r="V113" s="155" t="str">
        <f t="shared" si="9"/>
        <v>Suisse - ITA/NIR/WAL/BHI4619121hFin match</v>
      </c>
      <c r="AA113" s="19"/>
      <c r="AB113" s="23"/>
      <c r="AC113" s="23"/>
      <c r="AD113" s="23"/>
      <c r="AE113" s="19"/>
      <c r="AF113" s="19"/>
      <c r="AG113" s="31"/>
      <c r="AH113" s="63"/>
      <c r="AI113" s="64"/>
      <c r="AAG113">
        <f t="shared" si="10"/>
        <v>0</v>
      </c>
    </row>
    <row r="114" spans="1:709" ht="19.5" customHeight="1" x14ac:dyDescent="0.25">
      <c r="A114" t="str">
        <f t="shared" si="11"/>
        <v>PoulesEcosse - Maroc24hAvant Match</v>
      </c>
      <c r="B114" s="26" t="str">
        <f>'Calendrier sur mesure'!B102</f>
        <v>Poules</v>
      </c>
      <c r="C114" s="26" t="str">
        <f>'Calendrier sur mesure'!G102</f>
        <v>Ecosse - Maroc</v>
      </c>
      <c r="D114" s="27">
        <f>'Calendrier sur mesure'!C102</f>
        <v>46192</v>
      </c>
      <c r="E114" s="28" t="str">
        <f>'Calendrier sur mesure'!I102</f>
        <v>24h</v>
      </c>
      <c r="F114" s="28" t="str">
        <f>'Calendrier sur mesure'!H102</f>
        <v>Avant Match</v>
      </c>
      <c r="G114" s="36"/>
      <c r="H114" s="100">
        <f>'Calendrier sur mesure'!K102</f>
        <v>18000</v>
      </c>
      <c r="I114" s="42">
        <v>0.5</v>
      </c>
      <c r="J114" s="35">
        <v>20</v>
      </c>
      <c r="K114" s="35">
        <v>1</v>
      </c>
      <c r="L114" s="30"/>
      <c r="M114" s="42"/>
      <c r="N114" s="101" t="str">
        <f>IF(G114=TRUE,H114*K114*(VLOOKUP(J114,'Table de correspondance'!D:E,2,FALSE)*(1-O114)),"")</f>
        <v/>
      </c>
      <c r="O114" s="174">
        <v>0.1</v>
      </c>
      <c r="P114" s="101" t="str">
        <f t="shared" si="6"/>
        <v/>
      </c>
      <c r="Q114" s="101" t="str">
        <f t="shared" si="7"/>
        <v/>
      </c>
      <c r="R114" s="29">
        <f>'Calendrier sur mesure'!L102</f>
        <v>2</v>
      </c>
      <c r="S114" s="164" t="str">
        <f>IFERROR(INDEX(Calendrier!$M:$V,MATCH($V114,Calendrier!$W:$W,0),MATCH($L114,Calendrier!$M$1:$V$1,0)),"")</f>
        <v/>
      </c>
      <c r="T114" s="164" t="str">
        <f t="shared" si="8"/>
        <v/>
      </c>
      <c r="U114" s="164" t="str">
        <f>IFERROR(VLOOKUP(T114,'Table de correspondance'!$R:$S,2,FALSE),S114)</f>
        <v/>
      </c>
      <c r="V114" s="155" t="str">
        <f t="shared" si="9"/>
        <v>Ecosse - Maroc4619224hAvant Match</v>
      </c>
      <c r="AA114" s="19"/>
      <c r="AB114" s="23"/>
      <c r="AC114" s="23"/>
      <c r="AD114" s="23"/>
      <c r="AE114" s="19"/>
      <c r="AF114" s="19"/>
      <c r="AG114" s="31"/>
      <c r="AH114" s="63"/>
      <c r="AI114" s="64"/>
      <c r="AAG114">
        <f t="shared" si="10"/>
        <v>0</v>
      </c>
    </row>
    <row r="115" spans="1:709" ht="19.5" customHeight="1" x14ac:dyDescent="0.25">
      <c r="A115" t="str">
        <f t="shared" si="11"/>
        <v>PoulesEcosse - Maroc24hPower break 1</v>
      </c>
      <c r="B115" s="26" t="str">
        <f>'Calendrier sur mesure'!B103</f>
        <v>Poules</v>
      </c>
      <c r="C115" s="26" t="str">
        <f>'Calendrier sur mesure'!G103</f>
        <v>Ecosse - Maroc</v>
      </c>
      <c r="D115" s="27">
        <f>'Calendrier sur mesure'!C103</f>
        <v>46192</v>
      </c>
      <c r="E115" s="28" t="str">
        <f>'Calendrier sur mesure'!I103</f>
        <v>24h</v>
      </c>
      <c r="F115" s="28" t="str">
        <f>'Calendrier sur mesure'!H103</f>
        <v>Power break 1</v>
      </c>
      <c r="G115" s="36"/>
      <c r="H115" s="100">
        <f>'Calendrier sur mesure'!K103</f>
        <v>36000</v>
      </c>
      <c r="I115" s="42">
        <v>0.5</v>
      </c>
      <c r="J115" s="35">
        <v>20</v>
      </c>
      <c r="K115" s="35">
        <v>1</v>
      </c>
      <c r="L115" s="30"/>
      <c r="M115" s="42"/>
      <c r="N115" s="101" t="str">
        <f>IF(G115=TRUE,H115*K115*(VLOOKUP(J115,'Table de correspondance'!D:E,2,FALSE)*(1-O115)),"")</f>
        <v/>
      </c>
      <c r="O115" s="174">
        <v>0.1</v>
      </c>
      <c r="P115" s="101" t="str">
        <f t="shared" si="6"/>
        <v/>
      </c>
      <c r="Q115" s="101" t="str">
        <f t="shared" si="7"/>
        <v/>
      </c>
      <c r="R115" s="29">
        <f>'Calendrier sur mesure'!L103</f>
        <v>3.8</v>
      </c>
      <c r="S115" s="164" t="str">
        <f>IFERROR(INDEX(Calendrier!$M:$V,MATCH($V115,Calendrier!$W:$W,0),MATCH($L115,Calendrier!$M$1:$V$1,0)),"")</f>
        <v/>
      </c>
      <c r="T115" s="164" t="str">
        <f t="shared" si="8"/>
        <v/>
      </c>
      <c r="U115" s="164" t="str">
        <f>IFERROR(VLOOKUP(T115,'Table de correspondance'!$R:$S,2,FALSE),S115)</f>
        <v/>
      </c>
      <c r="V115" s="155" t="str">
        <f t="shared" si="9"/>
        <v>Ecosse - Maroc4619224hPower break 1</v>
      </c>
      <c r="AA115" s="19"/>
      <c r="AB115" s="23"/>
      <c r="AC115" s="23"/>
      <c r="AD115" s="23"/>
      <c r="AE115" s="19"/>
      <c r="AF115" s="19"/>
      <c r="AG115" s="31"/>
      <c r="AH115" s="63"/>
      <c r="AI115" s="64"/>
      <c r="AAG115">
        <f t="shared" si="10"/>
        <v>0</v>
      </c>
    </row>
    <row r="116" spans="1:709" ht="19.5" customHeight="1" x14ac:dyDescent="0.25">
      <c r="A116" t="str">
        <f t="shared" si="11"/>
        <v>PoulesEcosse - Maroc24hMi-temps 1</v>
      </c>
      <c r="B116" s="26" t="str">
        <f>'Calendrier sur mesure'!B104</f>
        <v>Poules</v>
      </c>
      <c r="C116" s="26" t="str">
        <f>'Calendrier sur mesure'!G104</f>
        <v>Ecosse - Maroc</v>
      </c>
      <c r="D116" s="27">
        <f>'Calendrier sur mesure'!C104</f>
        <v>46192</v>
      </c>
      <c r="E116" s="28" t="str">
        <f>'Calendrier sur mesure'!I104</f>
        <v>24h</v>
      </c>
      <c r="F116" s="28" t="str">
        <f>'Calendrier sur mesure'!H104</f>
        <v>Mi-temps 1</v>
      </c>
      <c r="G116" s="36"/>
      <c r="H116" s="100">
        <f>'Calendrier sur mesure'!K104</f>
        <v>30000</v>
      </c>
      <c r="I116" s="42">
        <v>0.5</v>
      </c>
      <c r="J116" s="35">
        <v>20</v>
      </c>
      <c r="K116" s="35">
        <v>1</v>
      </c>
      <c r="L116" s="30"/>
      <c r="M116" s="42"/>
      <c r="N116" s="101" t="str">
        <f>IF(G116=TRUE,H116*K116*(VLOOKUP(J116,'Table de correspondance'!D:E,2,FALSE)*(1-O116)),"")</f>
        <v/>
      </c>
      <c r="O116" s="174">
        <v>0.1</v>
      </c>
      <c r="P116" s="101" t="str">
        <f t="shared" si="6"/>
        <v/>
      </c>
      <c r="Q116" s="101" t="str">
        <f t="shared" si="7"/>
        <v/>
      </c>
      <c r="R116" s="29">
        <f>'Calendrier sur mesure'!L104</f>
        <v>3.3</v>
      </c>
      <c r="S116" s="164" t="str">
        <f>IFERROR(INDEX(Calendrier!$M:$V,MATCH($V116,Calendrier!$W:$W,0),MATCH($L116,Calendrier!$M$1:$V$1,0)),"")</f>
        <v/>
      </c>
      <c r="T116" s="164" t="str">
        <f t="shared" si="8"/>
        <v/>
      </c>
      <c r="U116" s="164" t="str">
        <f>IFERROR(VLOOKUP(T116,'Table de correspondance'!$R:$S,2,FALSE),S116)</f>
        <v/>
      </c>
      <c r="V116" s="155" t="str">
        <f t="shared" si="9"/>
        <v>Ecosse - Maroc4619224hMi-temps 1</v>
      </c>
      <c r="AA116" s="19"/>
      <c r="AB116" s="23"/>
      <c r="AC116" s="23"/>
      <c r="AD116" s="23"/>
      <c r="AE116" s="19"/>
      <c r="AF116" s="19"/>
      <c r="AG116" s="31"/>
      <c r="AH116" s="63"/>
      <c r="AI116" s="64"/>
      <c r="AAG116">
        <f t="shared" si="10"/>
        <v>0</v>
      </c>
    </row>
    <row r="117" spans="1:709" ht="19.5" customHeight="1" x14ac:dyDescent="0.25">
      <c r="A117" t="str">
        <f t="shared" si="11"/>
        <v>PoulesEcosse - Maroc24hMi-temps 2</v>
      </c>
      <c r="B117" s="26" t="str">
        <f>'Calendrier sur mesure'!B105</f>
        <v>Poules</v>
      </c>
      <c r="C117" s="26" t="str">
        <f>'Calendrier sur mesure'!G105</f>
        <v>Ecosse - Maroc</v>
      </c>
      <c r="D117" s="27">
        <f>'Calendrier sur mesure'!C105</f>
        <v>46192</v>
      </c>
      <c r="E117" s="28" t="str">
        <f>'Calendrier sur mesure'!I105</f>
        <v>24h</v>
      </c>
      <c r="F117" s="28" t="str">
        <f>'Calendrier sur mesure'!H105</f>
        <v>Mi-temps 2</v>
      </c>
      <c r="G117" s="36"/>
      <c r="H117" s="100">
        <f>'Calendrier sur mesure'!K105</f>
        <v>25000</v>
      </c>
      <c r="I117" s="42">
        <v>0.5</v>
      </c>
      <c r="J117" s="35">
        <v>20</v>
      </c>
      <c r="K117" s="35">
        <v>1</v>
      </c>
      <c r="L117" s="30"/>
      <c r="M117" s="42"/>
      <c r="N117" s="101" t="str">
        <f>IF(G117=TRUE,H117*K117*(VLOOKUP(J117,'Table de correspondance'!D:E,2,FALSE)*(1-O117)),"")</f>
        <v/>
      </c>
      <c r="O117" s="174">
        <v>0.1</v>
      </c>
      <c r="P117" s="101" t="str">
        <f t="shared" si="6"/>
        <v/>
      </c>
      <c r="Q117" s="101" t="str">
        <f t="shared" si="7"/>
        <v/>
      </c>
      <c r="R117" s="29">
        <f>'Calendrier sur mesure'!L105</f>
        <v>2.8</v>
      </c>
      <c r="S117" s="164" t="str">
        <f>IFERROR(INDEX(Calendrier!$M:$V,MATCH($V117,Calendrier!$W:$W,0),MATCH($L117,Calendrier!$M$1:$V$1,0)),"")</f>
        <v/>
      </c>
      <c r="T117" s="164" t="str">
        <f t="shared" si="8"/>
        <v/>
      </c>
      <c r="U117" s="164" t="str">
        <f>IFERROR(VLOOKUP(T117,'Table de correspondance'!$R:$S,2,FALSE),S117)</f>
        <v/>
      </c>
      <c r="V117" s="155" t="str">
        <f t="shared" si="9"/>
        <v>Ecosse - Maroc4619224hMi-temps 2</v>
      </c>
      <c r="AA117" s="19"/>
      <c r="AB117" s="23"/>
      <c r="AC117" s="23"/>
      <c r="AD117" s="23"/>
      <c r="AE117" s="19"/>
      <c r="AF117" s="19"/>
      <c r="AG117" s="31"/>
      <c r="AH117" s="63"/>
      <c r="AI117" s="64"/>
      <c r="AAG117">
        <f t="shared" si="10"/>
        <v>0</v>
      </c>
    </row>
    <row r="118" spans="1:709" ht="19.5" customHeight="1" x14ac:dyDescent="0.25">
      <c r="A118" t="str">
        <f t="shared" si="11"/>
        <v>PoulesEcosse - Maroc24hMi-temps 3</v>
      </c>
      <c r="B118" s="26" t="str">
        <f>'Calendrier sur mesure'!B106</f>
        <v>Poules</v>
      </c>
      <c r="C118" s="26" t="str">
        <f>'Calendrier sur mesure'!G106</f>
        <v>Ecosse - Maroc</v>
      </c>
      <c r="D118" s="27">
        <f>'Calendrier sur mesure'!C106</f>
        <v>46192</v>
      </c>
      <c r="E118" s="28" t="str">
        <f>'Calendrier sur mesure'!I106</f>
        <v>24h</v>
      </c>
      <c r="F118" s="28" t="str">
        <f>'Calendrier sur mesure'!H106</f>
        <v>Mi-temps 3</v>
      </c>
      <c r="G118" s="36"/>
      <c r="H118" s="100">
        <f>'Calendrier sur mesure'!K106</f>
        <v>30000</v>
      </c>
      <c r="I118" s="42">
        <v>0.5</v>
      </c>
      <c r="J118" s="35">
        <v>20</v>
      </c>
      <c r="K118" s="35">
        <v>1</v>
      </c>
      <c r="L118" s="30"/>
      <c r="M118" s="42"/>
      <c r="N118" s="101" t="str">
        <f>IF(G118=TRUE,H118*K118*(VLOOKUP(J118,'Table de correspondance'!D:E,2,FALSE)*(1-O118)),"")</f>
        <v/>
      </c>
      <c r="O118" s="174">
        <v>0.1</v>
      </c>
      <c r="P118" s="101" t="str">
        <f t="shared" si="6"/>
        <v/>
      </c>
      <c r="Q118" s="101" t="str">
        <f t="shared" si="7"/>
        <v/>
      </c>
      <c r="R118" s="29">
        <f>'Calendrier sur mesure'!L106</f>
        <v>3.3</v>
      </c>
      <c r="S118" s="164" t="str">
        <f>IFERROR(INDEX(Calendrier!$M:$V,MATCH($V118,Calendrier!$W:$W,0),MATCH($L118,Calendrier!$M$1:$V$1,0)),"")</f>
        <v/>
      </c>
      <c r="T118" s="164" t="str">
        <f t="shared" si="8"/>
        <v/>
      </c>
      <c r="U118" s="164" t="str">
        <f>IFERROR(VLOOKUP(T118,'Table de correspondance'!$R:$S,2,FALSE),S118)</f>
        <v/>
      </c>
      <c r="V118" s="155" t="str">
        <f t="shared" si="9"/>
        <v>Ecosse - Maroc4619224hMi-temps 3</v>
      </c>
      <c r="AA118" s="19"/>
      <c r="AB118" s="23"/>
      <c r="AC118" s="23"/>
      <c r="AD118" s="23"/>
      <c r="AE118" s="19"/>
      <c r="AF118" s="19"/>
      <c r="AG118" s="31"/>
      <c r="AH118" s="63"/>
      <c r="AI118" s="64"/>
      <c r="AAG118">
        <f t="shared" si="10"/>
        <v>0</v>
      </c>
    </row>
    <row r="119" spans="1:709" ht="19.5" customHeight="1" x14ac:dyDescent="0.25">
      <c r="A119" t="str">
        <f t="shared" si="11"/>
        <v>PoulesEcosse - Maroc24hPower break 2</v>
      </c>
      <c r="B119" s="26" t="str">
        <f>'Calendrier sur mesure'!B107</f>
        <v>Poules</v>
      </c>
      <c r="C119" s="26" t="str">
        <f>'Calendrier sur mesure'!G107</f>
        <v>Ecosse - Maroc</v>
      </c>
      <c r="D119" s="27">
        <f>'Calendrier sur mesure'!C107</f>
        <v>46192</v>
      </c>
      <c r="E119" s="28" t="str">
        <f>'Calendrier sur mesure'!I107</f>
        <v>24h</v>
      </c>
      <c r="F119" s="28" t="str">
        <f>'Calendrier sur mesure'!H107</f>
        <v>Power break 2</v>
      </c>
      <c r="G119" s="36"/>
      <c r="H119" s="100">
        <f>'Calendrier sur mesure'!K107</f>
        <v>34000</v>
      </c>
      <c r="I119" s="42">
        <v>0.5</v>
      </c>
      <c r="J119" s="35">
        <v>20</v>
      </c>
      <c r="K119" s="35">
        <v>1</v>
      </c>
      <c r="L119" s="30"/>
      <c r="M119" s="42"/>
      <c r="N119" s="101" t="str">
        <f>IF(G119=TRUE,H119*K119*(VLOOKUP(J119,'Table de correspondance'!D:E,2,FALSE)*(1-O119)),"")</f>
        <v/>
      </c>
      <c r="O119" s="174">
        <v>0.1</v>
      </c>
      <c r="P119" s="101" t="str">
        <f t="shared" si="6"/>
        <v/>
      </c>
      <c r="Q119" s="101" t="str">
        <f t="shared" si="7"/>
        <v/>
      </c>
      <c r="R119" s="29">
        <f>'Calendrier sur mesure'!L107</f>
        <v>3.5625</v>
      </c>
      <c r="S119" s="164" t="str">
        <f>IFERROR(INDEX(Calendrier!$M:$V,MATCH($V119,Calendrier!$W:$W,0),MATCH($L119,Calendrier!$M$1:$V$1,0)),"")</f>
        <v/>
      </c>
      <c r="T119" s="164" t="str">
        <f t="shared" si="8"/>
        <v/>
      </c>
      <c r="U119" s="164" t="str">
        <f>IFERROR(VLOOKUP(T119,'Table de correspondance'!$R:$S,2,FALSE),S119)</f>
        <v/>
      </c>
      <c r="V119" s="155" t="str">
        <f t="shared" si="9"/>
        <v>Ecosse - Maroc4619224hPower break 2</v>
      </c>
      <c r="AA119" s="19"/>
      <c r="AB119" s="23"/>
      <c r="AC119" s="23"/>
      <c r="AD119" s="23"/>
      <c r="AE119" s="19"/>
      <c r="AF119" s="19"/>
      <c r="AG119" s="31"/>
      <c r="AH119" s="63"/>
      <c r="AI119" s="64"/>
      <c r="AAG119">
        <f t="shared" si="10"/>
        <v>0</v>
      </c>
    </row>
    <row r="120" spans="1:709" ht="19.5" customHeight="1" x14ac:dyDescent="0.25">
      <c r="A120" t="str">
        <f t="shared" si="11"/>
        <v>PoulesEcosse - Maroc24hFin match</v>
      </c>
      <c r="B120" s="26" t="str">
        <f>'Calendrier sur mesure'!B108</f>
        <v>Poules</v>
      </c>
      <c r="C120" s="26" t="str">
        <f>'Calendrier sur mesure'!G108</f>
        <v>Ecosse - Maroc</v>
      </c>
      <c r="D120" s="27">
        <f>'Calendrier sur mesure'!C108</f>
        <v>46192</v>
      </c>
      <c r="E120" s="28" t="str">
        <f>'Calendrier sur mesure'!I108</f>
        <v>24h</v>
      </c>
      <c r="F120" s="28" t="str">
        <f>'Calendrier sur mesure'!H108</f>
        <v>Fin match</v>
      </c>
      <c r="G120" s="36"/>
      <c r="H120" s="100">
        <f>'Calendrier sur mesure'!K108</f>
        <v>8000</v>
      </c>
      <c r="I120" s="42">
        <v>0.5</v>
      </c>
      <c r="J120" s="35">
        <v>20</v>
      </c>
      <c r="K120" s="35">
        <v>1</v>
      </c>
      <c r="L120" s="30"/>
      <c r="M120" s="42"/>
      <c r="N120" s="101" t="str">
        <f>IF(G120=TRUE,H120*K120*(VLOOKUP(J120,'Table de correspondance'!D:E,2,FALSE)*(1-O120)),"")</f>
        <v/>
      </c>
      <c r="O120" s="174">
        <v>0.1</v>
      </c>
      <c r="P120" s="101" t="str">
        <f t="shared" si="6"/>
        <v/>
      </c>
      <c r="Q120" s="101" t="str">
        <f t="shared" si="7"/>
        <v/>
      </c>
      <c r="R120" s="29">
        <f>'Calendrier sur mesure'!L108</f>
        <v>0.9</v>
      </c>
      <c r="S120" s="164" t="str">
        <f>IFERROR(INDEX(Calendrier!$M:$V,MATCH($V120,Calendrier!$W:$W,0),MATCH($L120,Calendrier!$M$1:$V$1,0)),"")</f>
        <v/>
      </c>
      <c r="T120" s="164" t="str">
        <f t="shared" si="8"/>
        <v/>
      </c>
      <c r="U120" s="164" t="str">
        <f>IFERROR(VLOOKUP(T120,'Table de correspondance'!$R:$S,2,FALSE),S120)</f>
        <v/>
      </c>
      <c r="V120" s="155" t="str">
        <f t="shared" si="9"/>
        <v>Ecosse - Maroc4619224hFin match</v>
      </c>
      <c r="AA120" s="19"/>
      <c r="AB120" s="23"/>
      <c r="AC120" s="23"/>
      <c r="AD120" s="23"/>
      <c r="AE120" s="19"/>
      <c r="AF120" s="19"/>
      <c r="AG120" s="31"/>
      <c r="AH120" s="63"/>
      <c r="AI120" s="64"/>
      <c r="AAG120">
        <f t="shared" si="10"/>
        <v>0</v>
      </c>
    </row>
    <row r="121" spans="1:709" ht="19.5" customHeight="1" x14ac:dyDescent="0.25">
      <c r="A121" t="str">
        <f t="shared" ref="A121:A169" si="12">_xlfn.CONCAT(B121,C121,E121,F121)</f>
        <v>PoulesUSA - Australie21hAvant Match</v>
      </c>
      <c r="B121" s="26" t="str">
        <f>'Calendrier sur mesure'!B109</f>
        <v>Poules</v>
      </c>
      <c r="C121" s="26" t="str">
        <f>'Calendrier sur mesure'!G109</f>
        <v>USA - Australie</v>
      </c>
      <c r="D121" s="27">
        <f>'Calendrier sur mesure'!C109</f>
        <v>46192</v>
      </c>
      <c r="E121" s="28" t="str">
        <f>'Calendrier sur mesure'!I109</f>
        <v>21h</v>
      </c>
      <c r="F121" s="28" t="str">
        <f>'Calendrier sur mesure'!H109</f>
        <v>Avant Match</v>
      </c>
      <c r="G121" s="36"/>
      <c r="H121" s="100">
        <f>'Calendrier sur mesure'!K109</f>
        <v>30000</v>
      </c>
      <c r="I121" s="42">
        <v>0.5</v>
      </c>
      <c r="J121" s="35">
        <v>20</v>
      </c>
      <c r="K121" s="35">
        <v>1</v>
      </c>
      <c r="L121" s="30"/>
      <c r="M121" s="42"/>
      <c r="N121" s="101" t="str">
        <f>IF(G121=TRUE,H121*K121*(VLOOKUP(J121,'Table de correspondance'!D:E,2,FALSE)*(1-O121)),"")</f>
        <v/>
      </c>
      <c r="O121" s="174">
        <v>0.1</v>
      </c>
      <c r="P121" s="101" t="str">
        <f t="shared" si="6"/>
        <v/>
      </c>
      <c r="Q121" s="101" t="str">
        <f t="shared" si="7"/>
        <v/>
      </c>
      <c r="R121" s="29">
        <f>'Calendrier sur mesure'!L109</f>
        <v>2.15</v>
      </c>
      <c r="S121" s="164" t="str">
        <f>IFERROR(INDEX(Calendrier!$M:$V,MATCH($V121,Calendrier!$W:$W,0),MATCH($L121,Calendrier!$M$1:$V$1,0)),"")</f>
        <v/>
      </c>
      <c r="T121" s="164" t="str">
        <f t="shared" si="8"/>
        <v/>
      </c>
      <c r="U121" s="164" t="str">
        <f>IFERROR(VLOOKUP(T121,'Table de correspondance'!$R:$S,2,FALSE),S121)</f>
        <v/>
      </c>
      <c r="V121" s="155" t="str">
        <f t="shared" si="9"/>
        <v>USA - Australie4619221hAvant Match</v>
      </c>
      <c r="AA121" s="19"/>
      <c r="AB121" s="23"/>
      <c r="AC121" s="23"/>
      <c r="AD121" s="23"/>
      <c r="AE121" s="19"/>
      <c r="AF121" s="19"/>
      <c r="AG121" s="31"/>
      <c r="AH121" s="63"/>
      <c r="AI121" s="64"/>
      <c r="AAG121">
        <f t="shared" ref="AAG121:AAG167" si="13">--((ISNUMBER(SEARCH("Mexique",$C121))+ISNUMBER(SEARCH("France",$C121)))&gt;0)</f>
        <v>0</v>
      </c>
    </row>
    <row r="122" spans="1:709" ht="19.5" customHeight="1" x14ac:dyDescent="0.25">
      <c r="A122" t="str">
        <f t="shared" si="12"/>
        <v>PoulesUSA - Australie21hPower break 1</v>
      </c>
      <c r="B122" s="26" t="str">
        <f>'Calendrier sur mesure'!B110</f>
        <v>Poules</v>
      </c>
      <c r="C122" s="26" t="str">
        <f>'Calendrier sur mesure'!G110</f>
        <v>USA - Australie</v>
      </c>
      <c r="D122" s="27">
        <f>'Calendrier sur mesure'!C110</f>
        <v>46192</v>
      </c>
      <c r="E122" s="28" t="str">
        <f>'Calendrier sur mesure'!I110</f>
        <v>21h</v>
      </c>
      <c r="F122" s="28" t="str">
        <f>'Calendrier sur mesure'!H110</f>
        <v>Power break 1</v>
      </c>
      <c r="G122" s="36"/>
      <c r="H122" s="100">
        <f>'Calendrier sur mesure'!K110</f>
        <v>85000</v>
      </c>
      <c r="I122" s="42">
        <v>0.5</v>
      </c>
      <c r="J122" s="35">
        <v>20</v>
      </c>
      <c r="K122" s="35">
        <v>1</v>
      </c>
      <c r="L122" s="30"/>
      <c r="M122" s="42"/>
      <c r="N122" s="101" t="str">
        <f>IF(G122=TRUE,H122*K122*(VLOOKUP(J122,'Table de correspondance'!D:E,2,FALSE)*(1-O122)),"")</f>
        <v/>
      </c>
      <c r="O122" s="174">
        <v>0.1</v>
      </c>
      <c r="P122" s="101" t="str">
        <f t="shared" si="6"/>
        <v/>
      </c>
      <c r="Q122" s="101" t="str">
        <f t="shared" si="7"/>
        <v/>
      </c>
      <c r="R122" s="29">
        <f>'Calendrier sur mesure'!L110</f>
        <v>5.794999999999999</v>
      </c>
      <c r="S122" s="164" t="str">
        <f>IFERROR(INDEX(Calendrier!$M:$V,MATCH($V122,Calendrier!$W:$W,0),MATCH($L122,Calendrier!$M$1:$V$1,0)),"")</f>
        <v/>
      </c>
      <c r="T122" s="164" t="str">
        <f t="shared" si="8"/>
        <v/>
      </c>
      <c r="U122" s="164" t="str">
        <f>IFERROR(VLOOKUP(T122,'Table de correspondance'!$R:$S,2,FALSE),S122)</f>
        <v/>
      </c>
      <c r="V122" s="155" t="str">
        <f t="shared" si="9"/>
        <v>USA - Australie4619221hPower break 1</v>
      </c>
      <c r="AA122" s="19"/>
      <c r="AB122" s="23"/>
      <c r="AC122" s="23"/>
      <c r="AD122" s="23"/>
      <c r="AE122" s="19"/>
      <c r="AF122" s="19"/>
      <c r="AG122" s="31"/>
      <c r="AH122" s="63"/>
      <c r="AI122" s="64"/>
      <c r="AAG122">
        <f t="shared" si="13"/>
        <v>0</v>
      </c>
    </row>
    <row r="123" spans="1:709" ht="19.5" customHeight="1" x14ac:dyDescent="0.25">
      <c r="A123" t="str">
        <f t="shared" si="12"/>
        <v>PoulesUSA - Australie21hMi-temps 1</v>
      </c>
      <c r="B123" s="26" t="str">
        <f>'Calendrier sur mesure'!B111</f>
        <v>Poules</v>
      </c>
      <c r="C123" s="26" t="str">
        <f>'Calendrier sur mesure'!G111</f>
        <v>USA - Australie</v>
      </c>
      <c r="D123" s="27">
        <f>'Calendrier sur mesure'!C111</f>
        <v>46192</v>
      </c>
      <c r="E123" s="28" t="str">
        <f>'Calendrier sur mesure'!I111</f>
        <v>21h</v>
      </c>
      <c r="F123" s="28" t="str">
        <f>'Calendrier sur mesure'!H111</f>
        <v>Mi-temps 1</v>
      </c>
      <c r="G123" s="36"/>
      <c r="H123" s="100">
        <f>'Calendrier sur mesure'!K111</f>
        <v>70000</v>
      </c>
      <c r="I123" s="42">
        <v>0.5</v>
      </c>
      <c r="J123" s="35">
        <v>20</v>
      </c>
      <c r="K123" s="35">
        <v>1</v>
      </c>
      <c r="L123" s="30"/>
      <c r="M123" s="42"/>
      <c r="N123" s="101" t="str">
        <f>IF(G123=TRUE,H123*K123*(VLOOKUP(J123,'Table de correspondance'!D:E,2,FALSE)*(1-O123)),"")</f>
        <v/>
      </c>
      <c r="O123" s="174">
        <v>0.1</v>
      </c>
      <c r="P123" s="101" t="str">
        <f t="shared" si="6"/>
        <v/>
      </c>
      <c r="Q123" s="101" t="str">
        <f t="shared" si="7"/>
        <v/>
      </c>
      <c r="R123" s="29">
        <f>'Calendrier sur mesure'!L111</f>
        <v>5</v>
      </c>
      <c r="S123" s="164" t="str">
        <f>IFERROR(INDEX(Calendrier!$M:$V,MATCH($V123,Calendrier!$W:$W,0),MATCH($L123,Calendrier!$M$1:$V$1,0)),"")</f>
        <v/>
      </c>
      <c r="T123" s="164" t="str">
        <f t="shared" si="8"/>
        <v/>
      </c>
      <c r="U123" s="164" t="str">
        <f>IFERROR(VLOOKUP(T123,'Table de correspondance'!$R:$S,2,FALSE),S123)</f>
        <v/>
      </c>
      <c r="V123" s="155" t="str">
        <f t="shared" si="9"/>
        <v>USA - Australie4619221hMi-temps 1</v>
      </c>
      <c r="AA123" s="19"/>
      <c r="AB123" s="23"/>
      <c r="AC123" s="23"/>
      <c r="AD123" s="23"/>
      <c r="AE123" s="19"/>
      <c r="AF123" s="19"/>
      <c r="AG123" s="31"/>
      <c r="AH123" s="63"/>
      <c r="AI123" s="64"/>
      <c r="AAG123">
        <f t="shared" si="13"/>
        <v>0</v>
      </c>
    </row>
    <row r="124" spans="1:709" ht="19.5" customHeight="1" x14ac:dyDescent="0.25">
      <c r="A124" t="str">
        <f t="shared" si="12"/>
        <v>PoulesUSA - Australie21hMi-temps 2</v>
      </c>
      <c r="B124" s="26" t="str">
        <f>'Calendrier sur mesure'!B112</f>
        <v>Poules</v>
      </c>
      <c r="C124" s="26" t="str">
        <f>'Calendrier sur mesure'!G112</f>
        <v>USA - Australie</v>
      </c>
      <c r="D124" s="27">
        <f>'Calendrier sur mesure'!C112</f>
        <v>46192</v>
      </c>
      <c r="E124" s="28" t="str">
        <f>'Calendrier sur mesure'!I112</f>
        <v>21h</v>
      </c>
      <c r="F124" s="28" t="str">
        <f>'Calendrier sur mesure'!H112</f>
        <v>Mi-temps 2</v>
      </c>
      <c r="G124" s="36"/>
      <c r="H124" s="100">
        <f>'Calendrier sur mesure'!K112</f>
        <v>65000</v>
      </c>
      <c r="I124" s="42">
        <v>0.5</v>
      </c>
      <c r="J124" s="35">
        <v>20</v>
      </c>
      <c r="K124" s="35">
        <v>1</v>
      </c>
      <c r="L124" s="30"/>
      <c r="M124" s="42"/>
      <c r="N124" s="101" t="str">
        <f>IF(G124=TRUE,H124*K124*(VLOOKUP(J124,'Table de correspondance'!D:E,2,FALSE)*(1-O124)),"")</f>
        <v/>
      </c>
      <c r="O124" s="174">
        <v>0.1</v>
      </c>
      <c r="P124" s="101" t="str">
        <f t="shared" si="6"/>
        <v/>
      </c>
      <c r="Q124" s="101" t="str">
        <f t="shared" si="7"/>
        <v/>
      </c>
      <c r="R124" s="29">
        <f>'Calendrier sur mesure'!L112</f>
        <v>4.6500000000000004</v>
      </c>
      <c r="S124" s="164" t="str">
        <f>IFERROR(INDEX(Calendrier!$M:$V,MATCH($V124,Calendrier!$W:$W,0),MATCH($L124,Calendrier!$M$1:$V$1,0)),"")</f>
        <v/>
      </c>
      <c r="T124" s="164" t="str">
        <f t="shared" si="8"/>
        <v/>
      </c>
      <c r="U124" s="164" t="str">
        <f>IFERROR(VLOOKUP(T124,'Table de correspondance'!$R:$S,2,FALSE),S124)</f>
        <v/>
      </c>
      <c r="V124" s="155" t="str">
        <f t="shared" si="9"/>
        <v>USA - Australie4619221hMi-temps 2</v>
      </c>
      <c r="AA124" s="19"/>
      <c r="AB124" s="23"/>
      <c r="AC124" s="23"/>
      <c r="AD124" s="23"/>
      <c r="AE124" s="19"/>
      <c r="AF124" s="19"/>
      <c r="AG124" s="31"/>
      <c r="AH124" s="63"/>
      <c r="AI124" s="64"/>
      <c r="AAG124">
        <f t="shared" si="13"/>
        <v>0</v>
      </c>
    </row>
    <row r="125" spans="1:709" ht="19.5" customHeight="1" x14ac:dyDescent="0.25">
      <c r="A125" t="str">
        <f t="shared" si="12"/>
        <v>PoulesUSA - Australie21hMi-temps 3</v>
      </c>
      <c r="B125" s="26" t="str">
        <f>'Calendrier sur mesure'!B113</f>
        <v>Poules</v>
      </c>
      <c r="C125" s="26" t="str">
        <f>'Calendrier sur mesure'!G113</f>
        <v>USA - Australie</v>
      </c>
      <c r="D125" s="27">
        <f>'Calendrier sur mesure'!C113</f>
        <v>46192</v>
      </c>
      <c r="E125" s="28" t="str">
        <f>'Calendrier sur mesure'!I113</f>
        <v>21h</v>
      </c>
      <c r="F125" s="28" t="str">
        <f>'Calendrier sur mesure'!H113</f>
        <v>Mi-temps 3</v>
      </c>
      <c r="G125" s="36"/>
      <c r="H125" s="100">
        <f>'Calendrier sur mesure'!K113</f>
        <v>70000</v>
      </c>
      <c r="I125" s="42">
        <v>0.5</v>
      </c>
      <c r="J125" s="35">
        <v>20</v>
      </c>
      <c r="K125" s="35">
        <v>1</v>
      </c>
      <c r="L125" s="30"/>
      <c r="M125" s="42"/>
      <c r="N125" s="101" t="str">
        <f>IF(G125=TRUE,H125*K125*(VLOOKUP(J125,'Table de correspondance'!D:E,2,FALSE)*(1-O125)),"")</f>
        <v/>
      </c>
      <c r="O125" s="174">
        <v>0.1</v>
      </c>
      <c r="P125" s="101" t="str">
        <f t="shared" si="6"/>
        <v/>
      </c>
      <c r="Q125" s="101" t="str">
        <f t="shared" si="7"/>
        <v/>
      </c>
      <c r="R125" s="29">
        <f>'Calendrier sur mesure'!L113</f>
        <v>5</v>
      </c>
      <c r="S125" s="164" t="str">
        <f>IFERROR(INDEX(Calendrier!$M:$V,MATCH($V125,Calendrier!$W:$W,0),MATCH($L125,Calendrier!$M$1:$V$1,0)),"")</f>
        <v/>
      </c>
      <c r="T125" s="164" t="str">
        <f t="shared" si="8"/>
        <v/>
      </c>
      <c r="U125" s="164" t="str">
        <f>IFERROR(VLOOKUP(T125,'Table de correspondance'!$R:$S,2,FALSE),S125)</f>
        <v/>
      </c>
      <c r="V125" s="155" t="str">
        <f t="shared" si="9"/>
        <v>USA - Australie4619221hMi-temps 3</v>
      </c>
      <c r="AA125" s="19"/>
      <c r="AB125" s="23"/>
      <c r="AC125" s="23"/>
      <c r="AD125" s="23"/>
      <c r="AE125" s="19"/>
      <c r="AF125" s="19"/>
      <c r="AG125" s="31"/>
      <c r="AH125" s="63"/>
      <c r="AI125" s="64"/>
      <c r="AAG125">
        <f t="shared" si="13"/>
        <v>0</v>
      </c>
    </row>
    <row r="126" spans="1:709" ht="19.5" customHeight="1" x14ac:dyDescent="0.25">
      <c r="A126" t="str">
        <f t="shared" si="12"/>
        <v>PoulesUSA - Australie21hPower break 2</v>
      </c>
      <c r="B126" s="26" t="str">
        <f>'Calendrier sur mesure'!B114</f>
        <v>Poules</v>
      </c>
      <c r="C126" s="26" t="str">
        <f>'Calendrier sur mesure'!G114</f>
        <v>USA - Australie</v>
      </c>
      <c r="D126" s="27">
        <f>'Calendrier sur mesure'!C114</f>
        <v>46192</v>
      </c>
      <c r="E126" s="28" t="str">
        <f>'Calendrier sur mesure'!I114</f>
        <v>21h</v>
      </c>
      <c r="F126" s="28" t="str">
        <f>'Calendrier sur mesure'!H114</f>
        <v>Power break 2</v>
      </c>
      <c r="G126" s="36"/>
      <c r="H126" s="100">
        <f>'Calendrier sur mesure'!K114</f>
        <v>85000</v>
      </c>
      <c r="I126" s="42">
        <v>0.5</v>
      </c>
      <c r="J126" s="35">
        <v>20</v>
      </c>
      <c r="K126" s="35">
        <v>1</v>
      </c>
      <c r="L126" s="30"/>
      <c r="M126" s="42"/>
      <c r="N126" s="101" t="str">
        <f>IF(G126=TRUE,H126*K126*(VLOOKUP(J126,'Table de correspondance'!D:E,2,FALSE)*(1-O126)),"")</f>
        <v/>
      </c>
      <c r="O126" s="174">
        <v>0.1</v>
      </c>
      <c r="P126" s="101" t="str">
        <f t="shared" ref="P126:P174" si="14">IF(U126="",N126,N126*(1+U126))</f>
        <v/>
      </c>
      <c r="Q126" s="101" t="str">
        <f t="shared" ref="Q126:Q174" si="15">IFERROR(P126*(1-I126),"")</f>
        <v/>
      </c>
      <c r="R126" s="29">
        <f>'Calendrier sur mesure'!L114</f>
        <v>5.794999999999999</v>
      </c>
      <c r="S126" s="164" t="str">
        <f>IFERROR(INDEX(Calendrier!$M:$V,MATCH($V126,Calendrier!$W:$W,0),MATCH($L126,Calendrier!$M$1:$V$1,0)),"")</f>
        <v/>
      </c>
      <c r="T126" s="164" t="str">
        <f t="shared" ref="T126:T174" si="16">_xlfn.CONCAT(L126,M126)</f>
        <v/>
      </c>
      <c r="U126" s="164" t="str">
        <f>IFERROR(VLOOKUP(T126,'Table de correspondance'!$R:$S,2,FALSE),S126)</f>
        <v/>
      </c>
      <c r="V126" s="155" t="str">
        <f t="shared" ref="V126:V174" si="17">_xlfn.CONCAT(C126,D126,E126,F126)</f>
        <v>USA - Australie4619221hPower break 2</v>
      </c>
      <c r="AA126" s="19"/>
      <c r="AB126" s="23"/>
      <c r="AC126" s="23"/>
      <c r="AD126" s="23"/>
      <c r="AE126" s="19"/>
      <c r="AF126" s="19"/>
      <c r="AG126" s="31"/>
      <c r="AH126" s="63"/>
      <c r="AI126" s="64"/>
      <c r="AAG126">
        <f t="shared" si="13"/>
        <v>0</v>
      </c>
    </row>
    <row r="127" spans="1:709" ht="19.5" customHeight="1" x14ac:dyDescent="0.25">
      <c r="A127" t="str">
        <f t="shared" si="12"/>
        <v>PoulesUSA - Australie21hFin match</v>
      </c>
      <c r="B127" s="26" t="str">
        <f>'Calendrier sur mesure'!B115</f>
        <v>Poules</v>
      </c>
      <c r="C127" s="26" t="str">
        <f>'Calendrier sur mesure'!G115</f>
        <v>USA - Australie</v>
      </c>
      <c r="D127" s="27">
        <f>'Calendrier sur mesure'!C115</f>
        <v>46192</v>
      </c>
      <c r="E127" s="28" t="str">
        <f>'Calendrier sur mesure'!I115</f>
        <v>21h</v>
      </c>
      <c r="F127" s="28" t="str">
        <f>'Calendrier sur mesure'!H115</f>
        <v>Fin match</v>
      </c>
      <c r="G127" s="36"/>
      <c r="H127" s="100">
        <f>'Calendrier sur mesure'!K115</f>
        <v>30000</v>
      </c>
      <c r="I127" s="42">
        <v>0.5</v>
      </c>
      <c r="J127" s="35">
        <v>20</v>
      </c>
      <c r="K127" s="35">
        <v>1</v>
      </c>
      <c r="L127" s="30"/>
      <c r="M127" s="42"/>
      <c r="N127" s="101" t="str">
        <f>IF(G127=TRUE,H127*K127*(VLOOKUP(J127,'Table de correspondance'!D:E,2,FALSE)*(1-O127)),"")</f>
        <v/>
      </c>
      <c r="O127" s="174">
        <v>0.1</v>
      </c>
      <c r="P127" s="101" t="str">
        <f t="shared" si="14"/>
        <v/>
      </c>
      <c r="Q127" s="101" t="str">
        <f t="shared" si="15"/>
        <v/>
      </c>
      <c r="R127" s="29">
        <f>'Calendrier sur mesure'!L115</f>
        <v>2.5</v>
      </c>
      <c r="S127" s="164" t="str">
        <f>IFERROR(INDEX(Calendrier!$M:$V,MATCH($V127,Calendrier!$W:$W,0),MATCH($L127,Calendrier!$M$1:$V$1,0)),"")</f>
        <v/>
      </c>
      <c r="T127" s="164" t="str">
        <f t="shared" si="16"/>
        <v/>
      </c>
      <c r="U127" s="164" t="str">
        <f>IFERROR(VLOOKUP(T127,'Table de correspondance'!$R:$S,2,FALSE),S127)</f>
        <v/>
      </c>
      <c r="V127" s="155" t="str">
        <f t="shared" si="17"/>
        <v>USA - Australie4619221hFin match</v>
      </c>
      <c r="AA127" s="19"/>
      <c r="AB127" s="23"/>
      <c r="AC127" s="23"/>
      <c r="AD127" s="23"/>
      <c r="AE127" s="19"/>
      <c r="AF127" s="19"/>
      <c r="AG127" s="31"/>
      <c r="AH127" s="63"/>
      <c r="AI127" s="64"/>
      <c r="AAG127">
        <f t="shared" si="13"/>
        <v>0</v>
      </c>
    </row>
    <row r="128" spans="1:709" ht="19.5" customHeight="1" x14ac:dyDescent="0.25">
      <c r="A128" t="str">
        <f t="shared" si="12"/>
        <v>PoulesAllemagne - Côte d'Ivoire22hAvant Match</v>
      </c>
      <c r="B128" s="26" t="str">
        <f>'Calendrier sur mesure'!B116</f>
        <v>Poules</v>
      </c>
      <c r="C128" s="26" t="str">
        <f>'Calendrier sur mesure'!G116</f>
        <v>Allemagne - Côte d'Ivoire</v>
      </c>
      <c r="D128" s="27">
        <f>'Calendrier sur mesure'!C116</f>
        <v>46193</v>
      </c>
      <c r="E128" s="28" t="str">
        <f>'Calendrier sur mesure'!I116</f>
        <v>22h</v>
      </c>
      <c r="F128" s="28" t="str">
        <f>'Calendrier sur mesure'!H116</f>
        <v>Avant Match</v>
      </c>
      <c r="G128" s="36"/>
      <c r="H128" s="100">
        <f>'Calendrier sur mesure'!K116</f>
        <v>50000</v>
      </c>
      <c r="I128" s="42">
        <v>0.5</v>
      </c>
      <c r="J128" s="35">
        <v>20</v>
      </c>
      <c r="K128" s="35">
        <v>1</v>
      </c>
      <c r="L128" s="30"/>
      <c r="M128" s="42"/>
      <c r="N128" s="101" t="str">
        <f>IF(G128=TRUE,H128*K128*(VLOOKUP(J128,'Table de correspondance'!D:E,2,FALSE)*(1-O128)),"")</f>
        <v/>
      </c>
      <c r="O128" s="174">
        <v>0.1</v>
      </c>
      <c r="P128" s="101" t="str">
        <f t="shared" si="14"/>
        <v/>
      </c>
      <c r="Q128" s="101" t="str">
        <f t="shared" si="15"/>
        <v/>
      </c>
      <c r="R128" s="29">
        <f>'Calendrier sur mesure'!L116</f>
        <v>3.6</v>
      </c>
      <c r="S128" s="164" t="str">
        <f>IFERROR(INDEX(Calendrier!$M:$V,MATCH($V128,Calendrier!$W:$W,0),MATCH($L128,Calendrier!$M$1:$V$1,0)),"")</f>
        <v/>
      </c>
      <c r="T128" s="164" t="str">
        <f t="shared" si="16"/>
        <v/>
      </c>
      <c r="U128" s="164" t="str">
        <f>IFERROR(VLOOKUP(T128,'Table de correspondance'!$R:$S,2,FALSE),S128)</f>
        <v/>
      </c>
      <c r="V128" s="155" t="str">
        <f t="shared" si="17"/>
        <v>Allemagne - Côte d'Ivoire4619322hAvant Match</v>
      </c>
      <c r="AA128" s="19"/>
      <c r="AB128" s="23"/>
      <c r="AC128" s="23"/>
      <c r="AD128" s="23"/>
      <c r="AE128" s="19"/>
      <c r="AF128" s="19"/>
      <c r="AG128" s="31"/>
      <c r="AH128" s="63"/>
      <c r="AI128" s="64"/>
      <c r="AAG128">
        <f t="shared" si="13"/>
        <v>0</v>
      </c>
    </row>
    <row r="129" spans="1:709" ht="19.5" customHeight="1" x14ac:dyDescent="0.25">
      <c r="A129" t="str">
        <f t="shared" si="12"/>
        <v>PoulesAllemagne - Côte d'Ivoire22hPower break 1</v>
      </c>
      <c r="B129" s="26" t="str">
        <f>'Calendrier sur mesure'!B117</f>
        <v>Poules</v>
      </c>
      <c r="C129" s="26" t="str">
        <f>'Calendrier sur mesure'!G117</f>
        <v>Allemagne - Côte d'Ivoire</v>
      </c>
      <c r="D129" s="27">
        <f>'Calendrier sur mesure'!C117</f>
        <v>46193</v>
      </c>
      <c r="E129" s="28" t="str">
        <f>'Calendrier sur mesure'!I117</f>
        <v>22h</v>
      </c>
      <c r="F129" s="28" t="str">
        <f>'Calendrier sur mesure'!H117</f>
        <v>Power break 1</v>
      </c>
      <c r="G129" s="36"/>
      <c r="H129" s="100">
        <f>'Calendrier sur mesure'!K117</f>
        <v>90000</v>
      </c>
      <c r="I129" s="42">
        <v>0.5</v>
      </c>
      <c r="J129" s="35">
        <v>20</v>
      </c>
      <c r="K129" s="35">
        <v>1</v>
      </c>
      <c r="L129" s="30"/>
      <c r="M129" s="42"/>
      <c r="N129" s="101" t="str">
        <f>IF(G129=TRUE,H129*K129*(VLOOKUP(J129,'Table de correspondance'!D:E,2,FALSE)*(1-O129)),"")</f>
        <v/>
      </c>
      <c r="O129" s="174">
        <v>0.1</v>
      </c>
      <c r="P129" s="101" t="str">
        <f t="shared" si="14"/>
        <v/>
      </c>
      <c r="Q129" s="101" t="str">
        <f t="shared" si="15"/>
        <v/>
      </c>
      <c r="R129" s="29">
        <f>'Calendrier sur mesure'!L117</f>
        <v>6.84</v>
      </c>
      <c r="S129" s="164" t="str">
        <f>IFERROR(INDEX(Calendrier!$M:$V,MATCH($V129,Calendrier!$W:$W,0),MATCH($L129,Calendrier!$M$1:$V$1,0)),"")</f>
        <v/>
      </c>
      <c r="T129" s="164" t="str">
        <f t="shared" si="16"/>
        <v/>
      </c>
      <c r="U129" s="164" t="str">
        <f>IFERROR(VLOOKUP(T129,'Table de correspondance'!$R:$S,2,FALSE),S129)</f>
        <v/>
      </c>
      <c r="V129" s="155" t="str">
        <f t="shared" si="17"/>
        <v>Allemagne - Côte d'Ivoire4619322hPower break 1</v>
      </c>
      <c r="AA129" s="19"/>
      <c r="AB129" s="23"/>
      <c r="AC129" s="23"/>
      <c r="AD129" s="23"/>
      <c r="AE129" s="19"/>
      <c r="AF129" s="19"/>
      <c r="AG129" s="31"/>
      <c r="AH129" s="63"/>
      <c r="AI129" s="64"/>
      <c r="AAG129">
        <f t="shared" si="13"/>
        <v>0</v>
      </c>
    </row>
    <row r="130" spans="1:709" ht="19.5" customHeight="1" x14ac:dyDescent="0.25">
      <c r="A130" t="str">
        <f t="shared" si="12"/>
        <v>PoulesAllemagne - Côte d'Ivoire22hMi-temps 1</v>
      </c>
      <c r="B130" s="26" t="str">
        <f>'Calendrier sur mesure'!B118</f>
        <v>Poules</v>
      </c>
      <c r="C130" s="26" t="str">
        <f>'Calendrier sur mesure'!G118</f>
        <v>Allemagne - Côte d'Ivoire</v>
      </c>
      <c r="D130" s="27">
        <f>'Calendrier sur mesure'!C118</f>
        <v>46193</v>
      </c>
      <c r="E130" s="28" t="str">
        <f>'Calendrier sur mesure'!I118</f>
        <v>22h</v>
      </c>
      <c r="F130" s="28" t="str">
        <f>'Calendrier sur mesure'!H118</f>
        <v>Mi-temps 1</v>
      </c>
      <c r="G130" s="36"/>
      <c r="H130" s="100">
        <f>'Calendrier sur mesure'!K118</f>
        <v>75000</v>
      </c>
      <c r="I130" s="42">
        <v>0.5</v>
      </c>
      <c r="J130" s="35">
        <v>20</v>
      </c>
      <c r="K130" s="35">
        <v>1</v>
      </c>
      <c r="L130" s="30"/>
      <c r="M130" s="42"/>
      <c r="N130" s="101" t="str">
        <f>IF(G130=TRUE,H130*K130*(VLOOKUP(J130,'Table de correspondance'!D:E,2,FALSE)*(1-O130)),"")</f>
        <v/>
      </c>
      <c r="O130" s="174">
        <v>0.1</v>
      </c>
      <c r="P130" s="101" t="str">
        <f t="shared" si="14"/>
        <v/>
      </c>
      <c r="Q130" s="101" t="str">
        <f t="shared" si="15"/>
        <v/>
      </c>
      <c r="R130" s="29">
        <f>'Calendrier sur mesure'!L118</f>
        <v>6</v>
      </c>
      <c r="S130" s="164" t="str">
        <f>IFERROR(INDEX(Calendrier!$M:$V,MATCH($V130,Calendrier!$W:$W,0),MATCH($L130,Calendrier!$M$1:$V$1,0)),"")</f>
        <v/>
      </c>
      <c r="T130" s="164" t="str">
        <f t="shared" si="16"/>
        <v/>
      </c>
      <c r="U130" s="164" t="str">
        <f>IFERROR(VLOOKUP(T130,'Table de correspondance'!$R:$S,2,FALSE),S130)</f>
        <v/>
      </c>
      <c r="V130" s="155" t="str">
        <f t="shared" si="17"/>
        <v>Allemagne - Côte d'Ivoire4619322hMi-temps 1</v>
      </c>
      <c r="AA130" s="19"/>
      <c r="AB130" s="23"/>
      <c r="AC130" s="23"/>
      <c r="AD130" s="23"/>
      <c r="AE130" s="19"/>
      <c r="AF130" s="19"/>
      <c r="AG130" s="31"/>
      <c r="AH130" s="63"/>
      <c r="AI130" s="64"/>
      <c r="AAG130">
        <f t="shared" si="13"/>
        <v>0</v>
      </c>
    </row>
    <row r="131" spans="1:709" ht="19.5" customHeight="1" x14ac:dyDescent="0.25">
      <c r="A131" t="str">
        <f t="shared" si="12"/>
        <v>PoulesAllemagne - Côte d'Ivoire22hMi-temps 2</v>
      </c>
      <c r="B131" s="26" t="str">
        <f>'Calendrier sur mesure'!B119</f>
        <v>Poules</v>
      </c>
      <c r="C131" s="26" t="str">
        <f>'Calendrier sur mesure'!G119</f>
        <v>Allemagne - Côte d'Ivoire</v>
      </c>
      <c r="D131" s="27">
        <f>'Calendrier sur mesure'!C119</f>
        <v>46193</v>
      </c>
      <c r="E131" s="28" t="str">
        <f>'Calendrier sur mesure'!I119</f>
        <v>22h</v>
      </c>
      <c r="F131" s="28" t="str">
        <f>'Calendrier sur mesure'!H119</f>
        <v>Mi-temps 2</v>
      </c>
      <c r="G131" s="36"/>
      <c r="H131" s="100">
        <f>'Calendrier sur mesure'!K119</f>
        <v>70000</v>
      </c>
      <c r="I131" s="42">
        <v>0.5</v>
      </c>
      <c r="J131" s="35">
        <v>20</v>
      </c>
      <c r="K131" s="35">
        <v>1</v>
      </c>
      <c r="L131" s="30"/>
      <c r="M131" s="42"/>
      <c r="N131" s="101" t="str">
        <f>IF(G131=TRUE,H131*K131*(VLOOKUP(J131,'Table de correspondance'!D:E,2,FALSE)*(1-O131)),"")</f>
        <v/>
      </c>
      <c r="O131" s="174">
        <v>0.1</v>
      </c>
      <c r="P131" s="101" t="str">
        <f t="shared" si="14"/>
        <v/>
      </c>
      <c r="Q131" s="101" t="str">
        <f t="shared" si="15"/>
        <v/>
      </c>
      <c r="R131" s="29">
        <f>'Calendrier sur mesure'!L119</f>
        <v>5.6</v>
      </c>
      <c r="S131" s="164" t="str">
        <f>IFERROR(INDEX(Calendrier!$M:$V,MATCH($V131,Calendrier!$W:$W,0),MATCH($L131,Calendrier!$M$1:$V$1,0)),"")</f>
        <v/>
      </c>
      <c r="T131" s="164" t="str">
        <f t="shared" si="16"/>
        <v/>
      </c>
      <c r="U131" s="164" t="str">
        <f>IFERROR(VLOOKUP(T131,'Table de correspondance'!$R:$S,2,FALSE),S131)</f>
        <v/>
      </c>
      <c r="V131" s="155" t="str">
        <f t="shared" si="17"/>
        <v>Allemagne - Côte d'Ivoire4619322hMi-temps 2</v>
      </c>
      <c r="AA131" s="19"/>
      <c r="AB131" s="23"/>
      <c r="AC131" s="23"/>
      <c r="AD131" s="23"/>
      <c r="AE131" s="19"/>
      <c r="AF131" s="19"/>
      <c r="AG131" s="31"/>
      <c r="AH131" s="63"/>
      <c r="AI131" s="64"/>
      <c r="AAG131">
        <f t="shared" si="13"/>
        <v>0</v>
      </c>
    </row>
    <row r="132" spans="1:709" ht="19.5" customHeight="1" x14ac:dyDescent="0.25">
      <c r="A132" t="str">
        <f t="shared" si="12"/>
        <v>PoulesAllemagne - Côte d'Ivoire22hMi-temps 3</v>
      </c>
      <c r="B132" s="26" t="str">
        <f>'Calendrier sur mesure'!B120</f>
        <v>Poules</v>
      </c>
      <c r="C132" s="26" t="str">
        <f>'Calendrier sur mesure'!G120</f>
        <v>Allemagne - Côte d'Ivoire</v>
      </c>
      <c r="D132" s="27">
        <f>'Calendrier sur mesure'!C120</f>
        <v>46193</v>
      </c>
      <c r="E132" s="28" t="str">
        <f>'Calendrier sur mesure'!I120</f>
        <v>22h</v>
      </c>
      <c r="F132" s="28" t="str">
        <f>'Calendrier sur mesure'!H120</f>
        <v>Mi-temps 3</v>
      </c>
      <c r="G132" s="36"/>
      <c r="H132" s="100">
        <f>'Calendrier sur mesure'!K120</f>
        <v>75000</v>
      </c>
      <c r="I132" s="42">
        <v>0.5</v>
      </c>
      <c r="J132" s="35">
        <v>20</v>
      </c>
      <c r="K132" s="35">
        <v>1</v>
      </c>
      <c r="L132" s="30"/>
      <c r="M132" s="42"/>
      <c r="N132" s="101" t="str">
        <f>IF(G132=TRUE,H132*K132*(VLOOKUP(J132,'Table de correspondance'!D:E,2,FALSE)*(1-O132)),"")</f>
        <v/>
      </c>
      <c r="O132" s="174">
        <v>0.1</v>
      </c>
      <c r="P132" s="101" t="str">
        <f t="shared" si="14"/>
        <v/>
      </c>
      <c r="Q132" s="101" t="str">
        <f t="shared" si="15"/>
        <v/>
      </c>
      <c r="R132" s="29">
        <f>'Calendrier sur mesure'!L120</f>
        <v>6</v>
      </c>
      <c r="S132" s="164" t="str">
        <f>IFERROR(INDEX(Calendrier!$M:$V,MATCH($V132,Calendrier!$W:$W,0),MATCH($L132,Calendrier!$M$1:$V$1,0)),"")</f>
        <v/>
      </c>
      <c r="T132" s="164" t="str">
        <f t="shared" si="16"/>
        <v/>
      </c>
      <c r="U132" s="164" t="str">
        <f>IFERROR(VLOOKUP(T132,'Table de correspondance'!$R:$S,2,FALSE),S132)</f>
        <v/>
      </c>
      <c r="V132" s="155" t="str">
        <f t="shared" si="17"/>
        <v>Allemagne - Côte d'Ivoire4619322hMi-temps 3</v>
      </c>
      <c r="AA132" s="19"/>
      <c r="AB132" s="23"/>
      <c r="AC132" s="23"/>
      <c r="AD132" s="23"/>
      <c r="AE132" s="19"/>
      <c r="AF132" s="19"/>
      <c r="AG132" s="31"/>
      <c r="AH132" s="63"/>
      <c r="AI132" s="64"/>
      <c r="AAG132">
        <f t="shared" si="13"/>
        <v>0</v>
      </c>
    </row>
    <row r="133" spans="1:709" ht="19.5" customHeight="1" x14ac:dyDescent="0.25">
      <c r="A133" t="str">
        <f t="shared" si="12"/>
        <v>PoulesAllemagne - Côte d'Ivoire22hPower break 2</v>
      </c>
      <c r="B133" s="26" t="str">
        <f>'Calendrier sur mesure'!B121</f>
        <v>Poules</v>
      </c>
      <c r="C133" s="26" t="str">
        <f>'Calendrier sur mesure'!G121</f>
        <v>Allemagne - Côte d'Ivoire</v>
      </c>
      <c r="D133" s="27">
        <f>'Calendrier sur mesure'!C121</f>
        <v>46193</v>
      </c>
      <c r="E133" s="28" t="str">
        <f>'Calendrier sur mesure'!I121</f>
        <v>22h</v>
      </c>
      <c r="F133" s="28" t="str">
        <f>'Calendrier sur mesure'!H121</f>
        <v>Power break 2</v>
      </c>
      <c r="G133" s="36"/>
      <c r="H133" s="100">
        <f>'Calendrier sur mesure'!K121</f>
        <v>90000</v>
      </c>
      <c r="I133" s="42">
        <v>0.5</v>
      </c>
      <c r="J133" s="35">
        <v>20</v>
      </c>
      <c r="K133" s="35">
        <v>1</v>
      </c>
      <c r="L133" s="30"/>
      <c r="M133" s="42"/>
      <c r="N133" s="101" t="str">
        <f>IF(G133=TRUE,H133*K133*(VLOOKUP(J133,'Table de correspondance'!D:E,2,FALSE)*(1-O133)),"")</f>
        <v/>
      </c>
      <c r="O133" s="174">
        <v>0.1</v>
      </c>
      <c r="P133" s="101" t="str">
        <f t="shared" si="14"/>
        <v/>
      </c>
      <c r="Q133" s="101" t="str">
        <f t="shared" si="15"/>
        <v/>
      </c>
      <c r="R133" s="29">
        <f>'Calendrier sur mesure'!L121</f>
        <v>6.84</v>
      </c>
      <c r="S133" s="164" t="str">
        <f>IFERROR(INDEX(Calendrier!$M:$V,MATCH($V133,Calendrier!$W:$W,0),MATCH($L133,Calendrier!$M$1:$V$1,0)),"")</f>
        <v/>
      </c>
      <c r="T133" s="164" t="str">
        <f t="shared" si="16"/>
        <v/>
      </c>
      <c r="U133" s="164" t="str">
        <f>IFERROR(VLOOKUP(T133,'Table de correspondance'!$R:$S,2,FALSE),S133)</f>
        <v/>
      </c>
      <c r="V133" s="155" t="str">
        <f t="shared" si="17"/>
        <v>Allemagne - Côte d'Ivoire4619322hPower break 2</v>
      </c>
      <c r="AA133" s="19"/>
      <c r="AB133" s="23"/>
      <c r="AC133" s="23"/>
      <c r="AD133" s="23"/>
      <c r="AE133" s="19"/>
      <c r="AF133" s="19"/>
      <c r="AG133" s="31"/>
      <c r="AH133" s="63"/>
      <c r="AI133" s="64"/>
      <c r="AAG133">
        <f t="shared" si="13"/>
        <v>0</v>
      </c>
    </row>
    <row r="134" spans="1:709" ht="19.5" customHeight="1" x14ac:dyDescent="0.25">
      <c r="A134" t="str">
        <f t="shared" si="12"/>
        <v>PoulesAllemagne - Côte d'Ivoire22hFin match</v>
      </c>
      <c r="B134" s="26" t="str">
        <f>'Calendrier sur mesure'!B122</f>
        <v>Poules</v>
      </c>
      <c r="C134" s="26" t="str">
        <f>'Calendrier sur mesure'!G122</f>
        <v>Allemagne - Côte d'Ivoire</v>
      </c>
      <c r="D134" s="27">
        <f>'Calendrier sur mesure'!C122</f>
        <v>46193</v>
      </c>
      <c r="E134" s="28" t="str">
        <f>'Calendrier sur mesure'!I122</f>
        <v>22h</v>
      </c>
      <c r="F134" s="28" t="str">
        <f>'Calendrier sur mesure'!H122</f>
        <v>Fin match</v>
      </c>
      <c r="G134" s="36"/>
      <c r="H134" s="100">
        <f>'Calendrier sur mesure'!K122</f>
        <v>18000</v>
      </c>
      <c r="I134" s="42">
        <v>0.5</v>
      </c>
      <c r="J134" s="35">
        <v>20</v>
      </c>
      <c r="K134" s="35">
        <v>1</v>
      </c>
      <c r="L134" s="30"/>
      <c r="M134" s="42"/>
      <c r="N134" s="101" t="str">
        <f>IF(G134=TRUE,H134*K134*(VLOOKUP(J134,'Table de correspondance'!D:E,2,FALSE)*(1-O134)),"")</f>
        <v/>
      </c>
      <c r="O134" s="174">
        <v>0.1</v>
      </c>
      <c r="P134" s="101" t="str">
        <f t="shared" si="14"/>
        <v/>
      </c>
      <c r="Q134" s="101" t="str">
        <f t="shared" si="15"/>
        <v/>
      </c>
      <c r="R134" s="29">
        <f>'Calendrier sur mesure'!L122</f>
        <v>2</v>
      </c>
      <c r="S134" s="164" t="str">
        <f>IFERROR(INDEX(Calendrier!$M:$V,MATCH($V134,Calendrier!$W:$W,0),MATCH($L134,Calendrier!$M$1:$V$1,0)),"")</f>
        <v/>
      </c>
      <c r="T134" s="164" t="str">
        <f t="shared" si="16"/>
        <v/>
      </c>
      <c r="U134" s="164" t="str">
        <f>IFERROR(VLOOKUP(T134,'Table de correspondance'!$R:$S,2,FALSE),S134)</f>
        <v/>
      </c>
      <c r="V134" s="155" t="str">
        <f t="shared" si="17"/>
        <v>Allemagne - Côte d'Ivoire4619322hFin match</v>
      </c>
      <c r="AA134" s="19"/>
      <c r="AB134" s="23"/>
      <c r="AC134" s="23"/>
      <c r="AD134" s="23"/>
      <c r="AE134" s="19"/>
      <c r="AF134" s="19"/>
      <c r="AG134" s="31"/>
      <c r="AH134" s="63"/>
      <c r="AI134" s="64"/>
      <c r="AAG134">
        <f t="shared" si="13"/>
        <v>0</v>
      </c>
    </row>
    <row r="135" spans="1:709" ht="19.5" customHeight="1" x14ac:dyDescent="0.25">
      <c r="A135" t="str">
        <f t="shared" si="12"/>
        <v>PoulesPays-Bas - UKR/SWE/POL/ALB19hAvant Match</v>
      </c>
      <c r="B135" s="26" t="str">
        <f>'Calendrier sur mesure'!B123</f>
        <v>Poules</v>
      </c>
      <c r="C135" s="26" t="str">
        <f>'Calendrier sur mesure'!G123</f>
        <v>Pays-Bas - UKR/SWE/POL/ALB</v>
      </c>
      <c r="D135" s="27">
        <f>'Calendrier sur mesure'!C123</f>
        <v>46193</v>
      </c>
      <c r="E135" s="28" t="str">
        <f>'Calendrier sur mesure'!I123</f>
        <v>19h</v>
      </c>
      <c r="F135" s="28" t="str">
        <f>'Calendrier sur mesure'!H123</f>
        <v>Avant Match</v>
      </c>
      <c r="G135" s="36"/>
      <c r="H135" s="100">
        <f>'Calendrier sur mesure'!K123</f>
        <v>20000</v>
      </c>
      <c r="I135" s="42">
        <v>0.5</v>
      </c>
      <c r="J135" s="35">
        <v>20</v>
      </c>
      <c r="K135" s="35">
        <v>1</v>
      </c>
      <c r="L135" s="30"/>
      <c r="M135" s="42"/>
      <c r="N135" s="101" t="str">
        <f>IF(G135=TRUE,H135*K135*(VLOOKUP(J135,'Table de correspondance'!D:E,2,FALSE)*(1-O135)),"")</f>
        <v/>
      </c>
      <c r="O135" s="174">
        <v>0.1</v>
      </c>
      <c r="P135" s="101" t="str">
        <f t="shared" si="14"/>
        <v/>
      </c>
      <c r="Q135" s="101" t="str">
        <f t="shared" si="15"/>
        <v/>
      </c>
      <c r="R135" s="29">
        <f>'Calendrier sur mesure'!L123</f>
        <v>1.75</v>
      </c>
      <c r="S135" s="164" t="str">
        <f>IFERROR(INDEX(Calendrier!$M:$V,MATCH($V135,Calendrier!$W:$W,0),MATCH($L135,Calendrier!$M$1:$V$1,0)),"")</f>
        <v/>
      </c>
      <c r="T135" s="164" t="str">
        <f t="shared" si="16"/>
        <v/>
      </c>
      <c r="U135" s="164" t="str">
        <f>IFERROR(VLOOKUP(T135,'Table de correspondance'!$R:$S,2,FALSE),S135)</f>
        <v/>
      </c>
      <c r="V135" s="155" t="str">
        <f t="shared" si="17"/>
        <v>Pays-Bas - UKR/SWE/POL/ALB4619319hAvant Match</v>
      </c>
      <c r="AA135" s="19"/>
      <c r="AB135" s="23"/>
      <c r="AC135" s="23"/>
      <c r="AD135" s="23"/>
      <c r="AE135" s="19"/>
      <c r="AF135" s="19"/>
      <c r="AG135" s="31"/>
      <c r="AH135" s="63"/>
      <c r="AI135" s="64"/>
      <c r="AAG135">
        <f t="shared" si="13"/>
        <v>0</v>
      </c>
    </row>
    <row r="136" spans="1:709" ht="19.5" customHeight="1" x14ac:dyDescent="0.25">
      <c r="A136" t="str">
        <f t="shared" si="12"/>
        <v>PoulesPays-Bas - UKR/SWE/POL/ALB19hPower break 1</v>
      </c>
      <c r="B136" s="26" t="str">
        <f>'Calendrier sur mesure'!B124</f>
        <v>Poules</v>
      </c>
      <c r="C136" s="26" t="str">
        <f>'Calendrier sur mesure'!G124</f>
        <v>Pays-Bas - UKR/SWE/POL/ALB</v>
      </c>
      <c r="D136" s="27">
        <f>'Calendrier sur mesure'!C124</f>
        <v>46193</v>
      </c>
      <c r="E136" s="28" t="str">
        <f>'Calendrier sur mesure'!I124</f>
        <v>19h</v>
      </c>
      <c r="F136" s="28" t="str">
        <f>'Calendrier sur mesure'!H124</f>
        <v>Power break 1</v>
      </c>
      <c r="G136" s="36"/>
      <c r="H136" s="100">
        <f>'Calendrier sur mesure'!K124</f>
        <v>78000</v>
      </c>
      <c r="I136" s="42">
        <v>0.5</v>
      </c>
      <c r="J136" s="35">
        <v>20</v>
      </c>
      <c r="K136" s="35">
        <v>1</v>
      </c>
      <c r="L136" s="30"/>
      <c r="M136" s="42"/>
      <c r="N136" s="101" t="str">
        <f>IF(G136=TRUE,H136*K136*(VLOOKUP(J136,'Table de correspondance'!D:E,2,FALSE)*(1-O136)),"")</f>
        <v/>
      </c>
      <c r="O136" s="174">
        <v>0.1</v>
      </c>
      <c r="P136" s="101" t="str">
        <f t="shared" si="14"/>
        <v/>
      </c>
      <c r="Q136" s="101" t="str">
        <f t="shared" si="15"/>
        <v/>
      </c>
      <c r="R136" s="29">
        <f>'Calendrier sur mesure'!L124</f>
        <v>6.46</v>
      </c>
      <c r="S136" s="164" t="str">
        <f>IFERROR(INDEX(Calendrier!$M:$V,MATCH($V136,Calendrier!$W:$W,0),MATCH($L136,Calendrier!$M$1:$V$1,0)),"")</f>
        <v/>
      </c>
      <c r="T136" s="164" t="str">
        <f t="shared" si="16"/>
        <v/>
      </c>
      <c r="U136" s="164" t="str">
        <f>IFERROR(VLOOKUP(T136,'Table de correspondance'!$R:$S,2,FALSE),S136)</f>
        <v/>
      </c>
      <c r="V136" s="155" t="str">
        <f t="shared" si="17"/>
        <v>Pays-Bas - UKR/SWE/POL/ALB4619319hPower break 1</v>
      </c>
      <c r="AA136" s="19"/>
      <c r="AB136" s="23"/>
      <c r="AC136" s="23"/>
      <c r="AD136" s="23"/>
      <c r="AE136" s="19"/>
      <c r="AF136" s="19"/>
      <c r="AG136" s="31"/>
      <c r="AH136" s="63"/>
      <c r="AI136" s="64"/>
      <c r="AAG136">
        <f t="shared" si="13"/>
        <v>0</v>
      </c>
    </row>
    <row r="137" spans="1:709" ht="19.5" customHeight="1" x14ac:dyDescent="0.25">
      <c r="A137" t="str">
        <f t="shared" si="12"/>
        <v>PoulesPays-Bas - UKR/SWE/POL/ALB19hMi-temps 1</v>
      </c>
      <c r="B137" s="26" t="str">
        <f>'Calendrier sur mesure'!B125</f>
        <v>Poules</v>
      </c>
      <c r="C137" s="26" t="str">
        <f>'Calendrier sur mesure'!G125</f>
        <v>Pays-Bas - UKR/SWE/POL/ALB</v>
      </c>
      <c r="D137" s="27">
        <f>'Calendrier sur mesure'!C125</f>
        <v>46193</v>
      </c>
      <c r="E137" s="28" t="str">
        <f>'Calendrier sur mesure'!I125</f>
        <v>19h</v>
      </c>
      <c r="F137" s="28" t="str">
        <f>'Calendrier sur mesure'!H125</f>
        <v>Mi-temps 1</v>
      </c>
      <c r="G137" s="36"/>
      <c r="H137" s="100">
        <f>'Calendrier sur mesure'!K125</f>
        <v>65000</v>
      </c>
      <c r="I137" s="42">
        <v>0.5</v>
      </c>
      <c r="J137" s="35">
        <v>20</v>
      </c>
      <c r="K137" s="35">
        <v>1</v>
      </c>
      <c r="L137" s="30"/>
      <c r="M137" s="42"/>
      <c r="N137" s="101" t="str">
        <f>IF(G137=TRUE,H137*K137*(VLOOKUP(J137,'Table de correspondance'!D:E,2,FALSE)*(1-O137)),"")</f>
        <v/>
      </c>
      <c r="O137" s="174">
        <v>0.1</v>
      </c>
      <c r="P137" s="101" t="str">
        <f t="shared" si="14"/>
        <v/>
      </c>
      <c r="Q137" s="101" t="str">
        <f t="shared" si="15"/>
        <v/>
      </c>
      <c r="R137" s="29">
        <f>'Calendrier sur mesure'!L125</f>
        <v>5.65</v>
      </c>
      <c r="S137" s="164" t="str">
        <f>IFERROR(INDEX(Calendrier!$M:$V,MATCH($V137,Calendrier!$W:$W,0),MATCH($L137,Calendrier!$M$1:$V$1,0)),"")</f>
        <v/>
      </c>
      <c r="T137" s="164" t="str">
        <f t="shared" si="16"/>
        <v/>
      </c>
      <c r="U137" s="164" t="str">
        <f>IFERROR(VLOOKUP(T137,'Table de correspondance'!$R:$S,2,FALSE),S137)</f>
        <v/>
      </c>
      <c r="V137" s="155" t="str">
        <f t="shared" si="17"/>
        <v>Pays-Bas - UKR/SWE/POL/ALB4619319hMi-temps 1</v>
      </c>
      <c r="AA137" s="19"/>
      <c r="AB137" s="23"/>
      <c r="AC137" s="23"/>
      <c r="AD137" s="23"/>
      <c r="AE137" s="19"/>
      <c r="AF137" s="19"/>
      <c r="AG137" s="31"/>
      <c r="AH137" s="63"/>
      <c r="AI137" s="64"/>
      <c r="AAG137">
        <f t="shared" si="13"/>
        <v>0</v>
      </c>
    </row>
    <row r="138" spans="1:709" ht="19.5" customHeight="1" x14ac:dyDescent="0.25">
      <c r="A138" t="str">
        <f t="shared" si="12"/>
        <v>PoulesPays-Bas - UKR/SWE/POL/ALB19hMi-temps 2</v>
      </c>
      <c r="B138" s="26" t="str">
        <f>'Calendrier sur mesure'!B126</f>
        <v>Poules</v>
      </c>
      <c r="C138" s="26" t="str">
        <f>'Calendrier sur mesure'!G126</f>
        <v>Pays-Bas - UKR/SWE/POL/ALB</v>
      </c>
      <c r="D138" s="27">
        <f>'Calendrier sur mesure'!C126</f>
        <v>46193</v>
      </c>
      <c r="E138" s="28" t="str">
        <f>'Calendrier sur mesure'!I126</f>
        <v>19h</v>
      </c>
      <c r="F138" s="28" t="str">
        <f>'Calendrier sur mesure'!H126</f>
        <v>Mi-temps 2</v>
      </c>
      <c r="G138" s="36"/>
      <c r="H138" s="100">
        <f>'Calendrier sur mesure'!K126</f>
        <v>60000</v>
      </c>
      <c r="I138" s="42">
        <v>0.5</v>
      </c>
      <c r="J138" s="35">
        <v>20</v>
      </c>
      <c r="K138" s="35">
        <v>1</v>
      </c>
      <c r="L138" s="30"/>
      <c r="M138" s="42"/>
      <c r="N138" s="101" t="str">
        <f>IF(G138=TRUE,H138*K138*(VLOOKUP(J138,'Table de correspondance'!D:E,2,FALSE)*(1-O138)),"")</f>
        <v/>
      </c>
      <c r="O138" s="174">
        <v>0.1</v>
      </c>
      <c r="P138" s="101" t="str">
        <f t="shared" si="14"/>
        <v/>
      </c>
      <c r="Q138" s="101" t="str">
        <f t="shared" si="15"/>
        <v/>
      </c>
      <c r="R138" s="29">
        <f>'Calendrier sur mesure'!L126</f>
        <v>5.2</v>
      </c>
      <c r="S138" s="164" t="str">
        <f>IFERROR(INDEX(Calendrier!$M:$V,MATCH($V138,Calendrier!$W:$W,0),MATCH($L138,Calendrier!$M$1:$V$1,0)),"")</f>
        <v/>
      </c>
      <c r="T138" s="164" t="str">
        <f t="shared" si="16"/>
        <v/>
      </c>
      <c r="U138" s="164" t="str">
        <f>IFERROR(VLOOKUP(T138,'Table de correspondance'!$R:$S,2,FALSE),S138)</f>
        <v/>
      </c>
      <c r="V138" s="155" t="str">
        <f t="shared" si="17"/>
        <v>Pays-Bas - UKR/SWE/POL/ALB4619319hMi-temps 2</v>
      </c>
      <c r="AA138" s="19"/>
      <c r="AB138" s="23"/>
      <c r="AC138" s="23"/>
      <c r="AD138" s="23"/>
      <c r="AE138" s="19"/>
      <c r="AF138" s="19"/>
      <c r="AG138" s="31"/>
      <c r="AH138" s="63"/>
      <c r="AI138" s="64"/>
      <c r="AAG138">
        <f t="shared" si="13"/>
        <v>0</v>
      </c>
    </row>
    <row r="139" spans="1:709" ht="19.5" customHeight="1" x14ac:dyDescent="0.25">
      <c r="A139" t="str">
        <f t="shared" si="12"/>
        <v>PoulesPays-Bas - UKR/SWE/POL/ALB19hMi-temps 3</v>
      </c>
      <c r="B139" s="26" t="str">
        <f>'Calendrier sur mesure'!B127</f>
        <v>Poules</v>
      </c>
      <c r="C139" s="26" t="str">
        <f>'Calendrier sur mesure'!G127</f>
        <v>Pays-Bas - UKR/SWE/POL/ALB</v>
      </c>
      <c r="D139" s="27">
        <f>'Calendrier sur mesure'!C127</f>
        <v>46193</v>
      </c>
      <c r="E139" s="28" t="str">
        <f>'Calendrier sur mesure'!I127</f>
        <v>19h</v>
      </c>
      <c r="F139" s="28" t="str">
        <f>'Calendrier sur mesure'!H127</f>
        <v>Mi-temps 3</v>
      </c>
      <c r="G139" s="36"/>
      <c r="H139" s="100">
        <f>'Calendrier sur mesure'!K127</f>
        <v>65000</v>
      </c>
      <c r="I139" s="42">
        <v>0.5</v>
      </c>
      <c r="J139" s="35">
        <v>20</v>
      </c>
      <c r="K139" s="35">
        <v>1</v>
      </c>
      <c r="L139" s="30"/>
      <c r="M139" s="42"/>
      <c r="N139" s="101" t="str">
        <f>IF(G139=TRUE,H139*K139*(VLOOKUP(J139,'Table de correspondance'!D:E,2,FALSE)*(1-O139)),"")</f>
        <v/>
      </c>
      <c r="O139" s="174">
        <v>0.1</v>
      </c>
      <c r="P139" s="101" t="str">
        <f t="shared" si="14"/>
        <v/>
      </c>
      <c r="Q139" s="101" t="str">
        <f t="shared" si="15"/>
        <v/>
      </c>
      <c r="R139" s="29">
        <f>'Calendrier sur mesure'!L127</f>
        <v>5.65</v>
      </c>
      <c r="S139" s="164" t="str">
        <f>IFERROR(INDEX(Calendrier!$M:$V,MATCH($V139,Calendrier!$W:$W,0),MATCH($L139,Calendrier!$M$1:$V$1,0)),"")</f>
        <v/>
      </c>
      <c r="T139" s="164" t="str">
        <f t="shared" si="16"/>
        <v/>
      </c>
      <c r="U139" s="164" t="str">
        <f>IFERROR(VLOOKUP(T139,'Table de correspondance'!$R:$S,2,FALSE),S139)</f>
        <v/>
      </c>
      <c r="V139" s="155" t="str">
        <f t="shared" si="17"/>
        <v>Pays-Bas - UKR/SWE/POL/ALB4619319hMi-temps 3</v>
      </c>
      <c r="AA139" s="19"/>
      <c r="AB139" s="23"/>
      <c r="AC139" s="23"/>
      <c r="AD139" s="23"/>
      <c r="AE139" s="19"/>
      <c r="AF139" s="19"/>
      <c r="AG139" s="31"/>
      <c r="AH139" s="63"/>
      <c r="AI139" s="64"/>
      <c r="AAG139">
        <f t="shared" si="13"/>
        <v>0</v>
      </c>
    </row>
    <row r="140" spans="1:709" ht="19.5" customHeight="1" x14ac:dyDescent="0.25">
      <c r="A140" t="str">
        <f t="shared" si="12"/>
        <v>PoulesPays-Bas - UKR/SWE/POL/ALB19hPower break 2</v>
      </c>
      <c r="B140" s="26" t="str">
        <f>'Calendrier sur mesure'!B128</f>
        <v>Poules</v>
      </c>
      <c r="C140" s="26" t="str">
        <f>'Calendrier sur mesure'!G128</f>
        <v>Pays-Bas - UKR/SWE/POL/ALB</v>
      </c>
      <c r="D140" s="27">
        <f>'Calendrier sur mesure'!C128</f>
        <v>46193</v>
      </c>
      <c r="E140" s="28" t="str">
        <f>'Calendrier sur mesure'!I128</f>
        <v>19h</v>
      </c>
      <c r="F140" s="28" t="str">
        <f>'Calendrier sur mesure'!H128</f>
        <v>Power break 2</v>
      </c>
      <c r="G140" s="36"/>
      <c r="H140" s="100">
        <f>'Calendrier sur mesure'!K128</f>
        <v>78000</v>
      </c>
      <c r="I140" s="42">
        <v>0.5</v>
      </c>
      <c r="J140" s="35">
        <v>20</v>
      </c>
      <c r="K140" s="35">
        <v>1</v>
      </c>
      <c r="L140" s="30"/>
      <c r="M140" s="42"/>
      <c r="N140" s="101" t="str">
        <f>IF(G140=TRUE,H140*K140*(VLOOKUP(J140,'Table de correspondance'!D:E,2,FALSE)*(1-O140)),"")</f>
        <v/>
      </c>
      <c r="O140" s="174">
        <v>0.1</v>
      </c>
      <c r="P140" s="101" t="str">
        <f t="shared" si="14"/>
        <v/>
      </c>
      <c r="Q140" s="101" t="str">
        <f t="shared" si="15"/>
        <v/>
      </c>
      <c r="R140" s="29">
        <f>'Calendrier sur mesure'!L128</f>
        <v>6.46</v>
      </c>
      <c r="S140" s="164" t="str">
        <f>IFERROR(INDEX(Calendrier!$M:$V,MATCH($V140,Calendrier!$W:$W,0),MATCH($L140,Calendrier!$M$1:$V$1,0)),"")</f>
        <v/>
      </c>
      <c r="T140" s="164" t="str">
        <f t="shared" si="16"/>
        <v/>
      </c>
      <c r="U140" s="164" t="str">
        <f>IFERROR(VLOOKUP(T140,'Table de correspondance'!$R:$S,2,FALSE),S140)</f>
        <v/>
      </c>
      <c r="V140" s="155" t="str">
        <f t="shared" si="17"/>
        <v>Pays-Bas - UKR/SWE/POL/ALB4619319hPower break 2</v>
      </c>
      <c r="AA140" s="19"/>
      <c r="AB140" s="23"/>
      <c r="AC140" s="23"/>
      <c r="AD140" s="23"/>
      <c r="AE140" s="19"/>
      <c r="AF140" s="19"/>
      <c r="AG140" s="31"/>
      <c r="AH140" s="63"/>
      <c r="AI140" s="64"/>
      <c r="AAG140">
        <f t="shared" si="13"/>
        <v>0</v>
      </c>
    </row>
    <row r="141" spans="1:709" ht="19.5" customHeight="1" x14ac:dyDescent="0.25">
      <c r="A141" t="str">
        <f t="shared" si="12"/>
        <v>PoulesPays-Bas - UKR/SWE/POL/ALB19hFin match</v>
      </c>
      <c r="B141" s="26" t="str">
        <f>'Calendrier sur mesure'!B129</f>
        <v>Poules</v>
      </c>
      <c r="C141" s="26" t="str">
        <f>'Calendrier sur mesure'!G129</f>
        <v>Pays-Bas - UKR/SWE/POL/ALB</v>
      </c>
      <c r="D141" s="27">
        <f>'Calendrier sur mesure'!C129</f>
        <v>46193</v>
      </c>
      <c r="E141" s="28" t="str">
        <f>'Calendrier sur mesure'!I129</f>
        <v>19h</v>
      </c>
      <c r="F141" s="28" t="str">
        <f>'Calendrier sur mesure'!H129</f>
        <v>Fin match</v>
      </c>
      <c r="G141" s="36"/>
      <c r="H141" s="100">
        <f>'Calendrier sur mesure'!K129</f>
        <v>50000</v>
      </c>
      <c r="I141" s="42">
        <v>0.5</v>
      </c>
      <c r="J141" s="35">
        <v>20</v>
      </c>
      <c r="K141" s="35">
        <v>1</v>
      </c>
      <c r="L141" s="30"/>
      <c r="M141" s="42"/>
      <c r="N141" s="101" t="str">
        <f>IF(G141=TRUE,H141*K141*(VLOOKUP(J141,'Table de correspondance'!D:E,2,FALSE)*(1-O141)),"")</f>
        <v/>
      </c>
      <c r="O141" s="174">
        <v>0.1</v>
      </c>
      <c r="P141" s="101" t="str">
        <f t="shared" si="14"/>
        <v/>
      </c>
      <c r="Q141" s="101" t="str">
        <f t="shared" si="15"/>
        <v/>
      </c>
      <c r="R141" s="29">
        <f>'Calendrier sur mesure'!L129</f>
        <v>4.3499999999999996</v>
      </c>
      <c r="S141" s="164" t="str">
        <f>IFERROR(INDEX(Calendrier!$M:$V,MATCH($V141,Calendrier!$W:$W,0),MATCH($L141,Calendrier!$M$1:$V$1,0)),"")</f>
        <v/>
      </c>
      <c r="T141" s="164" t="str">
        <f t="shared" si="16"/>
        <v/>
      </c>
      <c r="U141" s="164" t="str">
        <f>IFERROR(VLOOKUP(T141,'Table de correspondance'!$R:$S,2,FALSE),S141)</f>
        <v/>
      </c>
      <c r="V141" s="155" t="str">
        <f t="shared" si="17"/>
        <v>Pays-Bas - UKR/SWE/POL/ALB4619319hFin match</v>
      </c>
      <c r="AA141" s="19"/>
      <c r="AB141" s="23"/>
      <c r="AC141" s="23"/>
      <c r="AD141" s="23"/>
      <c r="AE141" s="19"/>
      <c r="AF141" s="19"/>
      <c r="AG141" s="31"/>
      <c r="AH141" s="63"/>
      <c r="AI141" s="64"/>
      <c r="AAG141">
        <f t="shared" si="13"/>
        <v>0</v>
      </c>
    </row>
    <row r="142" spans="1:709" ht="19.5" customHeight="1" x14ac:dyDescent="0.25">
      <c r="A142" t="str">
        <f t="shared" si="12"/>
        <v>PoulesEspagne - Arabie Saoudite18hAvant Match</v>
      </c>
      <c r="B142" s="26" t="str">
        <f>'Calendrier sur mesure'!B137</f>
        <v>Poules</v>
      </c>
      <c r="C142" s="26" t="str">
        <f>'Calendrier sur mesure'!G137</f>
        <v>Espagne - Arabie Saoudite</v>
      </c>
      <c r="D142" s="27">
        <f>'Calendrier sur mesure'!C137</f>
        <v>46194</v>
      </c>
      <c r="E142" s="28" t="str">
        <f>'Calendrier sur mesure'!I137</f>
        <v>18h</v>
      </c>
      <c r="F142" s="28" t="str">
        <f>'Calendrier sur mesure'!H137</f>
        <v>Avant Match</v>
      </c>
      <c r="G142" s="36"/>
      <c r="H142" s="100">
        <f>'Calendrier sur mesure'!K137</f>
        <v>11000</v>
      </c>
      <c r="I142" s="42">
        <v>0.5</v>
      </c>
      <c r="J142" s="35">
        <v>20</v>
      </c>
      <c r="K142" s="35">
        <v>1</v>
      </c>
      <c r="L142" s="30"/>
      <c r="M142" s="42"/>
      <c r="N142" s="101" t="str">
        <f>IF(G142=TRUE,H142*K142*(VLOOKUP(J142,'Table de correspondance'!D:E,2,FALSE)*(1-O142)),"")</f>
        <v/>
      </c>
      <c r="O142" s="174">
        <v>0.1</v>
      </c>
      <c r="P142" s="101" t="str">
        <f t="shared" si="14"/>
        <v/>
      </c>
      <c r="Q142" s="101" t="str">
        <f t="shared" si="15"/>
        <v/>
      </c>
      <c r="R142" s="29">
        <f>'Calendrier sur mesure'!L137</f>
        <v>1.2</v>
      </c>
      <c r="S142" s="164" t="str">
        <f>IFERROR(INDEX(Calendrier!$M:$V,MATCH($V142,Calendrier!$W:$W,0),MATCH($L142,Calendrier!$M$1:$V$1,0)),"")</f>
        <v/>
      </c>
      <c r="T142" s="164" t="str">
        <f t="shared" si="16"/>
        <v/>
      </c>
      <c r="U142" s="164" t="str">
        <f>IFERROR(VLOOKUP(T142,'Table de correspondance'!$R:$S,2,FALSE),S142)</f>
        <v/>
      </c>
      <c r="V142" s="155" t="str">
        <f t="shared" si="17"/>
        <v>Espagne - Arabie Saoudite4619418hAvant Match</v>
      </c>
      <c r="AA142" s="19"/>
      <c r="AB142" s="23"/>
      <c r="AC142" s="23"/>
      <c r="AD142" s="23"/>
      <c r="AE142" s="19"/>
      <c r="AF142" s="19"/>
      <c r="AG142" s="31"/>
      <c r="AH142" s="63"/>
      <c r="AI142" s="64"/>
      <c r="AAG142">
        <f t="shared" si="13"/>
        <v>0</v>
      </c>
    </row>
    <row r="143" spans="1:709" ht="19.5" customHeight="1" x14ac:dyDescent="0.25">
      <c r="A143" t="str">
        <f t="shared" si="12"/>
        <v>PoulesEspagne - Arabie Saoudite18hPower break 1</v>
      </c>
      <c r="B143" s="26" t="str">
        <f>'Calendrier sur mesure'!B138</f>
        <v>Poules</v>
      </c>
      <c r="C143" s="26" t="str">
        <f>'Calendrier sur mesure'!G138</f>
        <v>Espagne - Arabie Saoudite</v>
      </c>
      <c r="D143" s="27">
        <f>'Calendrier sur mesure'!C138</f>
        <v>46194</v>
      </c>
      <c r="E143" s="28" t="str">
        <f>'Calendrier sur mesure'!I138</f>
        <v>18h</v>
      </c>
      <c r="F143" s="28" t="str">
        <f>'Calendrier sur mesure'!H138</f>
        <v>Power break 1</v>
      </c>
      <c r="G143" s="36"/>
      <c r="H143" s="100">
        <f>'Calendrier sur mesure'!K138</f>
        <v>52000</v>
      </c>
      <c r="I143" s="42">
        <v>0.5</v>
      </c>
      <c r="J143" s="35">
        <v>20</v>
      </c>
      <c r="K143" s="35">
        <v>1</v>
      </c>
      <c r="L143" s="30"/>
      <c r="M143" s="42"/>
      <c r="N143" s="101" t="str">
        <f>IF(G143=TRUE,H143*K143*(VLOOKUP(J143,'Table de correspondance'!D:E,2,FALSE)*(1-O143)),"")</f>
        <v/>
      </c>
      <c r="O143" s="174">
        <v>0.1</v>
      </c>
      <c r="P143" s="101" t="str">
        <f t="shared" si="14"/>
        <v/>
      </c>
      <c r="Q143" s="101" t="str">
        <f t="shared" si="15"/>
        <v/>
      </c>
      <c r="R143" s="29">
        <f>'Calendrier sur mesure'!L138</f>
        <v>4.2749999999999995</v>
      </c>
      <c r="S143" s="164" t="str">
        <f>IFERROR(INDEX(Calendrier!$M:$V,MATCH($V143,Calendrier!$W:$W,0),MATCH($L143,Calendrier!$M$1:$V$1,0)),"")</f>
        <v/>
      </c>
      <c r="T143" s="164" t="str">
        <f t="shared" si="16"/>
        <v/>
      </c>
      <c r="U143" s="164" t="str">
        <f>IFERROR(VLOOKUP(T143,'Table de correspondance'!$R:$S,2,FALSE),S143)</f>
        <v/>
      </c>
      <c r="V143" s="155" t="str">
        <f t="shared" si="17"/>
        <v>Espagne - Arabie Saoudite4619418hPower break 1</v>
      </c>
      <c r="AA143" s="19"/>
      <c r="AB143" s="23"/>
      <c r="AC143" s="23"/>
      <c r="AD143" s="23"/>
      <c r="AE143" s="19"/>
      <c r="AF143" s="19"/>
      <c r="AG143" s="31"/>
      <c r="AH143" s="63"/>
      <c r="AI143" s="64"/>
      <c r="AAG143">
        <f t="shared" si="13"/>
        <v>0</v>
      </c>
    </row>
    <row r="144" spans="1:709" ht="19.5" customHeight="1" x14ac:dyDescent="0.25">
      <c r="A144" t="str">
        <f t="shared" si="12"/>
        <v>PoulesEspagne - Arabie Saoudite18hMi-temps 1</v>
      </c>
      <c r="B144" s="26" t="str">
        <f>'Calendrier sur mesure'!B139</f>
        <v>Poules</v>
      </c>
      <c r="C144" s="26" t="str">
        <f>'Calendrier sur mesure'!G139</f>
        <v>Espagne - Arabie Saoudite</v>
      </c>
      <c r="D144" s="27">
        <f>'Calendrier sur mesure'!C139</f>
        <v>46194</v>
      </c>
      <c r="E144" s="28" t="str">
        <f>'Calendrier sur mesure'!I139</f>
        <v>18h</v>
      </c>
      <c r="F144" s="28" t="str">
        <f>'Calendrier sur mesure'!H139</f>
        <v>Mi-temps 1</v>
      </c>
      <c r="G144" s="36"/>
      <c r="H144" s="100">
        <f>'Calendrier sur mesure'!K139</f>
        <v>45000</v>
      </c>
      <c r="I144" s="42">
        <v>0.5</v>
      </c>
      <c r="J144" s="35">
        <v>20</v>
      </c>
      <c r="K144" s="35">
        <v>1</v>
      </c>
      <c r="L144" s="30"/>
      <c r="M144" s="42"/>
      <c r="N144" s="101" t="str">
        <f>IF(G144=TRUE,H144*K144*(VLOOKUP(J144,'Table de correspondance'!D:E,2,FALSE)*(1-O144)),"")</f>
        <v/>
      </c>
      <c r="O144" s="174">
        <v>0.1</v>
      </c>
      <c r="P144" s="101" t="str">
        <f t="shared" si="14"/>
        <v/>
      </c>
      <c r="Q144" s="101" t="str">
        <f t="shared" si="15"/>
        <v/>
      </c>
      <c r="R144" s="29">
        <f>'Calendrier sur mesure'!L139</f>
        <v>3.95</v>
      </c>
      <c r="S144" s="164" t="str">
        <f>IFERROR(INDEX(Calendrier!$M:$V,MATCH($V144,Calendrier!$W:$W,0),MATCH($L144,Calendrier!$M$1:$V$1,0)),"")</f>
        <v/>
      </c>
      <c r="T144" s="164" t="str">
        <f t="shared" si="16"/>
        <v/>
      </c>
      <c r="U144" s="164" t="str">
        <f>IFERROR(VLOOKUP(T144,'Table de correspondance'!$R:$S,2,FALSE),S144)</f>
        <v/>
      </c>
      <c r="V144" s="155" t="str">
        <f t="shared" si="17"/>
        <v>Espagne - Arabie Saoudite4619418hMi-temps 1</v>
      </c>
      <c r="AA144" s="19"/>
      <c r="AB144" s="23"/>
      <c r="AC144" s="23"/>
      <c r="AD144" s="23"/>
      <c r="AE144" s="19"/>
      <c r="AF144" s="19"/>
      <c r="AG144" s="31"/>
      <c r="AH144" s="63"/>
      <c r="AI144" s="64"/>
      <c r="AAG144">
        <f t="shared" si="13"/>
        <v>0</v>
      </c>
    </row>
    <row r="145" spans="1:709" ht="19.5" customHeight="1" x14ac:dyDescent="0.25">
      <c r="A145" t="str">
        <f t="shared" si="12"/>
        <v>PoulesEspagne - Arabie Saoudite18hMi-temps 2</v>
      </c>
      <c r="B145" s="26" t="str">
        <f>'Calendrier sur mesure'!B140</f>
        <v>Poules</v>
      </c>
      <c r="C145" s="26" t="str">
        <f>'Calendrier sur mesure'!G140</f>
        <v>Espagne - Arabie Saoudite</v>
      </c>
      <c r="D145" s="27">
        <f>'Calendrier sur mesure'!C140</f>
        <v>46194</v>
      </c>
      <c r="E145" s="28" t="str">
        <f>'Calendrier sur mesure'!I140</f>
        <v>18h</v>
      </c>
      <c r="F145" s="28" t="str">
        <f>'Calendrier sur mesure'!H140</f>
        <v>Mi-temps 2</v>
      </c>
      <c r="G145" s="36"/>
      <c r="H145" s="100">
        <f>'Calendrier sur mesure'!K140</f>
        <v>40000</v>
      </c>
      <c r="I145" s="42">
        <v>0.5</v>
      </c>
      <c r="J145" s="35">
        <v>20</v>
      </c>
      <c r="K145" s="35">
        <v>1</v>
      </c>
      <c r="L145" s="30"/>
      <c r="M145" s="42"/>
      <c r="N145" s="101" t="str">
        <f>IF(G145=TRUE,H145*K145*(VLOOKUP(J145,'Table de correspondance'!D:E,2,FALSE)*(1-O145)),"")</f>
        <v/>
      </c>
      <c r="O145" s="174">
        <v>0.1</v>
      </c>
      <c r="P145" s="101" t="str">
        <f t="shared" si="14"/>
        <v/>
      </c>
      <c r="Q145" s="101" t="str">
        <f t="shared" si="15"/>
        <v/>
      </c>
      <c r="R145" s="29">
        <f>'Calendrier sur mesure'!L140</f>
        <v>3.5</v>
      </c>
      <c r="S145" s="164" t="str">
        <f>IFERROR(INDEX(Calendrier!$M:$V,MATCH($V145,Calendrier!$W:$W,0),MATCH($L145,Calendrier!$M$1:$V$1,0)),"")</f>
        <v/>
      </c>
      <c r="T145" s="164" t="str">
        <f t="shared" si="16"/>
        <v/>
      </c>
      <c r="U145" s="164" t="str">
        <f>IFERROR(VLOOKUP(T145,'Table de correspondance'!$R:$S,2,FALSE),S145)</f>
        <v/>
      </c>
      <c r="V145" s="155" t="str">
        <f t="shared" si="17"/>
        <v>Espagne - Arabie Saoudite4619418hMi-temps 2</v>
      </c>
      <c r="AA145" s="19"/>
      <c r="AB145" s="23"/>
      <c r="AC145" s="23"/>
      <c r="AD145" s="23"/>
      <c r="AE145" s="19"/>
      <c r="AF145" s="19"/>
      <c r="AG145" s="31"/>
      <c r="AH145" s="63"/>
      <c r="AI145" s="64"/>
      <c r="AAG145">
        <f t="shared" si="13"/>
        <v>0</v>
      </c>
    </row>
    <row r="146" spans="1:709" ht="19.5" customHeight="1" x14ac:dyDescent="0.25">
      <c r="A146" t="str">
        <f t="shared" si="12"/>
        <v>PoulesEspagne - Arabie Saoudite18hMi-temps 3</v>
      </c>
      <c r="B146" s="26" t="str">
        <f>'Calendrier sur mesure'!B141</f>
        <v>Poules</v>
      </c>
      <c r="C146" s="26" t="str">
        <f>'Calendrier sur mesure'!G141</f>
        <v>Espagne - Arabie Saoudite</v>
      </c>
      <c r="D146" s="27">
        <f>'Calendrier sur mesure'!C141</f>
        <v>46194</v>
      </c>
      <c r="E146" s="28" t="str">
        <f>'Calendrier sur mesure'!I141</f>
        <v>18h</v>
      </c>
      <c r="F146" s="28" t="str">
        <f>'Calendrier sur mesure'!H141</f>
        <v>Mi-temps 3</v>
      </c>
      <c r="G146" s="36"/>
      <c r="H146" s="100">
        <f>'Calendrier sur mesure'!K141</f>
        <v>45000</v>
      </c>
      <c r="I146" s="42">
        <v>0.5</v>
      </c>
      <c r="J146" s="35">
        <v>20</v>
      </c>
      <c r="K146" s="35">
        <v>1</v>
      </c>
      <c r="L146" s="30"/>
      <c r="M146" s="42"/>
      <c r="N146" s="101" t="str">
        <f>IF(G146=TRUE,H146*K146*(VLOOKUP(J146,'Table de correspondance'!D:E,2,FALSE)*(1-O146)),"")</f>
        <v/>
      </c>
      <c r="O146" s="174">
        <v>0.1</v>
      </c>
      <c r="P146" s="101" t="str">
        <f t="shared" si="14"/>
        <v/>
      </c>
      <c r="Q146" s="101" t="str">
        <f t="shared" si="15"/>
        <v/>
      </c>
      <c r="R146" s="29">
        <f>'Calendrier sur mesure'!L141</f>
        <v>3.95</v>
      </c>
      <c r="S146" s="164" t="str">
        <f>IFERROR(INDEX(Calendrier!$M:$V,MATCH($V146,Calendrier!$W:$W,0),MATCH($L146,Calendrier!$M$1:$V$1,0)),"")</f>
        <v/>
      </c>
      <c r="T146" s="164" t="str">
        <f t="shared" si="16"/>
        <v/>
      </c>
      <c r="U146" s="164" t="str">
        <f>IFERROR(VLOOKUP(T146,'Table de correspondance'!$R:$S,2,FALSE),S146)</f>
        <v/>
      </c>
      <c r="V146" s="155" t="str">
        <f t="shared" si="17"/>
        <v>Espagne - Arabie Saoudite4619418hMi-temps 3</v>
      </c>
      <c r="AA146" s="19"/>
      <c r="AB146" s="23"/>
      <c r="AC146" s="23"/>
      <c r="AD146" s="23"/>
      <c r="AE146" s="19"/>
      <c r="AF146" s="19"/>
      <c r="AG146" s="31"/>
      <c r="AH146" s="63"/>
      <c r="AI146" s="64"/>
      <c r="AAG146">
        <f t="shared" si="13"/>
        <v>0</v>
      </c>
    </row>
    <row r="147" spans="1:709" ht="19.5" customHeight="1" x14ac:dyDescent="0.25">
      <c r="A147" t="str">
        <f t="shared" si="12"/>
        <v>PoulesEspagne - Arabie Saoudite18hPower break 2</v>
      </c>
      <c r="B147" s="26" t="str">
        <f>'Calendrier sur mesure'!B142</f>
        <v>Poules</v>
      </c>
      <c r="C147" s="26" t="str">
        <f>'Calendrier sur mesure'!G142</f>
        <v>Espagne - Arabie Saoudite</v>
      </c>
      <c r="D147" s="27">
        <f>'Calendrier sur mesure'!C142</f>
        <v>46194</v>
      </c>
      <c r="E147" s="28" t="str">
        <f>'Calendrier sur mesure'!I142</f>
        <v>18h</v>
      </c>
      <c r="F147" s="28" t="str">
        <f>'Calendrier sur mesure'!H142</f>
        <v>Power break 2</v>
      </c>
      <c r="G147" s="36"/>
      <c r="H147" s="100">
        <f>'Calendrier sur mesure'!K142</f>
        <v>52000</v>
      </c>
      <c r="I147" s="42">
        <v>0.5</v>
      </c>
      <c r="J147" s="35">
        <v>20</v>
      </c>
      <c r="K147" s="35">
        <v>1</v>
      </c>
      <c r="L147" s="30"/>
      <c r="M147" s="42"/>
      <c r="N147" s="101" t="str">
        <f>IF(G147=TRUE,H147*K147*(VLOOKUP(J147,'Table de correspondance'!D:E,2,FALSE)*(1-O147)),"")</f>
        <v/>
      </c>
      <c r="O147" s="174">
        <v>0.1</v>
      </c>
      <c r="P147" s="101" t="str">
        <f t="shared" si="14"/>
        <v/>
      </c>
      <c r="Q147" s="101" t="str">
        <f t="shared" si="15"/>
        <v/>
      </c>
      <c r="R147" s="29">
        <f>'Calendrier sur mesure'!L142</f>
        <v>4.2749999999999995</v>
      </c>
      <c r="S147" s="164" t="str">
        <f>IFERROR(INDEX(Calendrier!$M:$V,MATCH($V147,Calendrier!$W:$W,0),MATCH($L147,Calendrier!$M$1:$V$1,0)),"")</f>
        <v/>
      </c>
      <c r="T147" s="164" t="str">
        <f t="shared" si="16"/>
        <v/>
      </c>
      <c r="U147" s="164" t="str">
        <f>IFERROR(VLOOKUP(T147,'Table de correspondance'!$R:$S,2,FALSE),S147)</f>
        <v/>
      </c>
      <c r="V147" s="155" t="str">
        <f t="shared" si="17"/>
        <v>Espagne - Arabie Saoudite4619418hPower break 2</v>
      </c>
      <c r="AA147" s="19"/>
      <c r="AB147" s="23"/>
      <c r="AC147" s="23"/>
      <c r="AD147" s="23"/>
      <c r="AE147" s="19"/>
      <c r="AF147" s="19"/>
      <c r="AG147" s="31"/>
      <c r="AH147" s="63"/>
      <c r="AI147" s="64"/>
      <c r="AAG147">
        <f t="shared" si="13"/>
        <v>0</v>
      </c>
    </row>
    <row r="148" spans="1:709" ht="19.5" customHeight="1" x14ac:dyDescent="0.25">
      <c r="A148" t="str">
        <f t="shared" si="12"/>
        <v>PoulesEspagne - Arabie Saoudite18hFin match</v>
      </c>
      <c r="B148" s="26" t="str">
        <f>'Calendrier sur mesure'!B143</f>
        <v>Poules</v>
      </c>
      <c r="C148" s="26" t="str">
        <f>'Calendrier sur mesure'!G143</f>
        <v>Espagne - Arabie Saoudite</v>
      </c>
      <c r="D148" s="27">
        <f>'Calendrier sur mesure'!C143</f>
        <v>46194</v>
      </c>
      <c r="E148" s="28" t="str">
        <f>'Calendrier sur mesure'!I143</f>
        <v>18h</v>
      </c>
      <c r="F148" s="28" t="str">
        <f>'Calendrier sur mesure'!H143</f>
        <v>Fin match</v>
      </c>
      <c r="G148" s="36"/>
      <c r="H148" s="100">
        <f>'Calendrier sur mesure'!K143</f>
        <v>36000</v>
      </c>
      <c r="I148" s="42">
        <v>0.5</v>
      </c>
      <c r="J148" s="35">
        <v>20</v>
      </c>
      <c r="K148" s="35">
        <v>1</v>
      </c>
      <c r="L148" s="30"/>
      <c r="M148" s="42"/>
      <c r="N148" s="101" t="str">
        <f>IF(G148=TRUE,H148*K148*(VLOOKUP(J148,'Table de correspondance'!D:E,2,FALSE)*(1-O148)),"")</f>
        <v/>
      </c>
      <c r="O148" s="174">
        <v>0.1</v>
      </c>
      <c r="P148" s="101" t="str">
        <f t="shared" si="14"/>
        <v/>
      </c>
      <c r="Q148" s="101" t="str">
        <f t="shared" si="15"/>
        <v/>
      </c>
      <c r="R148" s="29">
        <f>'Calendrier sur mesure'!L143</f>
        <v>3.1</v>
      </c>
      <c r="S148" s="164" t="str">
        <f>IFERROR(INDEX(Calendrier!$M:$V,MATCH($V148,Calendrier!$W:$W,0),MATCH($L148,Calendrier!$M$1:$V$1,0)),"")</f>
        <v/>
      </c>
      <c r="T148" s="164" t="str">
        <f t="shared" si="16"/>
        <v/>
      </c>
      <c r="U148" s="164" t="str">
        <f>IFERROR(VLOOKUP(T148,'Table de correspondance'!$R:$S,2,FALSE),S148)</f>
        <v/>
      </c>
      <c r="V148" s="155" t="str">
        <f t="shared" si="17"/>
        <v>Espagne - Arabie Saoudite4619418hFin match</v>
      </c>
      <c r="AA148" s="19"/>
      <c r="AB148" s="23"/>
      <c r="AC148" s="23"/>
      <c r="AD148" s="23"/>
      <c r="AE148" s="19"/>
      <c r="AF148" s="19"/>
      <c r="AG148" s="31"/>
      <c r="AH148" s="63"/>
      <c r="AI148" s="64"/>
      <c r="AAG148">
        <f t="shared" si="13"/>
        <v>0</v>
      </c>
    </row>
    <row r="149" spans="1:709" ht="19.5" customHeight="1" x14ac:dyDescent="0.25">
      <c r="A149" t="str">
        <f t="shared" si="12"/>
        <v>PoulesBelgique - Iran21hAvant Match</v>
      </c>
      <c r="B149" s="26" t="str">
        <f>'Calendrier sur mesure'!B144</f>
        <v>Poules</v>
      </c>
      <c r="C149" s="26" t="str">
        <f>'Calendrier sur mesure'!G144</f>
        <v>Belgique - Iran</v>
      </c>
      <c r="D149" s="27">
        <f>'Calendrier sur mesure'!C144</f>
        <v>46194</v>
      </c>
      <c r="E149" s="28" t="str">
        <f>'Calendrier sur mesure'!I144</f>
        <v>21h</v>
      </c>
      <c r="F149" s="28" t="str">
        <f>'Calendrier sur mesure'!H144</f>
        <v>Avant Match</v>
      </c>
      <c r="G149" s="36"/>
      <c r="H149" s="100">
        <f>'Calendrier sur mesure'!K144</f>
        <v>32000</v>
      </c>
      <c r="I149" s="42">
        <v>0.5</v>
      </c>
      <c r="J149" s="35">
        <v>20</v>
      </c>
      <c r="K149" s="35">
        <v>1</v>
      </c>
      <c r="L149" s="30"/>
      <c r="M149" s="42"/>
      <c r="N149" s="101" t="str">
        <f>IF(G149=TRUE,H149*K149*(VLOOKUP(J149,'Table de correspondance'!D:E,2,FALSE)*(1-O149)),"")</f>
        <v/>
      </c>
      <c r="O149" s="174">
        <v>0.1</v>
      </c>
      <c r="P149" s="101" t="str">
        <f t="shared" si="14"/>
        <v/>
      </c>
      <c r="Q149" s="101" t="str">
        <f t="shared" si="15"/>
        <v/>
      </c>
      <c r="R149" s="29">
        <f>'Calendrier sur mesure'!L144</f>
        <v>2.2999999999999998</v>
      </c>
      <c r="S149" s="164" t="str">
        <f>IFERROR(INDEX(Calendrier!$M:$V,MATCH($V149,Calendrier!$W:$W,0),MATCH($L149,Calendrier!$M$1:$V$1,0)),"")</f>
        <v/>
      </c>
      <c r="T149" s="164" t="str">
        <f t="shared" si="16"/>
        <v/>
      </c>
      <c r="U149" s="164" t="str">
        <f>IFERROR(VLOOKUP(T149,'Table de correspondance'!$R:$S,2,FALSE),S149)</f>
        <v/>
      </c>
      <c r="V149" s="155" t="str">
        <f t="shared" si="17"/>
        <v>Belgique - Iran4619421hAvant Match</v>
      </c>
      <c r="AA149" s="19"/>
      <c r="AB149" s="23"/>
      <c r="AC149" s="23"/>
      <c r="AD149" s="23"/>
      <c r="AE149" s="19"/>
      <c r="AF149" s="19"/>
      <c r="AG149" s="31"/>
      <c r="AH149" s="63"/>
      <c r="AI149" s="64"/>
      <c r="AAG149">
        <f t="shared" si="13"/>
        <v>0</v>
      </c>
    </row>
    <row r="150" spans="1:709" ht="19.5" customHeight="1" x14ac:dyDescent="0.25">
      <c r="A150" t="str">
        <f t="shared" si="12"/>
        <v>PoulesBelgique - Iran21hPower break 1</v>
      </c>
      <c r="B150" s="26" t="str">
        <f>'Calendrier sur mesure'!B145</f>
        <v>Poules</v>
      </c>
      <c r="C150" s="26" t="str">
        <f>'Calendrier sur mesure'!G145</f>
        <v>Belgique - Iran</v>
      </c>
      <c r="D150" s="27">
        <f>'Calendrier sur mesure'!C145</f>
        <v>46194</v>
      </c>
      <c r="E150" s="28" t="str">
        <f>'Calendrier sur mesure'!I145</f>
        <v>21h</v>
      </c>
      <c r="F150" s="28" t="str">
        <f>'Calendrier sur mesure'!H145</f>
        <v>Power break 1</v>
      </c>
      <c r="G150" s="36"/>
      <c r="H150" s="100">
        <f>'Calendrier sur mesure'!K145</f>
        <v>75000</v>
      </c>
      <c r="I150" s="42">
        <v>0.5</v>
      </c>
      <c r="J150" s="35">
        <v>20</v>
      </c>
      <c r="K150" s="35">
        <v>1</v>
      </c>
      <c r="L150" s="30"/>
      <c r="M150" s="42"/>
      <c r="N150" s="101" t="str">
        <f>IF(G150=TRUE,H150*K150*(VLOOKUP(J150,'Table de correspondance'!D:E,2,FALSE)*(1-O150)),"")</f>
        <v/>
      </c>
      <c r="O150" s="174">
        <v>0.1</v>
      </c>
      <c r="P150" s="101" t="str">
        <f t="shared" si="14"/>
        <v/>
      </c>
      <c r="Q150" s="101" t="str">
        <f t="shared" si="15"/>
        <v/>
      </c>
      <c r="R150" s="29">
        <f>'Calendrier sur mesure'!L145</f>
        <v>5.0824999999999996</v>
      </c>
      <c r="S150" s="164" t="str">
        <f>IFERROR(INDEX(Calendrier!$M:$V,MATCH($V150,Calendrier!$W:$W,0),MATCH($L150,Calendrier!$M$1:$V$1,0)),"")</f>
        <v/>
      </c>
      <c r="T150" s="164" t="str">
        <f t="shared" si="16"/>
        <v/>
      </c>
      <c r="U150" s="164" t="str">
        <f>IFERROR(VLOOKUP(T150,'Table de correspondance'!$R:$S,2,FALSE),S150)</f>
        <v/>
      </c>
      <c r="V150" s="155" t="str">
        <f t="shared" si="17"/>
        <v>Belgique - Iran4619421hPower break 1</v>
      </c>
      <c r="AA150" s="19"/>
      <c r="AB150" s="23"/>
      <c r="AC150" s="23"/>
      <c r="AD150" s="23"/>
      <c r="AE150" s="19"/>
      <c r="AF150" s="19"/>
      <c r="AG150" s="31"/>
      <c r="AH150" s="63"/>
      <c r="AI150" s="64"/>
      <c r="AAG150">
        <f t="shared" si="13"/>
        <v>0</v>
      </c>
    </row>
    <row r="151" spans="1:709" ht="19.5" customHeight="1" x14ac:dyDescent="0.25">
      <c r="A151" t="str">
        <f t="shared" si="12"/>
        <v>PoulesBelgique - Iran21hMi-temps 1</v>
      </c>
      <c r="B151" s="26" t="str">
        <f>'Calendrier sur mesure'!B146</f>
        <v>Poules</v>
      </c>
      <c r="C151" s="26" t="str">
        <f>'Calendrier sur mesure'!G146</f>
        <v>Belgique - Iran</v>
      </c>
      <c r="D151" s="27">
        <f>'Calendrier sur mesure'!C146</f>
        <v>46194</v>
      </c>
      <c r="E151" s="28" t="str">
        <f>'Calendrier sur mesure'!I146</f>
        <v>21h</v>
      </c>
      <c r="F151" s="28" t="str">
        <f>'Calendrier sur mesure'!H146</f>
        <v>Mi-temps 1</v>
      </c>
      <c r="G151" s="36"/>
      <c r="H151" s="100">
        <f>'Calendrier sur mesure'!K146</f>
        <v>65000</v>
      </c>
      <c r="I151" s="42">
        <v>0.5</v>
      </c>
      <c r="J151" s="35">
        <v>20</v>
      </c>
      <c r="K151" s="35">
        <v>1</v>
      </c>
      <c r="L151" s="30"/>
      <c r="M151" s="42"/>
      <c r="N151" s="101" t="str">
        <f>IF(G151=TRUE,H151*K151*(VLOOKUP(J151,'Table de correspondance'!D:E,2,FALSE)*(1-O151)),"")</f>
        <v/>
      </c>
      <c r="O151" s="174">
        <v>0.1</v>
      </c>
      <c r="P151" s="101" t="str">
        <f t="shared" si="14"/>
        <v/>
      </c>
      <c r="Q151" s="101" t="str">
        <f t="shared" si="15"/>
        <v/>
      </c>
      <c r="R151" s="29">
        <f>'Calendrier sur mesure'!L146</f>
        <v>4.6500000000000004</v>
      </c>
      <c r="S151" s="164" t="str">
        <f>IFERROR(INDEX(Calendrier!$M:$V,MATCH($V151,Calendrier!$W:$W,0),MATCH($L151,Calendrier!$M$1:$V$1,0)),"")</f>
        <v/>
      </c>
      <c r="T151" s="164" t="str">
        <f t="shared" si="16"/>
        <v/>
      </c>
      <c r="U151" s="164" t="str">
        <f>IFERROR(VLOOKUP(T151,'Table de correspondance'!$R:$S,2,FALSE),S151)</f>
        <v/>
      </c>
      <c r="V151" s="155" t="str">
        <f t="shared" si="17"/>
        <v>Belgique - Iran4619421hMi-temps 1</v>
      </c>
      <c r="AA151" s="19"/>
      <c r="AB151" s="23"/>
      <c r="AC151" s="23"/>
      <c r="AD151" s="23"/>
      <c r="AE151" s="19"/>
      <c r="AF151" s="19"/>
      <c r="AG151" s="31"/>
      <c r="AH151" s="63"/>
      <c r="AI151" s="64"/>
      <c r="AAG151">
        <f t="shared" si="13"/>
        <v>0</v>
      </c>
    </row>
    <row r="152" spans="1:709" ht="19.5" customHeight="1" x14ac:dyDescent="0.25">
      <c r="A152" t="str">
        <f t="shared" si="12"/>
        <v>PoulesBelgique - Iran21hMi-temps 2</v>
      </c>
      <c r="B152" s="26" t="str">
        <f>'Calendrier sur mesure'!B147</f>
        <v>Poules</v>
      </c>
      <c r="C152" s="26" t="str">
        <f>'Calendrier sur mesure'!G147</f>
        <v>Belgique - Iran</v>
      </c>
      <c r="D152" s="27">
        <f>'Calendrier sur mesure'!C147</f>
        <v>46194</v>
      </c>
      <c r="E152" s="28" t="str">
        <f>'Calendrier sur mesure'!I147</f>
        <v>21h</v>
      </c>
      <c r="F152" s="28" t="str">
        <f>'Calendrier sur mesure'!H147</f>
        <v>Mi-temps 2</v>
      </c>
      <c r="G152" s="36"/>
      <c r="H152" s="100">
        <f>'Calendrier sur mesure'!K147</f>
        <v>60000</v>
      </c>
      <c r="I152" s="42">
        <v>0.5</v>
      </c>
      <c r="J152" s="35">
        <v>20</v>
      </c>
      <c r="K152" s="35">
        <v>1</v>
      </c>
      <c r="L152" s="30"/>
      <c r="M152" s="42"/>
      <c r="N152" s="101" t="str">
        <f>IF(G152=TRUE,H152*K152*(VLOOKUP(J152,'Table de correspondance'!D:E,2,FALSE)*(1-O152)),"")</f>
        <v/>
      </c>
      <c r="O152" s="174">
        <v>0.1</v>
      </c>
      <c r="P152" s="101" t="str">
        <f t="shared" si="14"/>
        <v/>
      </c>
      <c r="Q152" s="101" t="str">
        <f t="shared" si="15"/>
        <v/>
      </c>
      <c r="R152" s="29">
        <f>'Calendrier sur mesure'!L147</f>
        <v>4.25</v>
      </c>
      <c r="S152" s="164" t="str">
        <f>IFERROR(INDEX(Calendrier!$M:$V,MATCH($V152,Calendrier!$W:$W,0),MATCH($L152,Calendrier!$M$1:$V$1,0)),"")</f>
        <v/>
      </c>
      <c r="T152" s="164" t="str">
        <f t="shared" si="16"/>
        <v/>
      </c>
      <c r="U152" s="164" t="str">
        <f>IFERROR(VLOOKUP(T152,'Table de correspondance'!$R:$S,2,FALSE),S152)</f>
        <v/>
      </c>
      <c r="V152" s="155" t="str">
        <f t="shared" si="17"/>
        <v>Belgique - Iran4619421hMi-temps 2</v>
      </c>
      <c r="AA152" s="19"/>
      <c r="AB152" s="23"/>
      <c r="AC152" s="23"/>
      <c r="AD152" s="23"/>
      <c r="AE152" s="19"/>
      <c r="AF152" s="19"/>
      <c r="AG152" s="31"/>
      <c r="AH152" s="63"/>
      <c r="AI152" s="64"/>
      <c r="AAG152">
        <f t="shared" si="13"/>
        <v>0</v>
      </c>
    </row>
    <row r="153" spans="1:709" ht="19.5" customHeight="1" x14ac:dyDescent="0.25">
      <c r="A153" t="str">
        <f t="shared" si="12"/>
        <v>PoulesBelgique - Iran21hMi-temps 3</v>
      </c>
      <c r="B153" s="26" t="str">
        <f>'Calendrier sur mesure'!B148</f>
        <v>Poules</v>
      </c>
      <c r="C153" s="26" t="str">
        <f>'Calendrier sur mesure'!G148</f>
        <v>Belgique - Iran</v>
      </c>
      <c r="D153" s="27">
        <f>'Calendrier sur mesure'!C148</f>
        <v>46194</v>
      </c>
      <c r="E153" s="28" t="str">
        <f>'Calendrier sur mesure'!I148</f>
        <v>21h</v>
      </c>
      <c r="F153" s="28" t="str">
        <f>'Calendrier sur mesure'!H148</f>
        <v>Mi-temps 3</v>
      </c>
      <c r="G153" s="36"/>
      <c r="H153" s="100">
        <f>'Calendrier sur mesure'!K148</f>
        <v>65000</v>
      </c>
      <c r="I153" s="42">
        <v>0.5</v>
      </c>
      <c r="J153" s="35">
        <v>20</v>
      </c>
      <c r="K153" s="35">
        <v>1</v>
      </c>
      <c r="L153" s="30"/>
      <c r="M153" s="42"/>
      <c r="N153" s="101" t="str">
        <f>IF(G153=TRUE,H153*K153*(VLOOKUP(J153,'Table de correspondance'!D:E,2,FALSE)*(1-O153)),"")</f>
        <v/>
      </c>
      <c r="O153" s="174">
        <v>0.1</v>
      </c>
      <c r="P153" s="101" t="str">
        <f t="shared" si="14"/>
        <v/>
      </c>
      <c r="Q153" s="101" t="str">
        <f t="shared" si="15"/>
        <v/>
      </c>
      <c r="R153" s="29">
        <f>'Calendrier sur mesure'!L148</f>
        <v>4.6500000000000004</v>
      </c>
      <c r="S153" s="164" t="str">
        <f>IFERROR(INDEX(Calendrier!$M:$V,MATCH($V153,Calendrier!$W:$W,0),MATCH($L153,Calendrier!$M$1:$V$1,0)),"")</f>
        <v/>
      </c>
      <c r="T153" s="164" t="str">
        <f t="shared" si="16"/>
        <v/>
      </c>
      <c r="U153" s="164" t="str">
        <f>IFERROR(VLOOKUP(T153,'Table de correspondance'!$R:$S,2,FALSE),S153)</f>
        <v/>
      </c>
      <c r="V153" s="155" t="str">
        <f t="shared" si="17"/>
        <v>Belgique - Iran4619421hMi-temps 3</v>
      </c>
      <c r="AA153" s="19"/>
      <c r="AB153" s="23"/>
      <c r="AC153" s="23"/>
      <c r="AD153" s="23"/>
      <c r="AE153" s="19"/>
      <c r="AF153" s="19"/>
      <c r="AG153" s="31"/>
      <c r="AH153" s="63"/>
      <c r="AI153" s="64"/>
      <c r="AAG153">
        <f t="shared" si="13"/>
        <v>0</v>
      </c>
    </row>
    <row r="154" spans="1:709" ht="19.5" customHeight="1" x14ac:dyDescent="0.25">
      <c r="A154" t="str">
        <f t="shared" si="12"/>
        <v>PoulesBelgique - Iran21hPower break 2</v>
      </c>
      <c r="B154" s="26" t="str">
        <f>'Calendrier sur mesure'!B149</f>
        <v>Poules</v>
      </c>
      <c r="C154" s="26" t="str">
        <f>'Calendrier sur mesure'!G149</f>
        <v>Belgique - Iran</v>
      </c>
      <c r="D154" s="27">
        <f>'Calendrier sur mesure'!C149</f>
        <v>46194</v>
      </c>
      <c r="E154" s="28" t="str">
        <f>'Calendrier sur mesure'!I149</f>
        <v>21h</v>
      </c>
      <c r="F154" s="28" t="str">
        <f>'Calendrier sur mesure'!H149</f>
        <v>Power break 2</v>
      </c>
      <c r="G154" s="36"/>
      <c r="H154" s="100">
        <f>'Calendrier sur mesure'!K149</f>
        <v>75000</v>
      </c>
      <c r="I154" s="42">
        <v>0.5</v>
      </c>
      <c r="J154" s="35">
        <v>20</v>
      </c>
      <c r="K154" s="35">
        <v>1</v>
      </c>
      <c r="L154" s="30"/>
      <c r="M154" s="42"/>
      <c r="N154" s="101" t="str">
        <f>IF(G154=TRUE,H154*K154*(VLOOKUP(J154,'Table de correspondance'!D:E,2,FALSE)*(1-O154)),"")</f>
        <v/>
      </c>
      <c r="O154" s="174">
        <v>0.1</v>
      </c>
      <c r="P154" s="101" t="str">
        <f t="shared" si="14"/>
        <v/>
      </c>
      <c r="Q154" s="101" t="str">
        <f t="shared" si="15"/>
        <v/>
      </c>
      <c r="R154" s="29">
        <f>'Calendrier sur mesure'!L149</f>
        <v>5.0824999999999996</v>
      </c>
      <c r="S154" s="164" t="str">
        <f>IFERROR(INDEX(Calendrier!$M:$V,MATCH($V154,Calendrier!$W:$W,0),MATCH($L154,Calendrier!$M$1:$V$1,0)),"")</f>
        <v/>
      </c>
      <c r="T154" s="164" t="str">
        <f t="shared" si="16"/>
        <v/>
      </c>
      <c r="U154" s="164" t="str">
        <f>IFERROR(VLOOKUP(T154,'Table de correspondance'!$R:$S,2,FALSE),S154)</f>
        <v/>
      </c>
      <c r="V154" s="155" t="str">
        <f t="shared" si="17"/>
        <v>Belgique - Iran4619421hPower break 2</v>
      </c>
      <c r="AA154" s="19"/>
      <c r="AB154" s="23"/>
      <c r="AC154" s="23"/>
      <c r="AD154" s="23"/>
      <c r="AE154" s="19"/>
      <c r="AF154" s="19"/>
      <c r="AG154" s="31"/>
      <c r="AH154" s="63"/>
      <c r="AI154" s="64"/>
      <c r="AAG154">
        <f t="shared" si="13"/>
        <v>0</v>
      </c>
    </row>
    <row r="155" spans="1:709" ht="19.5" customHeight="1" x14ac:dyDescent="0.25">
      <c r="A155" t="str">
        <f t="shared" si="12"/>
        <v>PoulesBelgique - Iran21hFin match</v>
      </c>
      <c r="B155" s="26" t="str">
        <f>'Calendrier sur mesure'!B150</f>
        <v>Poules</v>
      </c>
      <c r="C155" s="26" t="str">
        <f>'Calendrier sur mesure'!G150</f>
        <v>Belgique - Iran</v>
      </c>
      <c r="D155" s="27">
        <f>'Calendrier sur mesure'!C150</f>
        <v>46194</v>
      </c>
      <c r="E155" s="28" t="str">
        <f>'Calendrier sur mesure'!I150</f>
        <v>21h</v>
      </c>
      <c r="F155" s="28" t="str">
        <f>'Calendrier sur mesure'!H150</f>
        <v>Fin match</v>
      </c>
      <c r="G155" s="36"/>
      <c r="H155" s="100">
        <f>'Calendrier sur mesure'!K150</f>
        <v>30000</v>
      </c>
      <c r="I155" s="42">
        <v>0.5</v>
      </c>
      <c r="J155" s="35">
        <v>20</v>
      </c>
      <c r="K155" s="35">
        <v>1</v>
      </c>
      <c r="L155" s="30"/>
      <c r="M155" s="42"/>
      <c r="N155" s="101" t="str">
        <f>IF(G155=TRUE,H155*K155*(VLOOKUP(J155,'Table de correspondance'!D:E,2,FALSE)*(1-O155)),"")</f>
        <v/>
      </c>
      <c r="O155" s="174">
        <v>0.1</v>
      </c>
      <c r="P155" s="101" t="str">
        <f t="shared" si="14"/>
        <v/>
      </c>
      <c r="Q155" s="101" t="str">
        <f t="shared" si="15"/>
        <v/>
      </c>
      <c r="R155" s="29">
        <f>'Calendrier sur mesure'!L150</f>
        <v>2.5</v>
      </c>
      <c r="S155" s="164" t="str">
        <f>IFERROR(INDEX(Calendrier!$M:$V,MATCH($V155,Calendrier!$W:$W,0),MATCH($L155,Calendrier!$M$1:$V$1,0)),"")</f>
        <v/>
      </c>
      <c r="T155" s="164" t="str">
        <f t="shared" si="16"/>
        <v/>
      </c>
      <c r="U155" s="164" t="str">
        <f>IFERROR(VLOOKUP(T155,'Table de correspondance'!$R:$S,2,FALSE),S155)</f>
        <v/>
      </c>
      <c r="V155" s="155" t="str">
        <f t="shared" si="17"/>
        <v>Belgique - Iran4619421hFin match</v>
      </c>
      <c r="AA155" s="19"/>
      <c r="AB155" s="23"/>
      <c r="AC155" s="23"/>
      <c r="AD155" s="23"/>
      <c r="AE155" s="19"/>
      <c r="AF155" s="19"/>
      <c r="AG155" s="31"/>
      <c r="AH155" s="63"/>
      <c r="AI155" s="64"/>
      <c r="AAG155">
        <f t="shared" si="13"/>
        <v>0</v>
      </c>
    </row>
    <row r="156" spans="1:709" ht="19.5" customHeight="1" x14ac:dyDescent="0.25">
      <c r="A156" t="str">
        <f t="shared" si="12"/>
        <v>PoulesArgentine - Autriche19hAvant Match</v>
      </c>
      <c r="B156" s="26" t="str">
        <f>'Calendrier sur mesure'!B151</f>
        <v>Poules</v>
      </c>
      <c r="C156" s="26" t="str">
        <f>'Calendrier sur mesure'!G151</f>
        <v>Argentine - Autriche</v>
      </c>
      <c r="D156" s="27">
        <f>'Calendrier sur mesure'!C151</f>
        <v>46195</v>
      </c>
      <c r="E156" s="28" t="str">
        <f>'Calendrier sur mesure'!I151</f>
        <v>19h</v>
      </c>
      <c r="F156" s="28" t="str">
        <f>'Calendrier sur mesure'!H151</f>
        <v>Avant Match</v>
      </c>
      <c r="G156" s="36"/>
      <c r="H156" s="100">
        <f>'Calendrier sur mesure'!K151</f>
        <v>20000</v>
      </c>
      <c r="I156" s="42">
        <v>0.5</v>
      </c>
      <c r="J156" s="35">
        <v>20</v>
      </c>
      <c r="K156" s="35">
        <v>1</v>
      </c>
      <c r="L156" s="30"/>
      <c r="M156" s="42"/>
      <c r="N156" s="101" t="str">
        <f>IF(G156=TRUE,H156*K156*(VLOOKUP(J156,'Table de correspondance'!D:E,2,FALSE)*(1-O156)),"")</f>
        <v/>
      </c>
      <c r="O156" s="174">
        <v>0.1</v>
      </c>
      <c r="P156" s="101" t="str">
        <f t="shared" si="14"/>
        <v/>
      </c>
      <c r="Q156" s="101" t="str">
        <f t="shared" si="15"/>
        <v/>
      </c>
      <c r="R156" s="29">
        <f>'Calendrier sur mesure'!L151</f>
        <v>1.7641025641025643</v>
      </c>
      <c r="S156" s="164" t="str">
        <f>IFERROR(INDEX(Calendrier!$M:$V,MATCH($V156,Calendrier!$W:$W,0),MATCH($L156,Calendrier!$M$1:$V$1,0)),"")</f>
        <v/>
      </c>
      <c r="T156" s="164" t="str">
        <f t="shared" si="16"/>
        <v/>
      </c>
      <c r="U156" s="164" t="str">
        <f>IFERROR(VLOOKUP(T156,'Table de correspondance'!$R:$S,2,FALSE),S156)</f>
        <v/>
      </c>
      <c r="V156" s="155" t="str">
        <f t="shared" si="17"/>
        <v>Argentine - Autriche4619519hAvant Match</v>
      </c>
      <c r="AA156" s="19"/>
      <c r="AB156" s="23"/>
      <c r="AC156" s="23"/>
      <c r="AD156" s="23"/>
      <c r="AE156" s="19"/>
      <c r="AF156" s="19"/>
      <c r="AG156" s="31"/>
      <c r="AH156" s="63"/>
      <c r="AI156" s="64"/>
      <c r="AAG156">
        <f t="shared" si="13"/>
        <v>0</v>
      </c>
    </row>
    <row r="157" spans="1:709" ht="19.5" customHeight="1" x14ac:dyDescent="0.25">
      <c r="A157" t="str">
        <f t="shared" si="12"/>
        <v>PoulesArgentine - Autriche19hPower break 1</v>
      </c>
      <c r="B157" s="26" t="str">
        <f>'Calendrier sur mesure'!B152</f>
        <v>Poules</v>
      </c>
      <c r="C157" s="26" t="str">
        <f>'Calendrier sur mesure'!G152</f>
        <v>Argentine - Autriche</v>
      </c>
      <c r="D157" s="27">
        <f>'Calendrier sur mesure'!C152</f>
        <v>46195</v>
      </c>
      <c r="E157" s="28" t="str">
        <f>'Calendrier sur mesure'!I152</f>
        <v>19h</v>
      </c>
      <c r="F157" s="28" t="str">
        <f>'Calendrier sur mesure'!H152</f>
        <v>Power break 1</v>
      </c>
      <c r="G157" s="36"/>
      <c r="H157" s="100">
        <f>'Calendrier sur mesure'!K152</f>
        <v>85000</v>
      </c>
      <c r="I157" s="42">
        <v>0.5</v>
      </c>
      <c r="J157" s="35">
        <v>20</v>
      </c>
      <c r="K157" s="35">
        <v>1</v>
      </c>
      <c r="L157" s="30"/>
      <c r="M157" s="42"/>
      <c r="N157" s="101" t="str">
        <f>IF(G157=TRUE,H157*K157*(VLOOKUP(J157,'Table de correspondance'!D:E,2,FALSE)*(1-O157)),"")</f>
        <v/>
      </c>
      <c r="O157" s="174">
        <v>0.1</v>
      </c>
      <c r="P157" s="101" t="str">
        <f t="shared" si="14"/>
        <v/>
      </c>
      <c r="Q157" s="101" t="str">
        <f t="shared" si="15"/>
        <v/>
      </c>
      <c r="R157" s="29">
        <f>'Calendrier sur mesure'!L152</f>
        <v>7.03</v>
      </c>
      <c r="S157" s="164" t="str">
        <f>IFERROR(INDEX(Calendrier!$M:$V,MATCH($V157,Calendrier!$W:$W,0),MATCH($L157,Calendrier!$M$1:$V$1,0)),"")</f>
        <v/>
      </c>
      <c r="T157" s="164" t="str">
        <f t="shared" si="16"/>
        <v/>
      </c>
      <c r="U157" s="164" t="str">
        <f>IFERROR(VLOOKUP(T157,'Table de correspondance'!$R:$S,2,FALSE),S157)</f>
        <v/>
      </c>
      <c r="V157" s="155" t="str">
        <f t="shared" si="17"/>
        <v>Argentine - Autriche4619519hPower break 1</v>
      </c>
      <c r="AA157" s="19"/>
      <c r="AB157" s="23"/>
      <c r="AC157" s="23"/>
      <c r="AD157" s="23"/>
      <c r="AE157" s="19"/>
      <c r="AF157" s="19"/>
      <c r="AG157" s="31"/>
      <c r="AH157" s="63"/>
      <c r="AI157" s="64"/>
      <c r="AAG157">
        <f t="shared" si="13"/>
        <v>0</v>
      </c>
    </row>
    <row r="158" spans="1:709" ht="19.5" customHeight="1" x14ac:dyDescent="0.25">
      <c r="A158" t="str">
        <f t="shared" si="12"/>
        <v>PoulesArgentine - Autriche19hMi-temps 1</v>
      </c>
      <c r="B158" s="26" t="str">
        <f>'Calendrier sur mesure'!B153</f>
        <v>Poules</v>
      </c>
      <c r="C158" s="26" t="str">
        <f>'Calendrier sur mesure'!G153</f>
        <v>Argentine - Autriche</v>
      </c>
      <c r="D158" s="27">
        <f>'Calendrier sur mesure'!C153</f>
        <v>46195</v>
      </c>
      <c r="E158" s="28" t="str">
        <f>'Calendrier sur mesure'!I153</f>
        <v>19h</v>
      </c>
      <c r="F158" s="28" t="str">
        <f>'Calendrier sur mesure'!H153</f>
        <v>Mi-temps 1</v>
      </c>
      <c r="G158" s="36"/>
      <c r="H158" s="100">
        <f>'Calendrier sur mesure'!K153</f>
        <v>70000</v>
      </c>
      <c r="I158" s="42">
        <v>0.5</v>
      </c>
      <c r="J158" s="35">
        <v>20</v>
      </c>
      <c r="K158" s="35">
        <v>1</v>
      </c>
      <c r="L158" s="30"/>
      <c r="M158" s="42"/>
      <c r="N158" s="101" t="str">
        <f>IF(G158=TRUE,H158*K158*(VLOOKUP(J158,'Table de correspondance'!D:E,2,FALSE)*(1-O158)),"")</f>
        <v/>
      </c>
      <c r="O158" s="174">
        <v>0.1</v>
      </c>
      <c r="P158" s="101" t="str">
        <f t="shared" si="14"/>
        <v/>
      </c>
      <c r="Q158" s="101" t="str">
        <f t="shared" si="15"/>
        <v/>
      </c>
      <c r="R158" s="29">
        <f>'Calendrier sur mesure'!L153</f>
        <v>6.1</v>
      </c>
      <c r="S158" s="164" t="str">
        <f>IFERROR(INDEX(Calendrier!$M:$V,MATCH($V158,Calendrier!$W:$W,0),MATCH($L158,Calendrier!$M$1:$V$1,0)),"")</f>
        <v/>
      </c>
      <c r="T158" s="164" t="str">
        <f t="shared" si="16"/>
        <v/>
      </c>
      <c r="U158" s="164" t="str">
        <f>IFERROR(VLOOKUP(T158,'Table de correspondance'!$R:$S,2,FALSE),S158)</f>
        <v/>
      </c>
      <c r="V158" s="155" t="str">
        <f t="shared" si="17"/>
        <v>Argentine - Autriche4619519hMi-temps 1</v>
      </c>
      <c r="AA158" s="19"/>
      <c r="AB158" s="23"/>
      <c r="AC158" s="23"/>
      <c r="AD158" s="23"/>
      <c r="AE158" s="19"/>
      <c r="AF158" s="19"/>
      <c r="AG158" s="31"/>
      <c r="AH158" s="63"/>
      <c r="AI158" s="64"/>
      <c r="AAG158">
        <f t="shared" si="13"/>
        <v>0</v>
      </c>
    </row>
    <row r="159" spans="1:709" ht="19.5" customHeight="1" x14ac:dyDescent="0.25">
      <c r="A159" t="str">
        <f t="shared" si="12"/>
        <v>PoulesArgentine - Autriche19hMi-temps 2</v>
      </c>
      <c r="B159" s="26" t="str">
        <f>'Calendrier sur mesure'!B154</f>
        <v>Poules</v>
      </c>
      <c r="C159" s="26" t="str">
        <f>'Calendrier sur mesure'!G154</f>
        <v>Argentine - Autriche</v>
      </c>
      <c r="D159" s="27">
        <f>'Calendrier sur mesure'!C154</f>
        <v>46195</v>
      </c>
      <c r="E159" s="28" t="str">
        <f>'Calendrier sur mesure'!I154</f>
        <v>19h</v>
      </c>
      <c r="F159" s="28" t="str">
        <f>'Calendrier sur mesure'!H154</f>
        <v>Mi-temps 2</v>
      </c>
      <c r="G159" s="36"/>
      <c r="H159" s="100">
        <f>'Calendrier sur mesure'!K154</f>
        <v>65000</v>
      </c>
      <c r="I159" s="42">
        <v>0.5</v>
      </c>
      <c r="J159" s="35">
        <v>20</v>
      </c>
      <c r="K159" s="35">
        <v>1</v>
      </c>
      <c r="L159" s="30"/>
      <c r="M159" s="42"/>
      <c r="N159" s="101" t="str">
        <f>IF(G159=TRUE,H159*K159*(VLOOKUP(J159,'Table de correspondance'!D:E,2,FALSE)*(1-O159)),"")</f>
        <v/>
      </c>
      <c r="O159" s="174">
        <v>0.1</v>
      </c>
      <c r="P159" s="101" t="str">
        <f t="shared" si="14"/>
        <v/>
      </c>
      <c r="Q159" s="101" t="str">
        <f t="shared" si="15"/>
        <v/>
      </c>
      <c r="R159" s="29">
        <f>'Calendrier sur mesure'!L154</f>
        <v>5.65</v>
      </c>
      <c r="S159" s="164" t="str">
        <f>IFERROR(INDEX(Calendrier!$M:$V,MATCH($V159,Calendrier!$W:$W,0),MATCH($L159,Calendrier!$M$1:$V$1,0)),"")</f>
        <v/>
      </c>
      <c r="T159" s="164" t="str">
        <f t="shared" si="16"/>
        <v/>
      </c>
      <c r="U159" s="164" t="str">
        <f>IFERROR(VLOOKUP(T159,'Table de correspondance'!$R:$S,2,FALSE),S159)</f>
        <v/>
      </c>
      <c r="V159" s="155" t="str">
        <f t="shared" si="17"/>
        <v>Argentine - Autriche4619519hMi-temps 2</v>
      </c>
      <c r="AA159" s="19"/>
      <c r="AB159" s="23"/>
      <c r="AC159" s="23"/>
      <c r="AD159" s="23"/>
      <c r="AE159" s="19"/>
      <c r="AF159" s="19"/>
      <c r="AG159" s="31"/>
      <c r="AH159" s="63"/>
      <c r="AI159" s="64"/>
      <c r="AAG159">
        <f t="shared" si="13"/>
        <v>0</v>
      </c>
    </row>
    <row r="160" spans="1:709" ht="19.5" customHeight="1" x14ac:dyDescent="0.25">
      <c r="A160" t="str">
        <f t="shared" si="12"/>
        <v>PoulesArgentine - Autriche19hMi-temps 3</v>
      </c>
      <c r="B160" s="26" t="str">
        <f>'Calendrier sur mesure'!B155</f>
        <v>Poules</v>
      </c>
      <c r="C160" s="26" t="str">
        <f>'Calendrier sur mesure'!G155</f>
        <v>Argentine - Autriche</v>
      </c>
      <c r="D160" s="27">
        <f>'Calendrier sur mesure'!C155</f>
        <v>46195</v>
      </c>
      <c r="E160" s="28" t="str">
        <f>'Calendrier sur mesure'!I155</f>
        <v>19h</v>
      </c>
      <c r="F160" s="28" t="str">
        <f>'Calendrier sur mesure'!H155</f>
        <v>Mi-temps 3</v>
      </c>
      <c r="G160" s="36"/>
      <c r="H160" s="100">
        <f>'Calendrier sur mesure'!K155</f>
        <v>70000</v>
      </c>
      <c r="I160" s="42">
        <v>0.5</v>
      </c>
      <c r="J160" s="35">
        <v>20</v>
      </c>
      <c r="K160" s="35">
        <v>1</v>
      </c>
      <c r="L160" s="30"/>
      <c r="M160" s="42"/>
      <c r="N160" s="101" t="str">
        <f>IF(G160=TRUE,H160*K160*(VLOOKUP(J160,'Table de correspondance'!D:E,2,FALSE)*(1-O160)),"")</f>
        <v/>
      </c>
      <c r="O160" s="174">
        <v>0.1</v>
      </c>
      <c r="P160" s="101" t="str">
        <f t="shared" si="14"/>
        <v/>
      </c>
      <c r="Q160" s="101" t="str">
        <f t="shared" si="15"/>
        <v/>
      </c>
      <c r="R160" s="29">
        <f>'Calendrier sur mesure'!L155</f>
        <v>6.1</v>
      </c>
      <c r="S160" s="164" t="str">
        <f>IFERROR(INDEX(Calendrier!$M:$V,MATCH($V160,Calendrier!$W:$W,0),MATCH($L160,Calendrier!$M$1:$V$1,0)),"")</f>
        <v/>
      </c>
      <c r="T160" s="164" t="str">
        <f t="shared" si="16"/>
        <v/>
      </c>
      <c r="U160" s="164" t="str">
        <f>IFERROR(VLOOKUP(T160,'Table de correspondance'!$R:$S,2,FALSE),S160)</f>
        <v/>
      </c>
      <c r="V160" s="155" t="str">
        <f t="shared" si="17"/>
        <v>Argentine - Autriche4619519hMi-temps 3</v>
      </c>
      <c r="AA160" s="19"/>
      <c r="AB160" s="23"/>
      <c r="AC160" s="23"/>
      <c r="AD160" s="23"/>
      <c r="AE160" s="19"/>
      <c r="AF160" s="19"/>
      <c r="AG160" s="31"/>
      <c r="AH160" s="63"/>
      <c r="AI160" s="64"/>
      <c r="AAG160">
        <f t="shared" si="13"/>
        <v>0</v>
      </c>
    </row>
    <row r="161" spans="1:709" ht="19.5" customHeight="1" x14ac:dyDescent="0.25">
      <c r="A161" t="str">
        <f t="shared" si="12"/>
        <v>PoulesArgentine - Autriche19hPower break 2</v>
      </c>
      <c r="B161" s="26" t="str">
        <f>'Calendrier sur mesure'!B156</f>
        <v>Poules</v>
      </c>
      <c r="C161" s="26" t="str">
        <f>'Calendrier sur mesure'!G156</f>
        <v>Argentine - Autriche</v>
      </c>
      <c r="D161" s="27">
        <f>'Calendrier sur mesure'!C156</f>
        <v>46195</v>
      </c>
      <c r="E161" s="28" t="str">
        <f>'Calendrier sur mesure'!I156</f>
        <v>19h</v>
      </c>
      <c r="F161" s="28" t="str">
        <f>'Calendrier sur mesure'!H156</f>
        <v>Power break 2</v>
      </c>
      <c r="G161" s="36"/>
      <c r="H161" s="100">
        <f>'Calendrier sur mesure'!K156</f>
        <v>85000</v>
      </c>
      <c r="I161" s="42">
        <v>0.5</v>
      </c>
      <c r="J161" s="35">
        <v>20</v>
      </c>
      <c r="K161" s="35">
        <v>1</v>
      </c>
      <c r="L161" s="30"/>
      <c r="M161" s="42"/>
      <c r="N161" s="101" t="str">
        <f>IF(G161=TRUE,H161*K161*(VLOOKUP(J161,'Table de correspondance'!D:E,2,FALSE)*(1-O161)),"")</f>
        <v/>
      </c>
      <c r="O161" s="174">
        <v>0.1</v>
      </c>
      <c r="P161" s="101" t="str">
        <f t="shared" si="14"/>
        <v/>
      </c>
      <c r="Q161" s="101" t="str">
        <f t="shared" si="15"/>
        <v/>
      </c>
      <c r="R161" s="29">
        <f>'Calendrier sur mesure'!L156</f>
        <v>7.03</v>
      </c>
      <c r="S161" s="164" t="str">
        <f>IFERROR(INDEX(Calendrier!$M:$V,MATCH($V161,Calendrier!$W:$W,0),MATCH($L161,Calendrier!$M$1:$V$1,0)),"")</f>
        <v/>
      </c>
      <c r="T161" s="164" t="str">
        <f t="shared" si="16"/>
        <v/>
      </c>
      <c r="U161" s="164" t="str">
        <f>IFERROR(VLOOKUP(T161,'Table de correspondance'!$R:$S,2,FALSE),S161)</f>
        <v/>
      </c>
      <c r="V161" s="155" t="str">
        <f t="shared" si="17"/>
        <v>Argentine - Autriche4619519hPower break 2</v>
      </c>
      <c r="AA161" s="19"/>
      <c r="AB161" s="23"/>
      <c r="AC161" s="23"/>
      <c r="AD161" s="23"/>
      <c r="AE161" s="19"/>
      <c r="AF161" s="19"/>
      <c r="AG161" s="31"/>
      <c r="AH161" s="63"/>
      <c r="AI161" s="64"/>
      <c r="AAG161">
        <f t="shared" si="13"/>
        <v>0</v>
      </c>
    </row>
    <row r="162" spans="1:709" ht="19.5" customHeight="1" x14ac:dyDescent="0.25">
      <c r="A162" t="str">
        <f t="shared" si="12"/>
        <v>PoulesArgentine - Autriche19hFin match</v>
      </c>
      <c r="B162" s="26" t="str">
        <f>'Calendrier sur mesure'!B157</f>
        <v>Poules</v>
      </c>
      <c r="C162" s="26" t="str">
        <f>'Calendrier sur mesure'!G157</f>
        <v>Argentine - Autriche</v>
      </c>
      <c r="D162" s="27">
        <f>'Calendrier sur mesure'!C157</f>
        <v>46195</v>
      </c>
      <c r="E162" s="28" t="str">
        <f>'Calendrier sur mesure'!I157</f>
        <v>19h</v>
      </c>
      <c r="F162" s="28" t="str">
        <f>'Calendrier sur mesure'!H157</f>
        <v>Fin match</v>
      </c>
      <c r="G162" s="36"/>
      <c r="H162" s="100">
        <f>'Calendrier sur mesure'!K157</f>
        <v>52000</v>
      </c>
      <c r="I162" s="42">
        <v>0.5</v>
      </c>
      <c r="J162" s="35">
        <v>20</v>
      </c>
      <c r="K162" s="35">
        <v>1</v>
      </c>
      <c r="L162" s="30"/>
      <c r="M162" s="42"/>
      <c r="N162" s="101" t="str">
        <f>IF(G162=TRUE,H162*K162*(VLOOKUP(J162,'Table de correspondance'!D:E,2,FALSE)*(1-O162)),"")</f>
        <v/>
      </c>
      <c r="O162" s="174">
        <v>0.1</v>
      </c>
      <c r="P162" s="101" t="str">
        <f t="shared" si="14"/>
        <v/>
      </c>
      <c r="Q162" s="101" t="str">
        <f t="shared" si="15"/>
        <v/>
      </c>
      <c r="R162" s="29">
        <f>'Calendrier sur mesure'!L157</f>
        <v>4.55</v>
      </c>
      <c r="S162" s="164" t="str">
        <f>IFERROR(INDEX(Calendrier!$M:$V,MATCH($V162,Calendrier!$W:$W,0),MATCH($L162,Calendrier!$M$1:$V$1,0)),"")</f>
        <v/>
      </c>
      <c r="T162" s="164" t="str">
        <f t="shared" si="16"/>
        <v/>
      </c>
      <c r="U162" s="164" t="str">
        <f>IFERROR(VLOOKUP(T162,'Table de correspondance'!$R:$S,2,FALSE),S162)</f>
        <v/>
      </c>
      <c r="V162" s="155" t="str">
        <f t="shared" si="17"/>
        <v>Argentine - Autriche4619519hFin match</v>
      </c>
      <c r="AA162" s="19"/>
      <c r="AB162" s="23"/>
      <c r="AC162" s="23"/>
      <c r="AD162" s="23"/>
      <c r="AE162" s="19"/>
      <c r="AF162" s="19"/>
      <c r="AG162" s="31"/>
      <c r="AH162" s="63"/>
      <c r="AI162" s="64"/>
      <c r="AAG162">
        <f t="shared" si="13"/>
        <v>0</v>
      </c>
    </row>
    <row r="163" spans="1:709" ht="19.5" customHeight="1" x14ac:dyDescent="0.25">
      <c r="A163" t="str">
        <f t="shared" si="12"/>
        <v>PoulesAngleterre - Ghana22hAvant Match</v>
      </c>
      <c r="B163" s="26" t="str">
        <f>'Calendrier sur mesure'!B158</f>
        <v>Poules</v>
      </c>
      <c r="C163" s="26" t="str">
        <f>'Calendrier sur mesure'!G158</f>
        <v>Angleterre - Ghana</v>
      </c>
      <c r="D163" s="27">
        <f>'Calendrier sur mesure'!C158</f>
        <v>46196</v>
      </c>
      <c r="E163" s="28" t="str">
        <f>'Calendrier sur mesure'!I158</f>
        <v>22h</v>
      </c>
      <c r="F163" s="28" t="str">
        <f>'Calendrier sur mesure'!H158</f>
        <v>Avant Match</v>
      </c>
      <c r="G163" s="36"/>
      <c r="H163" s="100">
        <f>'Calendrier sur mesure'!K158</f>
        <v>45000</v>
      </c>
      <c r="I163" s="42">
        <v>0.5</v>
      </c>
      <c r="J163" s="35">
        <v>20</v>
      </c>
      <c r="K163" s="35">
        <v>1</v>
      </c>
      <c r="L163" s="30"/>
      <c r="M163" s="42"/>
      <c r="N163" s="101" t="str">
        <f>IF(G163=TRUE,H163*K163*(VLOOKUP(J163,'Table de correspondance'!D:E,2,FALSE)*(1-O163)),"")</f>
        <v/>
      </c>
      <c r="O163" s="174">
        <v>0.1</v>
      </c>
      <c r="P163" s="101" t="str">
        <f t="shared" si="14"/>
        <v/>
      </c>
      <c r="Q163" s="101" t="str">
        <f t="shared" si="15"/>
        <v/>
      </c>
      <c r="R163" s="29">
        <f>'Calendrier sur mesure'!L158</f>
        <v>3.2</v>
      </c>
      <c r="S163" s="164" t="str">
        <f>IFERROR(INDEX(Calendrier!$M:$V,MATCH($V163,Calendrier!$W:$W,0),MATCH($L163,Calendrier!$M$1:$V$1,0)),"")</f>
        <v/>
      </c>
      <c r="T163" s="164" t="str">
        <f t="shared" si="16"/>
        <v/>
      </c>
      <c r="U163" s="164" t="str">
        <f>IFERROR(VLOOKUP(T163,'Table de correspondance'!$R:$S,2,FALSE),S163)</f>
        <v/>
      </c>
      <c r="V163" s="155" t="str">
        <f t="shared" si="17"/>
        <v>Angleterre - Ghana4619622hAvant Match</v>
      </c>
      <c r="AA163" s="19"/>
      <c r="AB163" s="23"/>
      <c r="AC163" s="23"/>
      <c r="AD163" s="23"/>
      <c r="AE163" s="19"/>
      <c r="AF163" s="19"/>
      <c r="AG163" s="31"/>
      <c r="AH163" s="63"/>
      <c r="AI163" s="64"/>
      <c r="AAG163">
        <f t="shared" si="13"/>
        <v>0</v>
      </c>
    </row>
    <row r="164" spans="1:709" ht="19.5" customHeight="1" x14ac:dyDescent="0.25">
      <c r="A164" t="str">
        <f t="shared" si="12"/>
        <v>PoulesAngleterre - Ghana22hPower break 1</v>
      </c>
      <c r="B164" s="26" t="str">
        <f>'Calendrier sur mesure'!B159</f>
        <v>Poules</v>
      </c>
      <c r="C164" s="26" t="str">
        <f>'Calendrier sur mesure'!G159</f>
        <v>Angleterre - Ghana</v>
      </c>
      <c r="D164" s="27">
        <f>'Calendrier sur mesure'!C159</f>
        <v>46196</v>
      </c>
      <c r="E164" s="28" t="str">
        <f>'Calendrier sur mesure'!I159</f>
        <v>22h</v>
      </c>
      <c r="F164" s="28" t="str">
        <f>'Calendrier sur mesure'!H159</f>
        <v>Power break 1</v>
      </c>
      <c r="G164" s="36"/>
      <c r="H164" s="100">
        <f>'Calendrier sur mesure'!K159</f>
        <v>85000</v>
      </c>
      <c r="I164" s="42">
        <v>0.5</v>
      </c>
      <c r="J164" s="35">
        <v>20</v>
      </c>
      <c r="K164" s="35">
        <v>1</v>
      </c>
      <c r="L164" s="30"/>
      <c r="M164" s="42"/>
      <c r="N164" s="101" t="str">
        <f>IF(G164=TRUE,H164*K164*(VLOOKUP(J164,'Table de correspondance'!D:E,2,FALSE)*(1-O164)),"")</f>
        <v/>
      </c>
      <c r="O164" s="174">
        <v>0.1</v>
      </c>
      <c r="P164" s="101" t="str">
        <f t="shared" si="14"/>
        <v/>
      </c>
      <c r="Q164" s="101" t="str">
        <f t="shared" si="15"/>
        <v/>
      </c>
      <c r="R164" s="29">
        <f>'Calendrier sur mesure'!L159</f>
        <v>6.46</v>
      </c>
      <c r="S164" s="164" t="str">
        <f>IFERROR(INDEX(Calendrier!$M:$V,MATCH($V164,Calendrier!$W:$W,0),MATCH($L164,Calendrier!$M$1:$V$1,0)),"")</f>
        <v/>
      </c>
      <c r="T164" s="164" t="str">
        <f t="shared" si="16"/>
        <v/>
      </c>
      <c r="U164" s="164" t="str">
        <f>IFERROR(VLOOKUP(T164,'Table de correspondance'!$R:$S,2,FALSE),S164)</f>
        <v/>
      </c>
      <c r="V164" s="155" t="str">
        <f t="shared" si="17"/>
        <v>Angleterre - Ghana4619622hPower break 1</v>
      </c>
      <c r="AA164" s="19"/>
      <c r="AB164" s="23"/>
      <c r="AC164" s="23"/>
      <c r="AD164" s="23"/>
      <c r="AE164" s="19"/>
      <c r="AF164" s="19"/>
      <c r="AG164" s="31"/>
      <c r="AH164" s="63"/>
      <c r="AI164" s="64"/>
      <c r="AAG164">
        <f t="shared" si="13"/>
        <v>0</v>
      </c>
    </row>
    <row r="165" spans="1:709" ht="19.5" customHeight="1" x14ac:dyDescent="0.25">
      <c r="A165" t="str">
        <f t="shared" si="12"/>
        <v>PoulesAngleterre - Ghana22hMi-temps 1</v>
      </c>
      <c r="B165" s="26" t="str">
        <f>'Calendrier sur mesure'!B160</f>
        <v>Poules</v>
      </c>
      <c r="C165" s="26" t="str">
        <f>'Calendrier sur mesure'!G160</f>
        <v>Angleterre - Ghana</v>
      </c>
      <c r="D165" s="27">
        <f>'Calendrier sur mesure'!C160</f>
        <v>46196</v>
      </c>
      <c r="E165" s="28" t="str">
        <f>'Calendrier sur mesure'!I160</f>
        <v>22h</v>
      </c>
      <c r="F165" s="28" t="str">
        <f>'Calendrier sur mesure'!H160</f>
        <v>Mi-temps 1</v>
      </c>
      <c r="G165" s="36"/>
      <c r="H165" s="100">
        <f>'Calendrier sur mesure'!K160</f>
        <v>70000</v>
      </c>
      <c r="I165" s="42">
        <v>0.5</v>
      </c>
      <c r="J165" s="35">
        <v>20</v>
      </c>
      <c r="K165" s="35">
        <v>1</v>
      </c>
      <c r="L165" s="30"/>
      <c r="M165" s="42"/>
      <c r="N165" s="101" t="str">
        <f>IF(G165=TRUE,H165*K165*(VLOOKUP(J165,'Table de correspondance'!D:E,2,FALSE)*(1-O165)),"")</f>
        <v/>
      </c>
      <c r="O165" s="174">
        <v>0.1</v>
      </c>
      <c r="P165" s="101" t="str">
        <f t="shared" si="14"/>
        <v/>
      </c>
      <c r="Q165" s="101" t="str">
        <f t="shared" si="15"/>
        <v/>
      </c>
      <c r="R165" s="29">
        <f>'Calendrier sur mesure'!L160</f>
        <v>5.6</v>
      </c>
      <c r="S165" s="164" t="str">
        <f>IFERROR(INDEX(Calendrier!$M:$V,MATCH($V165,Calendrier!$W:$W,0),MATCH($L165,Calendrier!$M$1:$V$1,0)),"")</f>
        <v/>
      </c>
      <c r="T165" s="164" t="str">
        <f t="shared" si="16"/>
        <v/>
      </c>
      <c r="U165" s="164" t="str">
        <f>IFERROR(VLOOKUP(T165,'Table de correspondance'!$R:$S,2,FALSE),S165)</f>
        <v/>
      </c>
      <c r="V165" s="155" t="str">
        <f t="shared" si="17"/>
        <v>Angleterre - Ghana4619622hMi-temps 1</v>
      </c>
      <c r="AA165" s="19"/>
      <c r="AB165" s="23"/>
      <c r="AC165" s="23"/>
      <c r="AD165" s="23"/>
      <c r="AE165" s="19"/>
      <c r="AF165" s="19"/>
      <c r="AG165" s="31"/>
      <c r="AH165" s="63"/>
      <c r="AI165" s="64"/>
      <c r="AAG165">
        <f t="shared" si="13"/>
        <v>0</v>
      </c>
    </row>
    <row r="166" spans="1:709" ht="19.5" customHeight="1" x14ac:dyDescent="0.25">
      <c r="A166" t="str">
        <f t="shared" si="12"/>
        <v>PoulesAngleterre - Ghana22hMi-temps 2</v>
      </c>
      <c r="B166" s="26" t="str">
        <f>'Calendrier sur mesure'!B161</f>
        <v>Poules</v>
      </c>
      <c r="C166" s="26" t="str">
        <f>'Calendrier sur mesure'!G161</f>
        <v>Angleterre - Ghana</v>
      </c>
      <c r="D166" s="27">
        <f>'Calendrier sur mesure'!C161</f>
        <v>46196</v>
      </c>
      <c r="E166" s="28" t="str">
        <f>'Calendrier sur mesure'!I161</f>
        <v>22h</v>
      </c>
      <c r="F166" s="28" t="str">
        <f>'Calendrier sur mesure'!H161</f>
        <v>Mi-temps 2</v>
      </c>
      <c r="G166" s="36"/>
      <c r="H166" s="100">
        <f>'Calendrier sur mesure'!K161</f>
        <v>65000</v>
      </c>
      <c r="I166" s="42">
        <v>0.5</v>
      </c>
      <c r="J166" s="35">
        <v>20</v>
      </c>
      <c r="K166" s="35">
        <v>1</v>
      </c>
      <c r="L166" s="30"/>
      <c r="M166" s="42"/>
      <c r="N166" s="101" t="str">
        <f>IF(G166=TRUE,H166*K166*(VLOOKUP(J166,'Table de correspondance'!D:E,2,FALSE)*(1-O166)),"")</f>
        <v/>
      </c>
      <c r="O166" s="174">
        <v>0.1</v>
      </c>
      <c r="P166" s="101" t="str">
        <f t="shared" si="14"/>
        <v/>
      </c>
      <c r="Q166" s="101" t="str">
        <f t="shared" si="15"/>
        <v/>
      </c>
      <c r="R166" s="29">
        <f>'Calendrier sur mesure'!L161</f>
        <v>5.2</v>
      </c>
      <c r="S166" s="164" t="str">
        <f>IFERROR(INDEX(Calendrier!$M:$V,MATCH($V166,Calendrier!$W:$W,0),MATCH($L166,Calendrier!$M$1:$V$1,0)),"")</f>
        <v/>
      </c>
      <c r="T166" s="164" t="str">
        <f t="shared" si="16"/>
        <v/>
      </c>
      <c r="U166" s="164" t="str">
        <f>IFERROR(VLOOKUP(T166,'Table de correspondance'!$R:$S,2,FALSE),S166)</f>
        <v/>
      </c>
      <c r="V166" s="155" t="str">
        <f t="shared" si="17"/>
        <v>Angleterre - Ghana4619622hMi-temps 2</v>
      </c>
      <c r="AA166" s="19"/>
      <c r="AB166" s="23"/>
      <c r="AC166" s="23"/>
      <c r="AD166" s="23"/>
      <c r="AE166" s="19"/>
      <c r="AF166" s="19"/>
      <c r="AG166" s="31"/>
      <c r="AH166" s="63"/>
      <c r="AI166" s="64"/>
      <c r="AAG166">
        <f t="shared" si="13"/>
        <v>0</v>
      </c>
    </row>
    <row r="167" spans="1:709" ht="19.5" customHeight="1" x14ac:dyDescent="0.25">
      <c r="A167" t="str">
        <f t="shared" si="12"/>
        <v>PoulesAngleterre - Ghana22hMi-temps 3</v>
      </c>
      <c r="B167" s="26" t="str">
        <f>'Calendrier sur mesure'!B162</f>
        <v>Poules</v>
      </c>
      <c r="C167" s="26" t="str">
        <f>'Calendrier sur mesure'!G162</f>
        <v>Angleterre - Ghana</v>
      </c>
      <c r="D167" s="27">
        <f>'Calendrier sur mesure'!C162</f>
        <v>46196</v>
      </c>
      <c r="E167" s="28" t="str">
        <f>'Calendrier sur mesure'!I162</f>
        <v>22h</v>
      </c>
      <c r="F167" s="28" t="str">
        <f>'Calendrier sur mesure'!H162</f>
        <v>Mi-temps 3</v>
      </c>
      <c r="G167" s="36"/>
      <c r="H167" s="100">
        <f>'Calendrier sur mesure'!K162</f>
        <v>70000</v>
      </c>
      <c r="I167" s="42">
        <v>0.5</v>
      </c>
      <c r="J167" s="35">
        <v>20</v>
      </c>
      <c r="K167" s="35">
        <v>1</v>
      </c>
      <c r="L167" s="30"/>
      <c r="M167" s="42"/>
      <c r="N167" s="101" t="str">
        <f>IF(G167=TRUE,H167*K167*(VLOOKUP(J167,'Table de correspondance'!D:E,2,FALSE)*(1-O167)),"")</f>
        <v/>
      </c>
      <c r="O167" s="174">
        <v>0.1</v>
      </c>
      <c r="P167" s="101" t="str">
        <f t="shared" si="14"/>
        <v/>
      </c>
      <c r="Q167" s="101" t="str">
        <f t="shared" si="15"/>
        <v/>
      </c>
      <c r="R167" s="29">
        <f>'Calendrier sur mesure'!L162</f>
        <v>5.6</v>
      </c>
      <c r="S167" s="164" t="str">
        <f>IFERROR(INDEX(Calendrier!$M:$V,MATCH($V167,Calendrier!$W:$W,0),MATCH($L167,Calendrier!$M$1:$V$1,0)),"")</f>
        <v/>
      </c>
      <c r="T167" s="164" t="str">
        <f t="shared" si="16"/>
        <v/>
      </c>
      <c r="U167" s="164" t="str">
        <f>IFERROR(VLOOKUP(T167,'Table de correspondance'!$R:$S,2,FALSE),S167)</f>
        <v/>
      </c>
      <c r="V167" s="155" t="str">
        <f t="shared" si="17"/>
        <v>Angleterre - Ghana4619622hMi-temps 3</v>
      </c>
      <c r="AA167" s="19"/>
      <c r="AB167" s="23"/>
      <c r="AC167" s="23"/>
      <c r="AD167" s="23"/>
      <c r="AE167" s="19"/>
      <c r="AF167" s="19"/>
      <c r="AG167" s="31"/>
      <c r="AH167" s="63"/>
      <c r="AI167" s="64"/>
      <c r="AAG167">
        <f t="shared" si="13"/>
        <v>0</v>
      </c>
    </row>
    <row r="168" spans="1:709" ht="19.5" customHeight="1" x14ac:dyDescent="0.25">
      <c r="A168" t="str">
        <f t="shared" si="12"/>
        <v>PoulesAngleterre - Ghana22hPower break 2</v>
      </c>
      <c r="B168" s="26" t="str">
        <f>'Calendrier sur mesure'!B163</f>
        <v>Poules</v>
      </c>
      <c r="C168" s="26" t="str">
        <f>'Calendrier sur mesure'!G163</f>
        <v>Angleterre - Ghana</v>
      </c>
      <c r="D168" s="27">
        <f>'Calendrier sur mesure'!C163</f>
        <v>46196</v>
      </c>
      <c r="E168" s="28" t="str">
        <f>'Calendrier sur mesure'!I163</f>
        <v>22h</v>
      </c>
      <c r="F168" s="28" t="str">
        <f>'Calendrier sur mesure'!H163</f>
        <v>Power break 2</v>
      </c>
      <c r="G168" s="36"/>
      <c r="H168" s="100">
        <f>'Calendrier sur mesure'!K163</f>
        <v>85000</v>
      </c>
      <c r="I168" s="42">
        <v>0.5</v>
      </c>
      <c r="J168" s="35">
        <v>20</v>
      </c>
      <c r="K168" s="35">
        <v>1</v>
      </c>
      <c r="L168" s="30"/>
      <c r="M168" s="42"/>
      <c r="N168" s="101" t="str">
        <f>IF(G168=TRUE,H168*K168*(VLOOKUP(J168,'Table de correspondance'!D:E,2,FALSE)*(1-O168)),"")</f>
        <v/>
      </c>
      <c r="O168" s="174">
        <v>0.1</v>
      </c>
      <c r="P168" s="101" t="str">
        <f t="shared" si="14"/>
        <v/>
      </c>
      <c r="Q168" s="101" t="str">
        <f t="shared" si="15"/>
        <v/>
      </c>
      <c r="R168" s="29">
        <f>'Calendrier sur mesure'!L163</f>
        <v>6.46</v>
      </c>
      <c r="S168" s="164" t="str">
        <f>IFERROR(INDEX(Calendrier!$M:$V,MATCH($V168,Calendrier!$W:$W,0),MATCH($L168,Calendrier!$M$1:$V$1,0)),"")</f>
        <v/>
      </c>
      <c r="T168" s="164" t="str">
        <f t="shared" si="16"/>
        <v/>
      </c>
      <c r="U168" s="164" t="str">
        <f>IFERROR(VLOOKUP(T168,'Table de correspondance'!$R:$S,2,FALSE),S168)</f>
        <v/>
      </c>
      <c r="V168" s="155" t="str">
        <f t="shared" si="17"/>
        <v>Angleterre - Ghana4619622hPower break 2</v>
      </c>
      <c r="AA168" s="19"/>
      <c r="AB168" s="23"/>
      <c r="AC168" s="23"/>
      <c r="AD168" s="23"/>
      <c r="AE168" s="19"/>
      <c r="AF168" s="19"/>
      <c r="AG168" s="31"/>
      <c r="AH168" s="63"/>
      <c r="AI168" s="64"/>
      <c r="AAG168">
        <f t="shared" ref="AAG168:AAG223" si="18">--((ISNUMBER(SEARCH("Mexique",$C168))+ISNUMBER(SEARCH("France",$C168)))&gt;0)</f>
        <v>0</v>
      </c>
    </row>
    <row r="169" spans="1:709" ht="19.5" customHeight="1" x14ac:dyDescent="0.25">
      <c r="A169" t="str">
        <f t="shared" si="12"/>
        <v>PoulesAngleterre - Ghana22hFin match</v>
      </c>
      <c r="B169" s="26" t="str">
        <f>'Calendrier sur mesure'!B164</f>
        <v>Poules</v>
      </c>
      <c r="C169" s="26" t="str">
        <f>'Calendrier sur mesure'!G164</f>
        <v>Angleterre - Ghana</v>
      </c>
      <c r="D169" s="27">
        <f>'Calendrier sur mesure'!C164</f>
        <v>46196</v>
      </c>
      <c r="E169" s="28" t="str">
        <f>'Calendrier sur mesure'!I164</f>
        <v>22h</v>
      </c>
      <c r="F169" s="28" t="str">
        <f>'Calendrier sur mesure'!H164</f>
        <v>Fin match</v>
      </c>
      <c r="G169" s="36"/>
      <c r="H169" s="100">
        <f>'Calendrier sur mesure'!K164</f>
        <v>16000</v>
      </c>
      <c r="I169" s="42">
        <v>0.5</v>
      </c>
      <c r="J169" s="35">
        <v>20</v>
      </c>
      <c r="K169" s="35">
        <v>1</v>
      </c>
      <c r="L169" s="30"/>
      <c r="M169" s="42"/>
      <c r="N169" s="101" t="str">
        <f>IF(G169=TRUE,H169*K169*(VLOOKUP(J169,'Table de correspondance'!D:E,2,FALSE)*(1-O169)),"")</f>
        <v/>
      </c>
      <c r="O169" s="174">
        <v>0.1</v>
      </c>
      <c r="P169" s="101" t="str">
        <f t="shared" si="14"/>
        <v/>
      </c>
      <c r="Q169" s="101" t="str">
        <f t="shared" si="15"/>
        <v/>
      </c>
      <c r="R169" s="29">
        <f>'Calendrier sur mesure'!L164</f>
        <v>1.8</v>
      </c>
      <c r="S169" s="164" t="str">
        <f>IFERROR(INDEX(Calendrier!$M:$V,MATCH($V169,Calendrier!$W:$W,0),MATCH($L169,Calendrier!$M$1:$V$1,0)),"")</f>
        <v/>
      </c>
      <c r="T169" s="164" t="str">
        <f t="shared" si="16"/>
        <v/>
      </c>
      <c r="U169" s="164" t="str">
        <f>IFERROR(VLOOKUP(T169,'Table de correspondance'!$R:$S,2,FALSE),S169)</f>
        <v/>
      </c>
      <c r="V169" s="155" t="str">
        <f t="shared" si="17"/>
        <v>Angleterre - Ghana4619622hFin match</v>
      </c>
      <c r="AA169" s="19"/>
      <c r="AB169" s="23"/>
      <c r="AC169" s="23"/>
      <c r="AD169" s="23"/>
      <c r="AE169" s="19"/>
      <c r="AF169" s="19"/>
      <c r="AG169" s="31"/>
      <c r="AH169" s="63"/>
      <c r="AI169" s="64"/>
      <c r="AAG169">
        <f t="shared" si="18"/>
        <v>0</v>
      </c>
    </row>
    <row r="170" spans="1:709" ht="19.5" customHeight="1" x14ac:dyDescent="0.25">
      <c r="A170" t="str">
        <f t="shared" ref="A170:A224" si="19">_xlfn.CONCAT(B170,C170,E170,F170)</f>
        <v>PoulesPortugal - Ouzbékistan19hAvant Match</v>
      </c>
      <c r="B170" s="26" t="str">
        <f>'Calendrier sur mesure'!B165</f>
        <v>Poules</v>
      </c>
      <c r="C170" s="26" t="str">
        <f>'Calendrier sur mesure'!G165</f>
        <v>Portugal - Ouzbékistan</v>
      </c>
      <c r="D170" s="27">
        <f>'Calendrier sur mesure'!C165</f>
        <v>46196</v>
      </c>
      <c r="E170" s="28" t="str">
        <f>'Calendrier sur mesure'!I165</f>
        <v>19h</v>
      </c>
      <c r="F170" s="28" t="str">
        <f>'Calendrier sur mesure'!H165</f>
        <v>Avant Match</v>
      </c>
      <c r="G170" s="36"/>
      <c r="H170" s="100">
        <f>'Calendrier sur mesure'!K165</f>
        <v>18000</v>
      </c>
      <c r="I170" s="42">
        <v>0.5</v>
      </c>
      <c r="J170" s="35">
        <v>20</v>
      </c>
      <c r="K170" s="35">
        <v>1</v>
      </c>
      <c r="L170" s="30"/>
      <c r="M170" s="42"/>
      <c r="N170" s="101" t="str">
        <f>IF(G170=TRUE,H170*K170*(VLOOKUP(J170,'Table de correspondance'!D:E,2,FALSE)*(1-O170)),"")</f>
        <v/>
      </c>
      <c r="O170" s="174">
        <v>0.1</v>
      </c>
      <c r="P170" s="101" t="str">
        <f t="shared" si="14"/>
        <v/>
      </c>
      <c r="Q170" s="101" t="str">
        <f t="shared" si="15"/>
        <v/>
      </c>
      <c r="R170" s="29">
        <f>'Calendrier sur mesure'!L165</f>
        <v>1.6</v>
      </c>
      <c r="S170" s="164" t="str">
        <f>IFERROR(INDEX(Calendrier!$M:$V,MATCH($V170,Calendrier!$W:$W,0),MATCH($L170,Calendrier!$M$1:$V$1,0)),"")</f>
        <v/>
      </c>
      <c r="T170" s="164" t="str">
        <f t="shared" si="16"/>
        <v/>
      </c>
      <c r="U170" s="164" t="str">
        <f>IFERROR(VLOOKUP(T170,'Table de correspondance'!$R:$S,2,FALSE),S170)</f>
        <v/>
      </c>
      <c r="V170" s="155" t="str">
        <f t="shared" si="17"/>
        <v>Portugal - Ouzbékistan4619619hAvant Match</v>
      </c>
      <c r="AA170" s="19"/>
      <c r="AB170" s="23"/>
      <c r="AC170" s="23"/>
      <c r="AD170" s="23"/>
      <c r="AE170" s="19"/>
      <c r="AF170" s="19"/>
      <c r="AG170" s="31"/>
      <c r="AH170" s="63"/>
      <c r="AI170" s="64"/>
      <c r="AAG170">
        <f t="shared" si="18"/>
        <v>0</v>
      </c>
    </row>
    <row r="171" spans="1:709" ht="19.5" customHeight="1" x14ac:dyDescent="0.25">
      <c r="A171" t="str">
        <f t="shared" si="19"/>
        <v>PoulesPortugal - Ouzbékistan19hPower break 1</v>
      </c>
      <c r="B171" s="26" t="str">
        <f>'Calendrier sur mesure'!B166</f>
        <v>Poules</v>
      </c>
      <c r="C171" s="26" t="str">
        <f>'Calendrier sur mesure'!G166</f>
        <v>Portugal - Ouzbékistan</v>
      </c>
      <c r="D171" s="27">
        <f>'Calendrier sur mesure'!C166</f>
        <v>46196</v>
      </c>
      <c r="E171" s="28" t="str">
        <f>'Calendrier sur mesure'!I166</f>
        <v>19h</v>
      </c>
      <c r="F171" s="28" t="str">
        <f>'Calendrier sur mesure'!H166</f>
        <v>Power break 1</v>
      </c>
      <c r="G171" s="36"/>
      <c r="H171" s="100">
        <f>'Calendrier sur mesure'!K166</f>
        <v>78000</v>
      </c>
      <c r="I171" s="42">
        <v>0.5</v>
      </c>
      <c r="J171" s="35">
        <v>20</v>
      </c>
      <c r="K171" s="35">
        <v>1</v>
      </c>
      <c r="L171" s="30"/>
      <c r="M171" s="42"/>
      <c r="N171" s="101" t="str">
        <f>IF(G171=TRUE,H171*K171*(VLOOKUP(J171,'Table de correspondance'!D:E,2,FALSE)*(1-O171)),"")</f>
        <v/>
      </c>
      <c r="O171" s="174">
        <v>0.1</v>
      </c>
      <c r="P171" s="101" t="str">
        <f t="shared" si="14"/>
        <v/>
      </c>
      <c r="Q171" s="101" t="str">
        <f t="shared" si="15"/>
        <v/>
      </c>
      <c r="R171" s="29">
        <f>'Calendrier sur mesure'!L166</f>
        <v>6.46</v>
      </c>
      <c r="S171" s="164" t="str">
        <f>IFERROR(INDEX(Calendrier!$M:$V,MATCH($V171,Calendrier!$W:$W,0),MATCH($L171,Calendrier!$M$1:$V$1,0)),"")</f>
        <v/>
      </c>
      <c r="T171" s="164" t="str">
        <f t="shared" si="16"/>
        <v/>
      </c>
      <c r="U171" s="164" t="str">
        <f>IFERROR(VLOOKUP(T171,'Table de correspondance'!$R:$S,2,FALSE),S171)</f>
        <v/>
      </c>
      <c r="V171" s="155" t="str">
        <f t="shared" si="17"/>
        <v>Portugal - Ouzbékistan4619619hPower break 1</v>
      </c>
      <c r="AA171" s="19"/>
      <c r="AB171" s="23"/>
      <c r="AC171" s="23"/>
      <c r="AD171" s="23"/>
      <c r="AE171" s="19"/>
      <c r="AF171" s="19"/>
      <c r="AG171" s="31"/>
      <c r="AH171" s="63"/>
      <c r="AI171" s="64"/>
      <c r="AAG171">
        <f t="shared" si="18"/>
        <v>0</v>
      </c>
    </row>
    <row r="172" spans="1:709" ht="19.5" customHeight="1" x14ac:dyDescent="0.25">
      <c r="A172" t="str">
        <f t="shared" si="19"/>
        <v>PoulesPortugal - Ouzbékistan19hMi-temps 1</v>
      </c>
      <c r="B172" s="26" t="str">
        <f>'Calendrier sur mesure'!B167</f>
        <v>Poules</v>
      </c>
      <c r="C172" s="26" t="str">
        <f>'Calendrier sur mesure'!G167</f>
        <v>Portugal - Ouzbékistan</v>
      </c>
      <c r="D172" s="27">
        <f>'Calendrier sur mesure'!C167</f>
        <v>46196</v>
      </c>
      <c r="E172" s="28" t="str">
        <f>'Calendrier sur mesure'!I167</f>
        <v>19h</v>
      </c>
      <c r="F172" s="28" t="str">
        <f>'Calendrier sur mesure'!H167</f>
        <v>Mi-temps 1</v>
      </c>
      <c r="G172" s="36"/>
      <c r="H172" s="100">
        <f>'Calendrier sur mesure'!K167</f>
        <v>65000</v>
      </c>
      <c r="I172" s="42">
        <v>0.5</v>
      </c>
      <c r="J172" s="35">
        <v>20</v>
      </c>
      <c r="K172" s="35">
        <v>1</v>
      </c>
      <c r="L172" s="30"/>
      <c r="M172" s="42"/>
      <c r="N172" s="101" t="str">
        <f>IF(G172=TRUE,H172*K172*(VLOOKUP(J172,'Table de correspondance'!D:E,2,FALSE)*(1-O172)),"")</f>
        <v/>
      </c>
      <c r="O172" s="174">
        <v>0.1</v>
      </c>
      <c r="P172" s="101" t="str">
        <f t="shared" si="14"/>
        <v/>
      </c>
      <c r="Q172" s="101" t="str">
        <f t="shared" si="15"/>
        <v/>
      </c>
      <c r="R172" s="29">
        <f>'Calendrier sur mesure'!L167</f>
        <v>5.65</v>
      </c>
      <c r="S172" s="164" t="str">
        <f>IFERROR(INDEX(Calendrier!$M:$V,MATCH($V172,Calendrier!$W:$W,0),MATCH($L172,Calendrier!$M$1:$V$1,0)),"")</f>
        <v/>
      </c>
      <c r="T172" s="164" t="str">
        <f t="shared" si="16"/>
        <v/>
      </c>
      <c r="U172" s="164" t="str">
        <f>IFERROR(VLOOKUP(T172,'Table de correspondance'!$R:$S,2,FALSE),S172)</f>
        <v/>
      </c>
      <c r="V172" s="155" t="str">
        <f t="shared" si="17"/>
        <v>Portugal - Ouzbékistan4619619hMi-temps 1</v>
      </c>
      <c r="AA172" s="19"/>
      <c r="AB172" s="23"/>
      <c r="AC172" s="23"/>
      <c r="AD172" s="23"/>
      <c r="AE172" s="19"/>
      <c r="AF172" s="19"/>
      <c r="AG172" s="31"/>
      <c r="AH172" s="63"/>
      <c r="AI172" s="64"/>
      <c r="AAG172">
        <f t="shared" si="18"/>
        <v>0</v>
      </c>
    </row>
    <row r="173" spans="1:709" ht="19.5" customHeight="1" x14ac:dyDescent="0.25">
      <c r="A173" t="str">
        <f t="shared" si="19"/>
        <v>PoulesPortugal - Ouzbékistan19hMi-temps 2</v>
      </c>
      <c r="B173" s="26" t="str">
        <f>'Calendrier sur mesure'!B168</f>
        <v>Poules</v>
      </c>
      <c r="C173" s="26" t="str">
        <f>'Calendrier sur mesure'!G168</f>
        <v>Portugal - Ouzbékistan</v>
      </c>
      <c r="D173" s="27">
        <f>'Calendrier sur mesure'!C168</f>
        <v>46196</v>
      </c>
      <c r="E173" s="28" t="str">
        <f>'Calendrier sur mesure'!I168</f>
        <v>19h</v>
      </c>
      <c r="F173" s="28" t="str">
        <f>'Calendrier sur mesure'!H168</f>
        <v>Mi-temps 2</v>
      </c>
      <c r="G173" s="36"/>
      <c r="H173" s="100">
        <f>'Calendrier sur mesure'!K168</f>
        <v>60000</v>
      </c>
      <c r="I173" s="42">
        <v>0.5</v>
      </c>
      <c r="J173" s="35">
        <v>20</v>
      </c>
      <c r="K173" s="35">
        <v>1</v>
      </c>
      <c r="L173" s="30"/>
      <c r="M173" s="42"/>
      <c r="N173" s="101" t="str">
        <f>IF(G173=TRUE,H173*K173*(VLOOKUP(J173,'Table de correspondance'!D:E,2,FALSE)*(1-O173)),"")</f>
        <v/>
      </c>
      <c r="O173" s="174">
        <v>0.1</v>
      </c>
      <c r="P173" s="101" t="str">
        <f t="shared" si="14"/>
        <v/>
      </c>
      <c r="Q173" s="101" t="str">
        <f t="shared" si="15"/>
        <v/>
      </c>
      <c r="R173" s="29">
        <f>'Calendrier sur mesure'!L168</f>
        <v>5.2</v>
      </c>
      <c r="S173" s="164" t="str">
        <f>IFERROR(INDEX(Calendrier!$M:$V,MATCH($V173,Calendrier!$W:$W,0),MATCH($L173,Calendrier!$M$1:$V$1,0)),"")</f>
        <v/>
      </c>
      <c r="T173" s="164" t="str">
        <f t="shared" si="16"/>
        <v/>
      </c>
      <c r="U173" s="164" t="str">
        <f>IFERROR(VLOOKUP(T173,'Table de correspondance'!$R:$S,2,FALSE),S173)</f>
        <v/>
      </c>
      <c r="V173" s="155" t="str">
        <f t="shared" si="17"/>
        <v>Portugal - Ouzbékistan4619619hMi-temps 2</v>
      </c>
      <c r="AA173" s="19"/>
      <c r="AB173" s="23"/>
      <c r="AC173" s="23"/>
      <c r="AD173" s="23"/>
      <c r="AE173" s="19"/>
      <c r="AF173" s="19"/>
      <c r="AG173" s="31"/>
      <c r="AH173" s="63"/>
      <c r="AI173" s="64"/>
      <c r="AAG173">
        <f t="shared" si="18"/>
        <v>0</v>
      </c>
    </row>
    <row r="174" spans="1:709" ht="19.5" customHeight="1" x14ac:dyDescent="0.25">
      <c r="A174" t="str">
        <f t="shared" si="19"/>
        <v>PoulesPortugal - Ouzbékistan19hMi-temps 3</v>
      </c>
      <c r="B174" s="26" t="str">
        <f>'Calendrier sur mesure'!B169</f>
        <v>Poules</v>
      </c>
      <c r="C174" s="26" t="str">
        <f>'Calendrier sur mesure'!G169</f>
        <v>Portugal - Ouzbékistan</v>
      </c>
      <c r="D174" s="27">
        <f>'Calendrier sur mesure'!C169</f>
        <v>46196</v>
      </c>
      <c r="E174" s="28" t="str">
        <f>'Calendrier sur mesure'!I169</f>
        <v>19h</v>
      </c>
      <c r="F174" s="28" t="str">
        <f>'Calendrier sur mesure'!H169</f>
        <v>Mi-temps 3</v>
      </c>
      <c r="G174" s="36"/>
      <c r="H174" s="100">
        <f>'Calendrier sur mesure'!K169</f>
        <v>65000</v>
      </c>
      <c r="I174" s="42">
        <v>0.5</v>
      </c>
      <c r="J174" s="35">
        <v>20</v>
      </c>
      <c r="K174" s="35">
        <v>1</v>
      </c>
      <c r="L174" s="30"/>
      <c r="M174" s="42"/>
      <c r="N174" s="101" t="str">
        <f>IF(G174=TRUE,H174*K174*(VLOOKUP(J174,'Table de correspondance'!D:E,2,FALSE)*(1-O174)),"")</f>
        <v/>
      </c>
      <c r="O174" s="174">
        <v>0.1</v>
      </c>
      <c r="P174" s="101" t="str">
        <f t="shared" si="14"/>
        <v/>
      </c>
      <c r="Q174" s="101" t="str">
        <f t="shared" si="15"/>
        <v/>
      </c>
      <c r="R174" s="29">
        <f>'Calendrier sur mesure'!L169</f>
        <v>5.65</v>
      </c>
      <c r="S174" s="164" t="str">
        <f>IFERROR(INDEX(Calendrier!$M:$V,MATCH($V174,Calendrier!$W:$W,0),MATCH($L174,Calendrier!$M$1:$V$1,0)),"")</f>
        <v/>
      </c>
      <c r="T174" s="164" t="str">
        <f t="shared" si="16"/>
        <v/>
      </c>
      <c r="U174" s="164" t="str">
        <f>IFERROR(VLOOKUP(T174,'Table de correspondance'!$R:$S,2,FALSE),S174)</f>
        <v/>
      </c>
      <c r="V174" s="155" t="str">
        <f t="shared" si="17"/>
        <v>Portugal - Ouzbékistan4619619hMi-temps 3</v>
      </c>
      <c r="AA174" s="19"/>
      <c r="AB174" s="23"/>
      <c r="AC174" s="23"/>
      <c r="AD174" s="23"/>
      <c r="AE174" s="19"/>
      <c r="AF174" s="19"/>
      <c r="AG174" s="31"/>
      <c r="AH174" s="63"/>
      <c r="AI174" s="64"/>
      <c r="AAG174">
        <f t="shared" si="18"/>
        <v>0</v>
      </c>
    </row>
    <row r="175" spans="1:709" ht="19.5" customHeight="1" x14ac:dyDescent="0.25">
      <c r="A175" t="str">
        <f t="shared" si="19"/>
        <v>PoulesPortugal - Ouzbékistan19hPower break 2</v>
      </c>
      <c r="B175" s="26" t="str">
        <f>'Calendrier sur mesure'!B170</f>
        <v>Poules</v>
      </c>
      <c r="C175" s="26" t="str">
        <f>'Calendrier sur mesure'!G170</f>
        <v>Portugal - Ouzbékistan</v>
      </c>
      <c r="D175" s="27">
        <f>'Calendrier sur mesure'!C170</f>
        <v>46196</v>
      </c>
      <c r="E175" s="28" t="str">
        <f>'Calendrier sur mesure'!I170</f>
        <v>19h</v>
      </c>
      <c r="F175" s="28" t="str">
        <f>'Calendrier sur mesure'!H170</f>
        <v>Power break 2</v>
      </c>
      <c r="G175" s="36"/>
      <c r="H175" s="100">
        <f>'Calendrier sur mesure'!K170</f>
        <v>78000</v>
      </c>
      <c r="I175" s="42">
        <v>0.5</v>
      </c>
      <c r="J175" s="35">
        <v>20</v>
      </c>
      <c r="K175" s="35">
        <v>1</v>
      </c>
      <c r="L175" s="30"/>
      <c r="M175" s="42"/>
      <c r="N175" s="101" t="str">
        <f>IF(G175=TRUE,H175*K175*(VLOOKUP(J175,'Table de correspondance'!D:E,2,FALSE)*(1-O175)),"")</f>
        <v/>
      </c>
      <c r="O175" s="174">
        <v>0.1</v>
      </c>
      <c r="P175" s="101" t="str">
        <f t="shared" ref="P175:P224" si="20">IF(U175="",N175,N175*(1+U175))</f>
        <v/>
      </c>
      <c r="Q175" s="101" t="str">
        <f t="shared" ref="Q175:Q228" si="21">IFERROR(P175*(1-I175),"")</f>
        <v/>
      </c>
      <c r="R175" s="29">
        <f>'Calendrier sur mesure'!L170</f>
        <v>6.46</v>
      </c>
      <c r="S175" s="164" t="str">
        <f>IFERROR(INDEX(Calendrier!$M:$V,MATCH($V175,Calendrier!$W:$W,0),MATCH($L175,Calendrier!$M$1:$V$1,0)),"")</f>
        <v/>
      </c>
      <c r="T175" s="164" t="str">
        <f t="shared" ref="T175:T224" si="22">_xlfn.CONCAT(L175,M175)</f>
        <v/>
      </c>
      <c r="U175" s="164" t="str">
        <f>IFERROR(VLOOKUP(T175,'Table de correspondance'!$R:$S,2,FALSE),S175)</f>
        <v/>
      </c>
      <c r="V175" s="155" t="str">
        <f t="shared" ref="V175:V224" si="23">_xlfn.CONCAT(C175,D175,E175,F175)</f>
        <v>Portugal - Ouzbékistan4619619hPower break 2</v>
      </c>
      <c r="AA175" s="19"/>
      <c r="AB175" s="23"/>
      <c r="AC175" s="23"/>
      <c r="AD175" s="23"/>
      <c r="AE175" s="19"/>
      <c r="AF175" s="19"/>
      <c r="AG175" s="31"/>
      <c r="AH175" s="63"/>
      <c r="AI175" s="64"/>
      <c r="AAG175">
        <f t="shared" si="18"/>
        <v>0</v>
      </c>
    </row>
    <row r="176" spans="1:709" ht="19.5" customHeight="1" x14ac:dyDescent="0.25">
      <c r="A176" t="str">
        <f t="shared" si="19"/>
        <v>PoulesPortugal - Ouzbékistan19hFin match</v>
      </c>
      <c r="B176" s="26" t="str">
        <f>'Calendrier sur mesure'!B171</f>
        <v>Poules</v>
      </c>
      <c r="C176" s="26" t="str">
        <f>'Calendrier sur mesure'!G171</f>
        <v>Portugal - Ouzbékistan</v>
      </c>
      <c r="D176" s="27">
        <f>'Calendrier sur mesure'!C171</f>
        <v>46196</v>
      </c>
      <c r="E176" s="28" t="str">
        <f>'Calendrier sur mesure'!I171</f>
        <v>19h</v>
      </c>
      <c r="F176" s="28" t="str">
        <f>'Calendrier sur mesure'!H171</f>
        <v>Fin match</v>
      </c>
      <c r="G176" s="36"/>
      <c r="H176" s="100">
        <f>'Calendrier sur mesure'!K171</f>
        <v>48000</v>
      </c>
      <c r="I176" s="42">
        <v>0.5</v>
      </c>
      <c r="J176" s="35">
        <v>20</v>
      </c>
      <c r="K176" s="35">
        <v>1</v>
      </c>
      <c r="L176" s="30"/>
      <c r="M176" s="42"/>
      <c r="N176" s="101" t="str">
        <f>IF(G176=TRUE,H176*K176*(VLOOKUP(J176,'Table de correspondance'!D:E,2,FALSE)*(1-O176)),"")</f>
        <v/>
      </c>
      <c r="O176" s="174">
        <v>0.1</v>
      </c>
      <c r="P176" s="101" t="str">
        <f t="shared" si="20"/>
        <v/>
      </c>
      <c r="Q176" s="101" t="str">
        <f t="shared" si="21"/>
        <v/>
      </c>
      <c r="R176" s="29">
        <f>'Calendrier sur mesure'!L171</f>
        <v>4.2</v>
      </c>
      <c r="S176" s="164" t="str">
        <f>IFERROR(INDEX(Calendrier!$M:$V,MATCH($V176,Calendrier!$W:$W,0),MATCH($L176,Calendrier!$M$1:$V$1,0)),"")</f>
        <v/>
      </c>
      <c r="T176" s="164" t="str">
        <f t="shared" si="22"/>
        <v/>
      </c>
      <c r="U176" s="164" t="str">
        <f>IFERROR(VLOOKUP(T176,'Table de correspondance'!$R:$S,2,FALSE),S176)</f>
        <v/>
      </c>
      <c r="V176" s="155" t="str">
        <f t="shared" si="23"/>
        <v>Portugal - Ouzbékistan4619619hFin match</v>
      </c>
      <c r="AA176" s="19"/>
      <c r="AB176" s="23"/>
      <c r="AC176" s="23"/>
      <c r="AD176" s="23"/>
      <c r="AE176" s="19"/>
      <c r="AF176" s="19"/>
      <c r="AG176" s="31"/>
      <c r="AH176" s="63"/>
      <c r="AI176" s="64"/>
      <c r="AAG176">
        <f t="shared" si="18"/>
        <v>0</v>
      </c>
    </row>
    <row r="177" spans="1:709" ht="19.5" customHeight="1" x14ac:dyDescent="0.25">
      <c r="A177" t="str">
        <f t="shared" si="19"/>
        <v>PoulesEcosse - Brésil24hAvant Match</v>
      </c>
      <c r="B177" s="26" t="str">
        <f>'Calendrier sur mesure'!B172</f>
        <v>Poules</v>
      </c>
      <c r="C177" s="26" t="str">
        <f>'Calendrier sur mesure'!G172</f>
        <v>Ecosse - Brésil</v>
      </c>
      <c r="D177" s="27">
        <f>'Calendrier sur mesure'!C172</f>
        <v>46197</v>
      </c>
      <c r="E177" s="28" t="str">
        <f>'Calendrier sur mesure'!I172</f>
        <v>24h</v>
      </c>
      <c r="F177" s="28" t="str">
        <f>'Calendrier sur mesure'!H172</f>
        <v>Avant Match</v>
      </c>
      <c r="G177" s="36"/>
      <c r="H177" s="100">
        <f>'Calendrier sur mesure'!K172</f>
        <v>18000</v>
      </c>
      <c r="I177" s="42">
        <v>0.5</v>
      </c>
      <c r="J177" s="35">
        <v>20</v>
      </c>
      <c r="K177" s="35">
        <v>1</v>
      </c>
      <c r="L177" s="30"/>
      <c r="M177" s="42"/>
      <c r="N177" s="101" t="str">
        <f>IF(G177=TRUE,H177*K177*(VLOOKUP(J177,'Table de correspondance'!D:E,2,FALSE)*(1-O177)),"")</f>
        <v/>
      </c>
      <c r="O177" s="174">
        <v>0.1</v>
      </c>
      <c r="P177" s="101" t="str">
        <f t="shared" si="20"/>
        <v/>
      </c>
      <c r="Q177" s="101" t="str">
        <f t="shared" si="21"/>
        <v/>
      </c>
      <c r="R177" s="29">
        <f>'Calendrier sur mesure'!L172</f>
        <v>2</v>
      </c>
      <c r="S177" s="164" t="str">
        <f>IFERROR(INDEX(Calendrier!$M:$V,MATCH($V177,Calendrier!$W:$W,0),MATCH($L177,Calendrier!$M$1:$V$1,0)),"")</f>
        <v/>
      </c>
      <c r="T177" s="164" t="str">
        <f t="shared" si="22"/>
        <v/>
      </c>
      <c r="U177" s="164" t="str">
        <f>IFERROR(VLOOKUP(T177,'Table de correspondance'!$R:$S,2,FALSE),S177)</f>
        <v/>
      </c>
      <c r="V177" s="155" t="str">
        <f t="shared" si="23"/>
        <v>Ecosse - Brésil4619724hAvant Match</v>
      </c>
      <c r="AA177" s="19"/>
      <c r="AB177" s="23"/>
      <c r="AC177" s="23"/>
      <c r="AD177" s="23"/>
      <c r="AE177" s="19"/>
      <c r="AF177" s="19"/>
      <c r="AG177" s="31"/>
      <c r="AH177" s="63"/>
      <c r="AI177" s="64"/>
      <c r="AAG177">
        <f t="shared" si="18"/>
        <v>0</v>
      </c>
    </row>
    <row r="178" spans="1:709" ht="19.5" customHeight="1" x14ac:dyDescent="0.25">
      <c r="A178" t="str">
        <f t="shared" si="19"/>
        <v>PoulesEcosse - Brésil24hPower break 1</v>
      </c>
      <c r="B178" s="26" t="str">
        <f>'Calendrier sur mesure'!B173</f>
        <v>Poules</v>
      </c>
      <c r="C178" s="26" t="str">
        <f>'Calendrier sur mesure'!G173</f>
        <v>Ecosse - Brésil</v>
      </c>
      <c r="D178" s="27">
        <f>'Calendrier sur mesure'!C173</f>
        <v>46197</v>
      </c>
      <c r="E178" s="28" t="str">
        <f>'Calendrier sur mesure'!I173</f>
        <v>24h</v>
      </c>
      <c r="F178" s="28" t="str">
        <f>'Calendrier sur mesure'!H173</f>
        <v>Power break 1</v>
      </c>
      <c r="G178" s="36"/>
      <c r="H178" s="100">
        <f>'Calendrier sur mesure'!K173</f>
        <v>32000</v>
      </c>
      <c r="I178" s="42">
        <v>0.5</v>
      </c>
      <c r="J178" s="35">
        <v>20</v>
      </c>
      <c r="K178" s="35">
        <v>1</v>
      </c>
      <c r="L178" s="30"/>
      <c r="M178" s="42"/>
      <c r="N178" s="101" t="str">
        <f>IF(G178=TRUE,H178*K178*(VLOOKUP(J178,'Table de correspondance'!D:E,2,FALSE)*(1-O178)),"")</f>
        <v/>
      </c>
      <c r="O178" s="174">
        <v>0.1</v>
      </c>
      <c r="P178" s="101" t="str">
        <f t="shared" si="20"/>
        <v/>
      </c>
      <c r="Q178" s="101" t="str">
        <f t="shared" si="21"/>
        <v/>
      </c>
      <c r="R178" s="29">
        <f>'Calendrier sur mesure'!L173</f>
        <v>3.3249999999999997</v>
      </c>
      <c r="S178" s="164" t="str">
        <f>IFERROR(INDEX(Calendrier!$M:$V,MATCH($V178,Calendrier!$W:$W,0),MATCH($L178,Calendrier!$M$1:$V$1,0)),"")</f>
        <v/>
      </c>
      <c r="T178" s="164" t="str">
        <f t="shared" si="22"/>
        <v/>
      </c>
      <c r="U178" s="164" t="str">
        <f>IFERROR(VLOOKUP(T178,'Table de correspondance'!$R:$S,2,FALSE),S178)</f>
        <v/>
      </c>
      <c r="V178" s="155" t="str">
        <f t="shared" si="23"/>
        <v>Ecosse - Brésil4619724hPower break 1</v>
      </c>
      <c r="AA178" s="19"/>
      <c r="AB178" s="23"/>
      <c r="AC178" s="23"/>
      <c r="AD178" s="23"/>
      <c r="AE178" s="19"/>
      <c r="AF178" s="19"/>
      <c r="AG178" s="31"/>
      <c r="AH178" s="63"/>
      <c r="AI178" s="64"/>
      <c r="AAG178">
        <f t="shared" si="18"/>
        <v>0</v>
      </c>
    </row>
    <row r="179" spans="1:709" ht="19.5" customHeight="1" x14ac:dyDescent="0.25">
      <c r="A179" t="str">
        <f t="shared" si="19"/>
        <v>PoulesEcosse - Brésil24hMi-temps 1</v>
      </c>
      <c r="B179" s="26" t="str">
        <f>'Calendrier sur mesure'!B174</f>
        <v>Poules</v>
      </c>
      <c r="C179" s="26" t="str">
        <f>'Calendrier sur mesure'!G174</f>
        <v>Ecosse - Brésil</v>
      </c>
      <c r="D179" s="27">
        <f>'Calendrier sur mesure'!C174</f>
        <v>46197</v>
      </c>
      <c r="E179" s="28" t="str">
        <f>'Calendrier sur mesure'!I174</f>
        <v>24h</v>
      </c>
      <c r="F179" s="28" t="str">
        <f>'Calendrier sur mesure'!H174</f>
        <v>Mi-temps 1</v>
      </c>
      <c r="G179" s="36"/>
      <c r="H179" s="100">
        <f>'Calendrier sur mesure'!K174</f>
        <v>25000</v>
      </c>
      <c r="I179" s="42">
        <v>0.5</v>
      </c>
      <c r="J179" s="35">
        <v>20</v>
      </c>
      <c r="K179" s="35">
        <v>1</v>
      </c>
      <c r="L179" s="30"/>
      <c r="M179" s="42"/>
      <c r="N179" s="101" t="str">
        <f>IF(G179=TRUE,H179*K179*(VLOOKUP(J179,'Table de correspondance'!D:E,2,FALSE)*(1-O179)),"")</f>
        <v/>
      </c>
      <c r="O179" s="174">
        <v>0.1</v>
      </c>
      <c r="P179" s="101" t="str">
        <f t="shared" si="20"/>
        <v/>
      </c>
      <c r="Q179" s="101" t="str">
        <f t="shared" si="21"/>
        <v/>
      </c>
      <c r="R179" s="29">
        <f>'Calendrier sur mesure'!L174</f>
        <v>2.8</v>
      </c>
      <c r="S179" s="164" t="str">
        <f>IFERROR(INDEX(Calendrier!$M:$V,MATCH($V179,Calendrier!$W:$W,0),MATCH($L179,Calendrier!$M$1:$V$1,0)),"")</f>
        <v/>
      </c>
      <c r="T179" s="164" t="str">
        <f t="shared" si="22"/>
        <v/>
      </c>
      <c r="U179" s="164" t="str">
        <f>IFERROR(VLOOKUP(T179,'Table de correspondance'!$R:$S,2,FALSE),S179)</f>
        <v/>
      </c>
      <c r="V179" s="155" t="str">
        <f t="shared" si="23"/>
        <v>Ecosse - Brésil4619724hMi-temps 1</v>
      </c>
      <c r="AA179" s="19"/>
      <c r="AB179" s="23"/>
      <c r="AC179" s="23"/>
      <c r="AD179" s="23"/>
      <c r="AE179" s="19"/>
      <c r="AF179" s="19"/>
      <c r="AG179" s="31"/>
      <c r="AH179" s="63"/>
      <c r="AI179" s="64"/>
      <c r="AAG179">
        <f t="shared" si="18"/>
        <v>0</v>
      </c>
    </row>
    <row r="180" spans="1:709" ht="19.5" customHeight="1" x14ac:dyDescent="0.25">
      <c r="A180" t="str">
        <f t="shared" si="19"/>
        <v>PoulesEcosse - Brésil24hMi-temps 2</v>
      </c>
      <c r="B180" s="26" t="str">
        <f>'Calendrier sur mesure'!B175</f>
        <v>Poules</v>
      </c>
      <c r="C180" s="26" t="str">
        <f>'Calendrier sur mesure'!G175</f>
        <v>Ecosse - Brésil</v>
      </c>
      <c r="D180" s="27">
        <f>'Calendrier sur mesure'!C175</f>
        <v>46197</v>
      </c>
      <c r="E180" s="28" t="str">
        <f>'Calendrier sur mesure'!I175</f>
        <v>24h</v>
      </c>
      <c r="F180" s="28" t="str">
        <f>'Calendrier sur mesure'!H175</f>
        <v>Mi-temps 2</v>
      </c>
      <c r="G180" s="36"/>
      <c r="H180" s="100">
        <f>'Calendrier sur mesure'!K175</f>
        <v>22000</v>
      </c>
      <c r="I180" s="42">
        <v>0.5</v>
      </c>
      <c r="J180" s="35">
        <v>20</v>
      </c>
      <c r="K180" s="35">
        <v>1</v>
      </c>
      <c r="L180" s="30"/>
      <c r="M180" s="42"/>
      <c r="N180" s="101" t="str">
        <f>IF(G180=TRUE,H180*K180*(VLOOKUP(J180,'Table de correspondance'!D:E,2,FALSE)*(1-O180)),"")</f>
        <v/>
      </c>
      <c r="O180" s="174">
        <v>0.1</v>
      </c>
      <c r="P180" s="101" t="str">
        <f t="shared" si="20"/>
        <v/>
      </c>
      <c r="Q180" s="101" t="str">
        <f t="shared" si="21"/>
        <v/>
      </c>
      <c r="R180" s="29">
        <f>'Calendrier sur mesure'!L175</f>
        <v>2.4</v>
      </c>
      <c r="S180" s="164" t="str">
        <f>IFERROR(INDEX(Calendrier!$M:$V,MATCH($V180,Calendrier!$W:$W,0),MATCH($L180,Calendrier!$M$1:$V$1,0)),"")</f>
        <v/>
      </c>
      <c r="T180" s="164" t="str">
        <f t="shared" si="22"/>
        <v/>
      </c>
      <c r="U180" s="164" t="str">
        <f>IFERROR(VLOOKUP(T180,'Table de correspondance'!$R:$S,2,FALSE),S180)</f>
        <v/>
      </c>
      <c r="V180" s="155" t="str">
        <f t="shared" si="23"/>
        <v>Ecosse - Brésil4619724hMi-temps 2</v>
      </c>
      <c r="AA180" s="19"/>
      <c r="AB180" s="23"/>
      <c r="AC180" s="23"/>
      <c r="AD180" s="23"/>
      <c r="AE180" s="19"/>
      <c r="AF180" s="19"/>
      <c r="AG180" s="31"/>
      <c r="AH180" s="63"/>
      <c r="AI180" s="64"/>
      <c r="AAG180">
        <f t="shared" si="18"/>
        <v>0</v>
      </c>
    </row>
    <row r="181" spans="1:709" ht="19.5" customHeight="1" x14ac:dyDescent="0.25">
      <c r="A181" t="str">
        <f t="shared" si="19"/>
        <v>PoulesEcosse - Brésil24hMi-temps 3</v>
      </c>
      <c r="B181" s="26" t="str">
        <f>'Calendrier sur mesure'!B176</f>
        <v>Poules</v>
      </c>
      <c r="C181" s="26" t="str">
        <f>'Calendrier sur mesure'!G176</f>
        <v>Ecosse - Brésil</v>
      </c>
      <c r="D181" s="27">
        <f>'Calendrier sur mesure'!C176</f>
        <v>46197</v>
      </c>
      <c r="E181" s="28" t="str">
        <f>'Calendrier sur mesure'!I176</f>
        <v>24h</v>
      </c>
      <c r="F181" s="28" t="str">
        <f>'Calendrier sur mesure'!H176</f>
        <v>Mi-temps 3</v>
      </c>
      <c r="G181" s="36"/>
      <c r="H181" s="100">
        <f>'Calendrier sur mesure'!K176</f>
        <v>25000</v>
      </c>
      <c r="I181" s="42">
        <v>0.5</v>
      </c>
      <c r="J181" s="35">
        <v>20</v>
      </c>
      <c r="K181" s="35">
        <v>1</v>
      </c>
      <c r="L181" s="30"/>
      <c r="M181" s="42"/>
      <c r="N181" s="101" t="str">
        <f>IF(G181=TRUE,H181*K181*(VLOOKUP(J181,'Table de correspondance'!D:E,2,FALSE)*(1-O181)),"")</f>
        <v/>
      </c>
      <c r="O181" s="174">
        <v>0.1</v>
      </c>
      <c r="P181" s="101" t="str">
        <f t="shared" si="20"/>
        <v/>
      </c>
      <c r="Q181" s="101" t="str">
        <f t="shared" si="21"/>
        <v/>
      </c>
      <c r="R181" s="29">
        <f>'Calendrier sur mesure'!L176</f>
        <v>2.8</v>
      </c>
      <c r="S181" s="164" t="str">
        <f>IFERROR(INDEX(Calendrier!$M:$V,MATCH($V181,Calendrier!$W:$W,0),MATCH($L181,Calendrier!$M$1:$V$1,0)),"")</f>
        <v/>
      </c>
      <c r="T181" s="164" t="str">
        <f t="shared" si="22"/>
        <v/>
      </c>
      <c r="U181" s="164" t="str">
        <f>IFERROR(VLOOKUP(T181,'Table de correspondance'!$R:$S,2,FALSE),S181)</f>
        <v/>
      </c>
      <c r="V181" s="155" t="str">
        <f t="shared" si="23"/>
        <v>Ecosse - Brésil4619724hMi-temps 3</v>
      </c>
      <c r="AA181" s="19"/>
      <c r="AB181" s="23"/>
      <c r="AC181" s="23"/>
      <c r="AD181" s="23"/>
      <c r="AE181" s="19"/>
      <c r="AF181" s="19"/>
      <c r="AG181" s="31"/>
      <c r="AH181" s="63"/>
      <c r="AI181" s="64"/>
      <c r="AAG181">
        <f t="shared" si="18"/>
        <v>0</v>
      </c>
    </row>
    <row r="182" spans="1:709" ht="19.5" customHeight="1" x14ac:dyDescent="0.25">
      <c r="A182" t="str">
        <f t="shared" si="19"/>
        <v>PoulesEcosse - Brésil24hPower break 2</v>
      </c>
      <c r="B182" s="26" t="str">
        <f>'Calendrier sur mesure'!B177</f>
        <v>Poules</v>
      </c>
      <c r="C182" s="26" t="str">
        <f>'Calendrier sur mesure'!G177</f>
        <v>Ecosse - Brésil</v>
      </c>
      <c r="D182" s="27">
        <f>'Calendrier sur mesure'!C177</f>
        <v>46197</v>
      </c>
      <c r="E182" s="28" t="str">
        <f>'Calendrier sur mesure'!I177</f>
        <v>24h</v>
      </c>
      <c r="F182" s="28" t="str">
        <f>'Calendrier sur mesure'!H177</f>
        <v>Power break 2</v>
      </c>
      <c r="G182" s="36"/>
      <c r="H182" s="100">
        <f>'Calendrier sur mesure'!K177</f>
        <v>30000</v>
      </c>
      <c r="I182" s="42">
        <v>0.5</v>
      </c>
      <c r="J182" s="35">
        <v>20</v>
      </c>
      <c r="K182" s="35">
        <v>1</v>
      </c>
      <c r="L182" s="30"/>
      <c r="M182" s="42"/>
      <c r="N182" s="101" t="str">
        <f>IF(G182=TRUE,H182*K182*(VLOOKUP(J182,'Table de correspondance'!D:E,2,FALSE)*(1-O182)),"")</f>
        <v/>
      </c>
      <c r="O182" s="174">
        <v>0.1</v>
      </c>
      <c r="P182" s="101" t="str">
        <f t="shared" si="20"/>
        <v/>
      </c>
      <c r="Q182" s="101" t="str">
        <f t="shared" si="21"/>
        <v/>
      </c>
      <c r="R182" s="29">
        <f>'Calendrier sur mesure'!L177</f>
        <v>3.1349999999999998</v>
      </c>
      <c r="S182" s="164" t="str">
        <f>IFERROR(INDEX(Calendrier!$M:$V,MATCH($V182,Calendrier!$W:$W,0),MATCH($L182,Calendrier!$M$1:$V$1,0)),"")</f>
        <v/>
      </c>
      <c r="T182" s="164" t="str">
        <f t="shared" si="22"/>
        <v/>
      </c>
      <c r="U182" s="164" t="str">
        <f>IFERROR(VLOOKUP(T182,'Table de correspondance'!$R:$S,2,FALSE),S182)</f>
        <v/>
      </c>
      <c r="V182" s="155" t="str">
        <f t="shared" si="23"/>
        <v>Ecosse - Brésil4619724hPower break 2</v>
      </c>
      <c r="AA182" s="19"/>
      <c r="AB182" s="23"/>
      <c r="AC182" s="23"/>
      <c r="AD182" s="23"/>
      <c r="AE182" s="19"/>
      <c r="AF182" s="19"/>
      <c r="AG182" s="31"/>
      <c r="AH182" s="63"/>
      <c r="AI182" s="64"/>
      <c r="AAG182">
        <f t="shared" si="18"/>
        <v>0</v>
      </c>
    </row>
    <row r="183" spans="1:709" ht="19.5" customHeight="1" x14ac:dyDescent="0.25">
      <c r="A183" t="str">
        <f t="shared" si="19"/>
        <v>PoulesEcosse - Brésil24hFin match</v>
      </c>
      <c r="B183" s="26" t="str">
        <f>'Calendrier sur mesure'!B178</f>
        <v>Poules</v>
      </c>
      <c r="C183" s="26" t="str">
        <f>'Calendrier sur mesure'!G178</f>
        <v>Ecosse - Brésil</v>
      </c>
      <c r="D183" s="27">
        <f>'Calendrier sur mesure'!C178</f>
        <v>46197</v>
      </c>
      <c r="E183" s="28" t="str">
        <f>'Calendrier sur mesure'!I178</f>
        <v>24h</v>
      </c>
      <c r="F183" s="28" t="str">
        <f>'Calendrier sur mesure'!H178</f>
        <v>Fin match</v>
      </c>
      <c r="G183" s="36"/>
      <c r="H183" s="100">
        <f>'Calendrier sur mesure'!K178</f>
        <v>7000</v>
      </c>
      <c r="I183" s="42">
        <v>0.5</v>
      </c>
      <c r="J183" s="35">
        <v>20</v>
      </c>
      <c r="K183" s="35">
        <v>1</v>
      </c>
      <c r="L183" s="30"/>
      <c r="M183" s="42"/>
      <c r="N183" s="101" t="str">
        <f>IF(G183=TRUE,H183*K183*(VLOOKUP(J183,'Table de correspondance'!D:E,2,FALSE)*(1-O183)),"")</f>
        <v/>
      </c>
      <c r="O183" s="174">
        <v>0.1</v>
      </c>
      <c r="P183" s="101" t="str">
        <f t="shared" si="20"/>
        <v/>
      </c>
      <c r="Q183" s="101" t="str">
        <f t="shared" si="21"/>
        <v/>
      </c>
      <c r="R183" s="29">
        <f>'Calendrier sur mesure'!L178</f>
        <v>0.8</v>
      </c>
      <c r="S183" s="164" t="str">
        <f>IFERROR(INDEX(Calendrier!$M:$V,MATCH($V183,Calendrier!$W:$W,0),MATCH($L183,Calendrier!$M$1:$V$1,0)),"")</f>
        <v/>
      </c>
      <c r="T183" s="164" t="str">
        <f t="shared" si="22"/>
        <v/>
      </c>
      <c r="U183" s="164" t="str">
        <f>IFERROR(VLOOKUP(T183,'Table de correspondance'!$R:$S,2,FALSE),S183)</f>
        <v/>
      </c>
      <c r="V183" s="155" t="str">
        <f t="shared" si="23"/>
        <v>Ecosse - Brésil4619724hFin match</v>
      </c>
      <c r="AA183" s="19"/>
      <c r="AB183" s="23"/>
      <c r="AC183" s="23"/>
      <c r="AD183" s="23"/>
      <c r="AE183" s="19"/>
      <c r="AF183" s="19"/>
      <c r="AG183" s="31"/>
      <c r="AH183" s="63"/>
      <c r="AI183" s="64"/>
      <c r="AAG183">
        <f t="shared" si="18"/>
        <v>0</v>
      </c>
    </row>
    <row r="184" spans="1:709" ht="19.5" customHeight="1" x14ac:dyDescent="0.25">
      <c r="A184" t="str">
        <f t="shared" si="19"/>
        <v>PoulesSuisse - Canada21hAvant Match</v>
      </c>
      <c r="B184" s="26" t="str">
        <f>'Calendrier sur mesure'!B179</f>
        <v>Poules</v>
      </c>
      <c r="C184" s="26" t="str">
        <f>'Calendrier sur mesure'!G179</f>
        <v>Suisse - Canada</v>
      </c>
      <c r="D184" s="27">
        <f>'Calendrier sur mesure'!C179</f>
        <v>46197</v>
      </c>
      <c r="E184" s="28" t="str">
        <f>'Calendrier sur mesure'!I179</f>
        <v>21h</v>
      </c>
      <c r="F184" s="28" t="str">
        <f>'Calendrier sur mesure'!H179</f>
        <v>Avant Match</v>
      </c>
      <c r="G184" s="36"/>
      <c r="H184" s="100">
        <f>'Calendrier sur mesure'!K179</f>
        <v>35000</v>
      </c>
      <c r="I184" s="42">
        <v>0.5</v>
      </c>
      <c r="J184" s="35">
        <v>20</v>
      </c>
      <c r="K184" s="35">
        <v>1</v>
      </c>
      <c r="L184" s="30"/>
      <c r="M184" s="42"/>
      <c r="N184" s="101" t="str">
        <f>IF(G184=TRUE,H184*K184*(VLOOKUP(J184,'Table de correspondance'!D:E,2,FALSE)*(1-O184)),"")</f>
        <v/>
      </c>
      <c r="O184" s="174">
        <v>0.1</v>
      </c>
      <c r="P184" s="101" t="str">
        <f t="shared" si="20"/>
        <v/>
      </c>
      <c r="Q184" s="101" t="str">
        <f t="shared" si="21"/>
        <v/>
      </c>
      <c r="R184" s="29">
        <f>'Calendrier sur mesure'!L179</f>
        <v>2.5</v>
      </c>
      <c r="S184" s="164" t="str">
        <f>IFERROR(INDEX(Calendrier!$M:$V,MATCH($V184,Calendrier!$W:$W,0),MATCH($L184,Calendrier!$M$1:$V$1,0)),"")</f>
        <v/>
      </c>
      <c r="T184" s="164" t="str">
        <f t="shared" si="22"/>
        <v/>
      </c>
      <c r="U184" s="164" t="str">
        <f>IFERROR(VLOOKUP(T184,'Table de correspondance'!$R:$S,2,FALSE),S184)</f>
        <v/>
      </c>
      <c r="V184" s="155" t="str">
        <f t="shared" si="23"/>
        <v>Suisse - Canada4619721hAvant Match</v>
      </c>
      <c r="AA184" s="19"/>
      <c r="AB184" s="23"/>
      <c r="AC184" s="23"/>
      <c r="AD184" s="23"/>
      <c r="AE184" s="19"/>
      <c r="AF184" s="19"/>
      <c r="AG184" s="31"/>
      <c r="AH184" s="63"/>
      <c r="AI184" s="64"/>
      <c r="AAG184">
        <f t="shared" si="18"/>
        <v>0</v>
      </c>
    </row>
    <row r="185" spans="1:709" ht="19.5" customHeight="1" x14ac:dyDescent="0.25">
      <c r="A185" t="str">
        <f t="shared" si="19"/>
        <v>PoulesSuisse - Canada21hPower break 1</v>
      </c>
      <c r="B185" s="26" t="str">
        <f>'Calendrier sur mesure'!B180</f>
        <v>Poules</v>
      </c>
      <c r="C185" s="26" t="str">
        <f>'Calendrier sur mesure'!G180</f>
        <v>Suisse - Canada</v>
      </c>
      <c r="D185" s="27">
        <f>'Calendrier sur mesure'!C180</f>
        <v>46197</v>
      </c>
      <c r="E185" s="28" t="str">
        <f>'Calendrier sur mesure'!I180</f>
        <v>21h</v>
      </c>
      <c r="F185" s="28" t="str">
        <f>'Calendrier sur mesure'!H180</f>
        <v>Power break 1</v>
      </c>
      <c r="G185" s="36"/>
      <c r="H185" s="100">
        <f>'Calendrier sur mesure'!K180</f>
        <v>95000</v>
      </c>
      <c r="I185" s="42">
        <v>0.5</v>
      </c>
      <c r="J185" s="35">
        <v>20</v>
      </c>
      <c r="K185" s="35">
        <v>1</v>
      </c>
      <c r="L185" s="30"/>
      <c r="M185" s="42"/>
      <c r="N185" s="101" t="str">
        <f>IF(G185=TRUE,H185*K185*(VLOOKUP(J185,'Table de correspondance'!D:E,2,FALSE)*(1-O185)),"")</f>
        <v/>
      </c>
      <c r="O185" s="174">
        <v>0.1</v>
      </c>
      <c r="P185" s="101" t="str">
        <f t="shared" si="20"/>
        <v/>
      </c>
      <c r="Q185" s="101" t="str">
        <f t="shared" si="21"/>
        <v/>
      </c>
      <c r="R185" s="29">
        <f>'Calendrier sur mesure'!L180</f>
        <v>6.46</v>
      </c>
      <c r="S185" s="164" t="str">
        <f>IFERROR(INDEX(Calendrier!$M:$V,MATCH($V185,Calendrier!$W:$W,0),MATCH($L185,Calendrier!$M$1:$V$1,0)),"")</f>
        <v/>
      </c>
      <c r="T185" s="164" t="str">
        <f t="shared" si="22"/>
        <v/>
      </c>
      <c r="U185" s="164" t="str">
        <f>IFERROR(VLOOKUP(T185,'Table de correspondance'!$R:$S,2,FALSE),S185)</f>
        <v/>
      </c>
      <c r="V185" s="155" t="str">
        <f t="shared" si="23"/>
        <v>Suisse - Canada4619721hPower break 1</v>
      </c>
      <c r="AA185" s="19"/>
      <c r="AB185" s="23"/>
      <c r="AC185" s="23"/>
      <c r="AD185" s="23"/>
      <c r="AE185" s="19"/>
      <c r="AF185" s="19"/>
      <c r="AG185" s="31"/>
      <c r="AH185" s="63"/>
      <c r="AI185" s="64"/>
      <c r="AAG185">
        <f t="shared" si="18"/>
        <v>0</v>
      </c>
    </row>
    <row r="186" spans="1:709" ht="19.5" customHeight="1" x14ac:dyDescent="0.25">
      <c r="A186" t="str">
        <f t="shared" si="19"/>
        <v>PoulesSuisse - Canada21hMi-temps 1</v>
      </c>
      <c r="B186" s="26" t="str">
        <f>'Calendrier sur mesure'!B181</f>
        <v>Poules</v>
      </c>
      <c r="C186" s="26" t="str">
        <f>'Calendrier sur mesure'!G181</f>
        <v>Suisse - Canada</v>
      </c>
      <c r="D186" s="27">
        <f>'Calendrier sur mesure'!C181</f>
        <v>46197</v>
      </c>
      <c r="E186" s="28" t="str">
        <f>'Calendrier sur mesure'!I181</f>
        <v>21h</v>
      </c>
      <c r="F186" s="28" t="str">
        <f>'Calendrier sur mesure'!H181</f>
        <v>Mi-temps 1</v>
      </c>
      <c r="G186" s="36"/>
      <c r="H186" s="100">
        <f>'Calendrier sur mesure'!K181</f>
        <v>80000</v>
      </c>
      <c r="I186" s="42">
        <v>0.5</v>
      </c>
      <c r="J186" s="35">
        <v>20</v>
      </c>
      <c r="K186" s="35">
        <v>1</v>
      </c>
      <c r="L186" s="30"/>
      <c r="M186" s="42"/>
      <c r="N186" s="101" t="str">
        <f>IF(G186=TRUE,H186*K186*(VLOOKUP(J186,'Table de correspondance'!D:E,2,FALSE)*(1-O186)),"")</f>
        <v/>
      </c>
      <c r="O186" s="174">
        <v>0.1</v>
      </c>
      <c r="P186" s="101" t="str">
        <f t="shared" si="20"/>
        <v/>
      </c>
      <c r="Q186" s="101" t="str">
        <f t="shared" si="21"/>
        <v/>
      </c>
      <c r="R186" s="29">
        <f>'Calendrier sur mesure'!L181</f>
        <v>5.7</v>
      </c>
      <c r="S186" s="164" t="str">
        <f>IFERROR(INDEX(Calendrier!$M:$V,MATCH($V186,Calendrier!$W:$W,0),MATCH($L186,Calendrier!$M$1:$V$1,0)),"")</f>
        <v/>
      </c>
      <c r="T186" s="164" t="str">
        <f t="shared" si="22"/>
        <v/>
      </c>
      <c r="U186" s="164" t="str">
        <f>IFERROR(VLOOKUP(T186,'Table de correspondance'!$R:$S,2,FALSE),S186)</f>
        <v/>
      </c>
      <c r="V186" s="155" t="str">
        <f t="shared" si="23"/>
        <v>Suisse - Canada4619721hMi-temps 1</v>
      </c>
      <c r="AA186" s="19"/>
      <c r="AB186" s="23"/>
      <c r="AC186" s="23"/>
      <c r="AD186" s="23"/>
      <c r="AE186" s="19"/>
      <c r="AF186" s="19"/>
      <c r="AG186" s="31"/>
      <c r="AH186" s="63"/>
      <c r="AI186" s="64"/>
      <c r="AAG186">
        <f t="shared" si="18"/>
        <v>0</v>
      </c>
    </row>
    <row r="187" spans="1:709" ht="19.5" customHeight="1" x14ac:dyDescent="0.25">
      <c r="A187" t="str">
        <f t="shared" si="19"/>
        <v>PoulesSuisse - Canada21hMi-temps 2</v>
      </c>
      <c r="B187" s="26" t="str">
        <f>'Calendrier sur mesure'!B182</f>
        <v>Poules</v>
      </c>
      <c r="C187" s="26" t="str">
        <f>'Calendrier sur mesure'!G182</f>
        <v>Suisse - Canada</v>
      </c>
      <c r="D187" s="27">
        <f>'Calendrier sur mesure'!C182</f>
        <v>46197</v>
      </c>
      <c r="E187" s="28" t="str">
        <f>'Calendrier sur mesure'!I182</f>
        <v>21h</v>
      </c>
      <c r="F187" s="28" t="str">
        <f>'Calendrier sur mesure'!H182</f>
        <v>Mi-temps 2</v>
      </c>
      <c r="G187" s="36"/>
      <c r="H187" s="100">
        <f>'Calendrier sur mesure'!K182</f>
        <v>75000</v>
      </c>
      <c r="I187" s="42">
        <v>0.5</v>
      </c>
      <c r="J187" s="35">
        <v>20</v>
      </c>
      <c r="K187" s="35">
        <v>1</v>
      </c>
      <c r="L187" s="30"/>
      <c r="M187" s="42"/>
      <c r="N187" s="101" t="str">
        <f>IF(G187=TRUE,H187*K187*(VLOOKUP(J187,'Table de correspondance'!D:E,2,FALSE)*(1-O187)),"")</f>
        <v/>
      </c>
      <c r="O187" s="174">
        <v>0.1</v>
      </c>
      <c r="P187" s="101" t="str">
        <f t="shared" si="20"/>
        <v/>
      </c>
      <c r="Q187" s="101" t="str">
        <f t="shared" si="21"/>
        <v/>
      </c>
      <c r="R187" s="29">
        <f>'Calendrier sur mesure'!L182</f>
        <v>5.35</v>
      </c>
      <c r="S187" s="164" t="str">
        <f>IFERROR(INDEX(Calendrier!$M:$V,MATCH($V187,Calendrier!$W:$W,0),MATCH($L187,Calendrier!$M$1:$V$1,0)),"")</f>
        <v/>
      </c>
      <c r="T187" s="164" t="str">
        <f t="shared" si="22"/>
        <v/>
      </c>
      <c r="U187" s="164" t="str">
        <f>IFERROR(VLOOKUP(T187,'Table de correspondance'!$R:$S,2,FALSE),S187)</f>
        <v/>
      </c>
      <c r="V187" s="155" t="str">
        <f t="shared" si="23"/>
        <v>Suisse - Canada4619721hMi-temps 2</v>
      </c>
      <c r="AA187" s="19"/>
      <c r="AB187" s="23"/>
      <c r="AC187" s="23"/>
      <c r="AD187" s="23"/>
      <c r="AE187" s="19"/>
      <c r="AF187" s="19"/>
      <c r="AG187" s="31"/>
      <c r="AH187" s="63"/>
      <c r="AI187" s="64"/>
      <c r="AAG187">
        <f t="shared" si="18"/>
        <v>0</v>
      </c>
    </row>
    <row r="188" spans="1:709" ht="19.5" customHeight="1" x14ac:dyDescent="0.25">
      <c r="A188" t="str">
        <f t="shared" si="19"/>
        <v>PoulesSuisse - Canada21hMi-temps 3</v>
      </c>
      <c r="B188" s="26" t="str">
        <f>'Calendrier sur mesure'!B183</f>
        <v>Poules</v>
      </c>
      <c r="C188" s="26" t="str">
        <f>'Calendrier sur mesure'!G183</f>
        <v>Suisse - Canada</v>
      </c>
      <c r="D188" s="27">
        <f>'Calendrier sur mesure'!C183</f>
        <v>46197</v>
      </c>
      <c r="E188" s="28" t="str">
        <f>'Calendrier sur mesure'!I183</f>
        <v>21h</v>
      </c>
      <c r="F188" s="28" t="str">
        <f>'Calendrier sur mesure'!H183</f>
        <v>Mi-temps 3</v>
      </c>
      <c r="G188" s="36"/>
      <c r="H188" s="100">
        <f>'Calendrier sur mesure'!K183</f>
        <v>80000</v>
      </c>
      <c r="I188" s="42">
        <v>0.5</v>
      </c>
      <c r="J188" s="35">
        <v>20</v>
      </c>
      <c r="K188" s="35">
        <v>1</v>
      </c>
      <c r="L188" s="30"/>
      <c r="M188" s="42"/>
      <c r="N188" s="101" t="str">
        <f>IF(G188=TRUE,H188*K188*(VLOOKUP(J188,'Table de correspondance'!D:E,2,FALSE)*(1-O188)),"")</f>
        <v/>
      </c>
      <c r="O188" s="174">
        <v>0.1</v>
      </c>
      <c r="P188" s="101" t="str">
        <f t="shared" si="20"/>
        <v/>
      </c>
      <c r="Q188" s="101" t="str">
        <f t="shared" si="21"/>
        <v/>
      </c>
      <c r="R188" s="29">
        <f>'Calendrier sur mesure'!L183</f>
        <v>5.7</v>
      </c>
      <c r="S188" s="164" t="str">
        <f>IFERROR(INDEX(Calendrier!$M:$V,MATCH($V188,Calendrier!$W:$W,0),MATCH($L188,Calendrier!$M$1:$V$1,0)),"")</f>
        <v/>
      </c>
      <c r="T188" s="164" t="str">
        <f t="shared" si="22"/>
        <v/>
      </c>
      <c r="U188" s="164" t="str">
        <f>IFERROR(VLOOKUP(T188,'Table de correspondance'!$R:$S,2,FALSE),S188)</f>
        <v/>
      </c>
      <c r="V188" s="155" t="str">
        <f t="shared" si="23"/>
        <v>Suisse - Canada4619721hMi-temps 3</v>
      </c>
      <c r="AA188" s="19"/>
      <c r="AB188" s="23"/>
      <c r="AC188" s="23"/>
      <c r="AD188" s="23"/>
      <c r="AE188" s="19"/>
      <c r="AF188" s="19"/>
      <c r="AG188" s="31"/>
      <c r="AH188" s="63"/>
      <c r="AI188" s="64"/>
      <c r="AAG188">
        <f t="shared" si="18"/>
        <v>0</v>
      </c>
    </row>
    <row r="189" spans="1:709" ht="19.5" customHeight="1" x14ac:dyDescent="0.25">
      <c r="A189" t="str">
        <f t="shared" si="19"/>
        <v>PoulesSuisse - Canada21hPower break 2</v>
      </c>
      <c r="B189" s="26" t="str">
        <f>'Calendrier sur mesure'!B184</f>
        <v>Poules</v>
      </c>
      <c r="C189" s="26" t="str">
        <f>'Calendrier sur mesure'!G184</f>
        <v>Suisse - Canada</v>
      </c>
      <c r="D189" s="27">
        <f>'Calendrier sur mesure'!C184</f>
        <v>46197</v>
      </c>
      <c r="E189" s="28" t="str">
        <f>'Calendrier sur mesure'!I184</f>
        <v>21h</v>
      </c>
      <c r="F189" s="28" t="str">
        <f>'Calendrier sur mesure'!H184</f>
        <v>Power break 2</v>
      </c>
      <c r="G189" s="36"/>
      <c r="H189" s="100">
        <f>'Calendrier sur mesure'!K184</f>
        <v>95000</v>
      </c>
      <c r="I189" s="42">
        <v>0.5</v>
      </c>
      <c r="J189" s="35">
        <v>20</v>
      </c>
      <c r="K189" s="35">
        <v>1</v>
      </c>
      <c r="L189" s="30"/>
      <c r="M189" s="42"/>
      <c r="N189" s="101" t="str">
        <f>IF(G189=TRUE,H189*K189*(VLOOKUP(J189,'Table de correspondance'!D:E,2,FALSE)*(1-O189)),"")</f>
        <v/>
      </c>
      <c r="O189" s="174">
        <v>0.1</v>
      </c>
      <c r="P189" s="101" t="str">
        <f t="shared" si="20"/>
        <v/>
      </c>
      <c r="Q189" s="101" t="str">
        <f t="shared" si="21"/>
        <v/>
      </c>
      <c r="R189" s="29">
        <f>'Calendrier sur mesure'!L184</f>
        <v>6.46</v>
      </c>
      <c r="S189" s="164" t="str">
        <f>IFERROR(INDEX(Calendrier!$M:$V,MATCH($V189,Calendrier!$W:$W,0),MATCH($L189,Calendrier!$M$1:$V$1,0)),"")</f>
        <v/>
      </c>
      <c r="T189" s="164" t="str">
        <f t="shared" si="22"/>
        <v/>
      </c>
      <c r="U189" s="164" t="str">
        <f>IFERROR(VLOOKUP(T189,'Table de correspondance'!$R:$S,2,FALSE),S189)</f>
        <v/>
      </c>
      <c r="V189" s="155" t="str">
        <f t="shared" si="23"/>
        <v>Suisse - Canada4619721hPower break 2</v>
      </c>
      <c r="AA189" s="19"/>
      <c r="AB189" s="23"/>
      <c r="AC189" s="23"/>
      <c r="AD189" s="23"/>
      <c r="AE189" s="19"/>
      <c r="AF189" s="19"/>
      <c r="AG189" s="31"/>
      <c r="AH189" s="63"/>
      <c r="AI189" s="64"/>
      <c r="AAG189">
        <f t="shared" si="18"/>
        <v>0</v>
      </c>
    </row>
    <row r="190" spans="1:709" ht="19.5" customHeight="1" x14ac:dyDescent="0.25">
      <c r="A190" t="str">
        <f t="shared" si="19"/>
        <v>PoulesSuisse - Canada21hFin match</v>
      </c>
      <c r="B190" s="26" t="str">
        <f>'Calendrier sur mesure'!B185</f>
        <v>Poules</v>
      </c>
      <c r="C190" s="26" t="str">
        <f>'Calendrier sur mesure'!G185</f>
        <v>Suisse - Canada</v>
      </c>
      <c r="D190" s="27">
        <f>'Calendrier sur mesure'!C185</f>
        <v>46197</v>
      </c>
      <c r="E190" s="28" t="str">
        <f>'Calendrier sur mesure'!I185</f>
        <v>21h</v>
      </c>
      <c r="F190" s="28" t="str">
        <f>'Calendrier sur mesure'!H185</f>
        <v>Fin match</v>
      </c>
      <c r="G190" s="36"/>
      <c r="H190" s="100">
        <f>'Calendrier sur mesure'!K185</f>
        <v>35000</v>
      </c>
      <c r="I190" s="42">
        <v>0.5</v>
      </c>
      <c r="J190" s="35">
        <v>20</v>
      </c>
      <c r="K190" s="35">
        <v>1</v>
      </c>
      <c r="L190" s="30"/>
      <c r="M190" s="42"/>
      <c r="N190" s="101" t="str">
        <f>IF(G190=TRUE,H190*K190*(VLOOKUP(J190,'Table de correspondance'!D:E,2,FALSE)*(1-O190)),"")</f>
        <v/>
      </c>
      <c r="O190" s="174">
        <v>0.1</v>
      </c>
      <c r="P190" s="101" t="str">
        <f t="shared" si="20"/>
        <v/>
      </c>
      <c r="Q190" s="101" t="str">
        <f t="shared" si="21"/>
        <v/>
      </c>
      <c r="R190" s="29">
        <f>'Calendrier sur mesure'!L185</f>
        <v>2.95</v>
      </c>
      <c r="S190" s="164" t="str">
        <f>IFERROR(INDEX(Calendrier!$M:$V,MATCH($V190,Calendrier!$W:$W,0),MATCH($L190,Calendrier!$M$1:$V$1,0)),"")</f>
        <v/>
      </c>
      <c r="T190" s="164" t="str">
        <f t="shared" si="22"/>
        <v/>
      </c>
      <c r="U190" s="164" t="str">
        <f>IFERROR(VLOOKUP(T190,'Table de correspondance'!$R:$S,2,FALSE),S190)</f>
        <v/>
      </c>
      <c r="V190" s="155" t="str">
        <f t="shared" si="23"/>
        <v>Suisse - Canada4619721hFin match</v>
      </c>
      <c r="AA190" s="19"/>
      <c r="AB190" s="23"/>
      <c r="AC190" s="23"/>
      <c r="AD190" s="23"/>
      <c r="AE190" s="19"/>
      <c r="AF190" s="19"/>
      <c r="AG190" s="31"/>
      <c r="AH190" s="63"/>
      <c r="AI190" s="64"/>
      <c r="AAG190">
        <f t="shared" si="18"/>
        <v>0</v>
      </c>
    </row>
    <row r="191" spans="1:709" ht="19.5" customHeight="1" x14ac:dyDescent="0.25">
      <c r="A191" t="str">
        <f t="shared" si="19"/>
        <v>PoulesEquateur - Allemagne22hAvant Match</v>
      </c>
      <c r="B191" s="26" t="str">
        <f>'Calendrier sur mesure'!B186</f>
        <v>Poules</v>
      </c>
      <c r="C191" s="26" t="str">
        <f>'Calendrier sur mesure'!G186</f>
        <v>Equateur - Allemagne</v>
      </c>
      <c r="D191" s="27">
        <f>'Calendrier sur mesure'!C186</f>
        <v>46198</v>
      </c>
      <c r="E191" s="28" t="str">
        <f>'Calendrier sur mesure'!I186</f>
        <v>22h</v>
      </c>
      <c r="F191" s="28" t="str">
        <f>'Calendrier sur mesure'!H186</f>
        <v>Avant Match</v>
      </c>
      <c r="G191" s="36"/>
      <c r="H191" s="100">
        <f>'Calendrier sur mesure'!K186</f>
        <v>45000</v>
      </c>
      <c r="I191" s="42">
        <v>0.5</v>
      </c>
      <c r="J191" s="35">
        <v>20</v>
      </c>
      <c r="K191" s="35">
        <v>1</v>
      </c>
      <c r="L191" s="30"/>
      <c r="M191" s="42"/>
      <c r="N191" s="101" t="str">
        <f>IF(G191=TRUE,H191*K191*(VLOOKUP(J191,'Table de correspondance'!D:E,2,FALSE)*(1-O191)),"")</f>
        <v/>
      </c>
      <c r="O191" s="174">
        <v>0.1</v>
      </c>
      <c r="P191" s="101" t="str">
        <f t="shared" si="20"/>
        <v/>
      </c>
      <c r="Q191" s="101" t="str">
        <f t="shared" si="21"/>
        <v/>
      </c>
      <c r="R191" s="29">
        <f>'Calendrier sur mesure'!L186</f>
        <v>3.2</v>
      </c>
      <c r="S191" s="164" t="str">
        <f>IFERROR(INDEX(Calendrier!$M:$V,MATCH($V191,Calendrier!$W:$W,0),MATCH($L191,Calendrier!$M$1:$V$1,0)),"")</f>
        <v/>
      </c>
      <c r="T191" s="164" t="str">
        <f t="shared" si="22"/>
        <v/>
      </c>
      <c r="U191" s="164" t="str">
        <f>IFERROR(VLOOKUP(T191,'Table de correspondance'!$R:$S,2,FALSE),S191)</f>
        <v/>
      </c>
      <c r="V191" s="155" t="str">
        <f t="shared" si="23"/>
        <v>Equateur - Allemagne4619822hAvant Match</v>
      </c>
      <c r="AA191" s="19"/>
      <c r="AB191" s="23"/>
      <c r="AC191" s="23"/>
      <c r="AD191" s="23"/>
      <c r="AE191" s="19"/>
      <c r="AF191" s="19"/>
      <c r="AG191" s="31"/>
      <c r="AH191" s="63"/>
      <c r="AI191" s="64"/>
      <c r="AAG191">
        <f t="shared" si="18"/>
        <v>0</v>
      </c>
    </row>
    <row r="192" spans="1:709" ht="19.5" customHeight="1" x14ac:dyDescent="0.25">
      <c r="A192" t="str">
        <f t="shared" si="19"/>
        <v>PoulesEquateur - Allemagne22hPower break 1</v>
      </c>
      <c r="B192" s="26" t="str">
        <f>'Calendrier sur mesure'!B187</f>
        <v>Poules</v>
      </c>
      <c r="C192" s="26" t="str">
        <f>'Calendrier sur mesure'!G187</f>
        <v>Equateur - Allemagne</v>
      </c>
      <c r="D192" s="27">
        <f>'Calendrier sur mesure'!C187</f>
        <v>46198</v>
      </c>
      <c r="E192" s="28" t="str">
        <f>'Calendrier sur mesure'!I187</f>
        <v>22h</v>
      </c>
      <c r="F192" s="28" t="str">
        <f>'Calendrier sur mesure'!H187</f>
        <v>Power break 1</v>
      </c>
      <c r="G192" s="36"/>
      <c r="H192" s="100">
        <f>'Calendrier sur mesure'!K187</f>
        <v>78000</v>
      </c>
      <c r="I192" s="42">
        <v>0.5</v>
      </c>
      <c r="J192" s="35">
        <v>20</v>
      </c>
      <c r="K192" s="35">
        <v>1</v>
      </c>
      <c r="L192" s="30"/>
      <c r="M192" s="42"/>
      <c r="N192" s="101" t="str">
        <f>IF(G192=TRUE,H192*K192*(VLOOKUP(J192,'Table de correspondance'!D:E,2,FALSE)*(1-O192)),"")</f>
        <v/>
      </c>
      <c r="O192" s="174">
        <v>0.1</v>
      </c>
      <c r="P192" s="101" t="str">
        <f t="shared" si="20"/>
        <v/>
      </c>
      <c r="Q192" s="101" t="str">
        <f t="shared" si="21"/>
        <v/>
      </c>
      <c r="R192" s="29">
        <f>'Calendrier sur mesure'!L187</f>
        <v>5.89</v>
      </c>
      <c r="S192" s="164" t="str">
        <f>IFERROR(INDEX(Calendrier!$M:$V,MATCH($V192,Calendrier!$W:$W,0),MATCH($L192,Calendrier!$M$1:$V$1,0)),"")</f>
        <v/>
      </c>
      <c r="T192" s="164" t="str">
        <f t="shared" si="22"/>
        <v/>
      </c>
      <c r="U192" s="164" t="str">
        <f>IFERROR(VLOOKUP(T192,'Table de correspondance'!$R:$S,2,FALSE),S192)</f>
        <v/>
      </c>
      <c r="V192" s="155" t="str">
        <f t="shared" si="23"/>
        <v>Equateur - Allemagne4619822hPower break 1</v>
      </c>
      <c r="AA192" s="19"/>
      <c r="AB192" s="23"/>
      <c r="AC192" s="23"/>
      <c r="AD192" s="23"/>
      <c r="AE192" s="19"/>
      <c r="AF192" s="19"/>
      <c r="AG192" s="31"/>
      <c r="AH192" s="63"/>
      <c r="AI192" s="64"/>
      <c r="AAG192">
        <f t="shared" si="18"/>
        <v>0</v>
      </c>
    </row>
    <row r="193" spans="1:709" ht="19.5" customHeight="1" x14ac:dyDescent="0.25">
      <c r="A193" t="str">
        <f t="shared" si="19"/>
        <v>PoulesEquateur - Allemagne22hMi-temps 1</v>
      </c>
      <c r="B193" s="26" t="str">
        <f>'Calendrier sur mesure'!B188</f>
        <v>Poules</v>
      </c>
      <c r="C193" s="26" t="str">
        <f>'Calendrier sur mesure'!G188</f>
        <v>Equateur - Allemagne</v>
      </c>
      <c r="D193" s="27">
        <f>'Calendrier sur mesure'!C188</f>
        <v>46198</v>
      </c>
      <c r="E193" s="28" t="str">
        <f>'Calendrier sur mesure'!I188</f>
        <v>22h</v>
      </c>
      <c r="F193" s="28" t="str">
        <f>'Calendrier sur mesure'!H188</f>
        <v>Mi-temps 1</v>
      </c>
      <c r="G193" s="36"/>
      <c r="H193" s="100">
        <f>'Calendrier sur mesure'!K188</f>
        <v>65000</v>
      </c>
      <c r="I193" s="42">
        <v>0.5</v>
      </c>
      <c r="J193" s="35">
        <v>20</v>
      </c>
      <c r="K193" s="35">
        <v>1</v>
      </c>
      <c r="L193" s="30"/>
      <c r="M193" s="42"/>
      <c r="N193" s="101" t="str">
        <f>IF(G193=TRUE,H193*K193*(VLOOKUP(J193,'Table de correspondance'!D:E,2,FALSE)*(1-O193)),"")</f>
        <v/>
      </c>
      <c r="O193" s="174">
        <v>0.1</v>
      </c>
      <c r="P193" s="101" t="str">
        <f t="shared" si="20"/>
        <v/>
      </c>
      <c r="Q193" s="101" t="str">
        <f t="shared" si="21"/>
        <v/>
      </c>
      <c r="R193" s="29">
        <f>'Calendrier sur mesure'!L188</f>
        <v>5.2</v>
      </c>
      <c r="S193" s="164" t="str">
        <f>IFERROR(INDEX(Calendrier!$M:$V,MATCH($V193,Calendrier!$W:$W,0),MATCH($L193,Calendrier!$M$1:$V$1,0)),"")</f>
        <v/>
      </c>
      <c r="T193" s="164" t="str">
        <f t="shared" si="22"/>
        <v/>
      </c>
      <c r="U193" s="164" t="str">
        <f>IFERROR(VLOOKUP(T193,'Table de correspondance'!$R:$S,2,FALSE),S193)</f>
        <v/>
      </c>
      <c r="V193" s="155" t="str">
        <f t="shared" si="23"/>
        <v>Equateur - Allemagne4619822hMi-temps 1</v>
      </c>
      <c r="AA193" s="19"/>
      <c r="AB193" s="23"/>
      <c r="AC193" s="23"/>
      <c r="AD193" s="23"/>
      <c r="AE193" s="19"/>
      <c r="AF193" s="19"/>
      <c r="AG193" s="31"/>
      <c r="AH193" s="63"/>
      <c r="AI193" s="64"/>
      <c r="AAG193">
        <f t="shared" si="18"/>
        <v>0</v>
      </c>
    </row>
    <row r="194" spans="1:709" ht="19.5" customHeight="1" x14ac:dyDescent="0.25">
      <c r="A194" t="str">
        <f t="shared" si="19"/>
        <v>PoulesEquateur - Allemagne22hMi-temps 2</v>
      </c>
      <c r="B194" s="26" t="str">
        <f>'Calendrier sur mesure'!B189</f>
        <v>Poules</v>
      </c>
      <c r="C194" s="26" t="str">
        <f>'Calendrier sur mesure'!G189</f>
        <v>Equateur - Allemagne</v>
      </c>
      <c r="D194" s="27">
        <f>'Calendrier sur mesure'!C189</f>
        <v>46198</v>
      </c>
      <c r="E194" s="28" t="str">
        <f>'Calendrier sur mesure'!I189</f>
        <v>22h</v>
      </c>
      <c r="F194" s="28" t="str">
        <f>'Calendrier sur mesure'!H189</f>
        <v>Mi-temps 2</v>
      </c>
      <c r="G194" s="36"/>
      <c r="H194" s="100">
        <f>'Calendrier sur mesure'!K189</f>
        <v>60000</v>
      </c>
      <c r="I194" s="42">
        <v>0.5</v>
      </c>
      <c r="J194" s="35">
        <v>20</v>
      </c>
      <c r="K194" s="35">
        <v>1</v>
      </c>
      <c r="L194" s="30"/>
      <c r="M194" s="42"/>
      <c r="N194" s="101" t="str">
        <f>IF(G194=TRUE,H194*K194*(VLOOKUP(J194,'Table de correspondance'!D:E,2,FALSE)*(1-O194)),"")</f>
        <v/>
      </c>
      <c r="O194" s="174">
        <v>0.1</v>
      </c>
      <c r="P194" s="101" t="str">
        <f t="shared" si="20"/>
        <v/>
      </c>
      <c r="Q194" s="101" t="str">
        <f t="shared" si="21"/>
        <v/>
      </c>
      <c r="R194" s="29">
        <f>'Calendrier sur mesure'!L189</f>
        <v>4.8</v>
      </c>
      <c r="S194" s="164" t="str">
        <f>IFERROR(INDEX(Calendrier!$M:$V,MATCH($V194,Calendrier!$W:$W,0),MATCH($L194,Calendrier!$M$1:$V$1,0)),"")</f>
        <v/>
      </c>
      <c r="T194" s="164" t="str">
        <f t="shared" si="22"/>
        <v/>
      </c>
      <c r="U194" s="164" t="str">
        <f>IFERROR(VLOOKUP(T194,'Table de correspondance'!$R:$S,2,FALSE),S194)</f>
        <v/>
      </c>
      <c r="V194" s="155" t="str">
        <f t="shared" si="23"/>
        <v>Equateur - Allemagne4619822hMi-temps 2</v>
      </c>
      <c r="AA194" s="19"/>
      <c r="AB194" s="23"/>
      <c r="AC194" s="23"/>
      <c r="AD194" s="23"/>
      <c r="AE194" s="19"/>
      <c r="AF194" s="19"/>
      <c r="AG194" s="31"/>
      <c r="AH194" s="63"/>
      <c r="AI194" s="64"/>
      <c r="AAG194">
        <f t="shared" si="18"/>
        <v>0</v>
      </c>
    </row>
    <row r="195" spans="1:709" ht="19.5" customHeight="1" x14ac:dyDescent="0.25">
      <c r="A195" t="str">
        <f t="shared" si="19"/>
        <v>PoulesEquateur - Allemagne22hMi-temps 3</v>
      </c>
      <c r="B195" s="26" t="str">
        <f>'Calendrier sur mesure'!B190</f>
        <v>Poules</v>
      </c>
      <c r="C195" s="26" t="str">
        <f>'Calendrier sur mesure'!G190</f>
        <v>Equateur - Allemagne</v>
      </c>
      <c r="D195" s="27">
        <f>'Calendrier sur mesure'!C190</f>
        <v>46198</v>
      </c>
      <c r="E195" s="28" t="str">
        <f>'Calendrier sur mesure'!I190</f>
        <v>22h</v>
      </c>
      <c r="F195" s="28" t="str">
        <f>'Calendrier sur mesure'!H190</f>
        <v>Mi-temps 3</v>
      </c>
      <c r="G195" s="36"/>
      <c r="H195" s="100">
        <f>'Calendrier sur mesure'!K190</f>
        <v>65000</v>
      </c>
      <c r="I195" s="42">
        <v>0.5</v>
      </c>
      <c r="J195" s="35">
        <v>20</v>
      </c>
      <c r="K195" s="35">
        <v>1</v>
      </c>
      <c r="L195" s="30"/>
      <c r="M195" s="42"/>
      <c r="N195" s="101" t="str">
        <f>IF(G195=TRUE,H195*K195*(VLOOKUP(J195,'Table de correspondance'!D:E,2,FALSE)*(1-O195)),"")</f>
        <v/>
      </c>
      <c r="O195" s="174">
        <v>0.1</v>
      </c>
      <c r="P195" s="101" t="str">
        <f t="shared" si="20"/>
        <v/>
      </c>
      <c r="Q195" s="101" t="str">
        <f t="shared" si="21"/>
        <v/>
      </c>
      <c r="R195" s="29">
        <f>'Calendrier sur mesure'!L190</f>
        <v>5.2</v>
      </c>
      <c r="S195" s="164" t="str">
        <f>IFERROR(INDEX(Calendrier!$M:$V,MATCH($V195,Calendrier!$W:$W,0),MATCH($L195,Calendrier!$M$1:$V$1,0)),"")</f>
        <v/>
      </c>
      <c r="T195" s="164" t="str">
        <f t="shared" si="22"/>
        <v/>
      </c>
      <c r="U195" s="164" t="str">
        <f>IFERROR(VLOOKUP(T195,'Table de correspondance'!$R:$S,2,FALSE),S195)</f>
        <v/>
      </c>
      <c r="V195" s="155" t="str">
        <f t="shared" si="23"/>
        <v>Equateur - Allemagne4619822hMi-temps 3</v>
      </c>
      <c r="AA195" s="19"/>
      <c r="AB195" s="23"/>
      <c r="AC195" s="23"/>
      <c r="AD195" s="23"/>
      <c r="AE195" s="19"/>
      <c r="AF195" s="19"/>
      <c r="AG195" s="31"/>
      <c r="AH195" s="63"/>
      <c r="AI195" s="64"/>
      <c r="AAG195">
        <f t="shared" si="18"/>
        <v>0</v>
      </c>
    </row>
    <row r="196" spans="1:709" ht="19.5" customHeight="1" x14ac:dyDescent="0.25">
      <c r="A196" t="str">
        <f t="shared" si="19"/>
        <v>PoulesEquateur - Allemagne22hPower break 2</v>
      </c>
      <c r="B196" s="26" t="str">
        <f>'Calendrier sur mesure'!B191</f>
        <v>Poules</v>
      </c>
      <c r="C196" s="26" t="str">
        <f>'Calendrier sur mesure'!G191</f>
        <v>Equateur - Allemagne</v>
      </c>
      <c r="D196" s="27">
        <f>'Calendrier sur mesure'!C191</f>
        <v>46198</v>
      </c>
      <c r="E196" s="28" t="str">
        <f>'Calendrier sur mesure'!I191</f>
        <v>22h</v>
      </c>
      <c r="F196" s="28" t="str">
        <f>'Calendrier sur mesure'!H191</f>
        <v>Power break 2</v>
      </c>
      <c r="G196" s="36"/>
      <c r="H196" s="100">
        <f>'Calendrier sur mesure'!K191</f>
        <v>78000</v>
      </c>
      <c r="I196" s="42">
        <v>0.5</v>
      </c>
      <c r="J196" s="35">
        <v>20</v>
      </c>
      <c r="K196" s="35">
        <v>1</v>
      </c>
      <c r="L196" s="30"/>
      <c r="M196" s="42"/>
      <c r="N196" s="101" t="str">
        <f>IF(G196=TRUE,H196*K196*(VLOOKUP(J196,'Table de correspondance'!D:E,2,FALSE)*(1-O196)),"")</f>
        <v/>
      </c>
      <c r="O196" s="174">
        <v>0.1</v>
      </c>
      <c r="P196" s="101" t="str">
        <f t="shared" si="20"/>
        <v/>
      </c>
      <c r="Q196" s="101" t="str">
        <f t="shared" si="21"/>
        <v/>
      </c>
      <c r="R196" s="29">
        <f>'Calendrier sur mesure'!L191</f>
        <v>5.89</v>
      </c>
      <c r="S196" s="164" t="str">
        <f>IFERROR(INDEX(Calendrier!$M:$V,MATCH($V196,Calendrier!$W:$W,0),MATCH($L196,Calendrier!$M$1:$V$1,0)),"")</f>
        <v/>
      </c>
      <c r="T196" s="164" t="str">
        <f t="shared" si="22"/>
        <v/>
      </c>
      <c r="U196" s="164" t="str">
        <f>IFERROR(VLOOKUP(T196,'Table de correspondance'!$R:$S,2,FALSE),S196)</f>
        <v/>
      </c>
      <c r="V196" s="155" t="str">
        <f t="shared" si="23"/>
        <v>Equateur - Allemagne4619822hPower break 2</v>
      </c>
      <c r="AA196" s="19"/>
      <c r="AB196" s="23"/>
      <c r="AC196" s="23"/>
      <c r="AD196" s="23"/>
      <c r="AE196" s="19"/>
      <c r="AF196" s="19"/>
      <c r="AG196" s="31"/>
      <c r="AH196" s="63"/>
      <c r="AI196" s="64"/>
      <c r="AAG196">
        <f t="shared" si="18"/>
        <v>0</v>
      </c>
    </row>
    <row r="197" spans="1:709" ht="19.5" customHeight="1" x14ac:dyDescent="0.25">
      <c r="A197" t="str">
        <f t="shared" si="19"/>
        <v>PoulesEquateur - Allemagne22hFin match</v>
      </c>
      <c r="B197" s="26" t="str">
        <f>'Calendrier sur mesure'!B192</f>
        <v>Poules</v>
      </c>
      <c r="C197" s="26" t="str">
        <f>'Calendrier sur mesure'!G192</f>
        <v>Equateur - Allemagne</v>
      </c>
      <c r="D197" s="27">
        <f>'Calendrier sur mesure'!C192</f>
        <v>46198</v>
      </c>
      <c r="E197" s="28" t="str">
        <f>'Calendrier sur mesure'!I192</f>
        <v>22h</v>
      </c>
      <c r="F197" s="28" t="str">
        <f>'Calendrier sur mesure'!H192</f>
        <v>Fin match</v>
      </c>
      <c r="G197" s="36"/>
      <c r="H197" s="100">
        <f>'Calendrier sur mesure'!K192</f>
        <v>14000</v>
      </c>
      <c r="I197" s="42">
        <v>0.5</v>
      </c>
      <c r="J197" s="35">
        <v>20</v>
      </c>
      <c r="K197" s="35">
        <v>1</v>
      </c>
      <c r="L197" s="30"/>
      <c r="M197" s="42"/>
      <c r="N197" s="101" t="str">
        <f>IF(G197=TRUE,H197*K197*(VLOOKUP(J197,'Table de correspondance'!D:E,2,FALSE)*(1-O197)),"")</f>
        <v/>
      </c>
      <c r="O197" s="174">
        <v>0.1</v>
      </c>
      <c r="P197" s="101" t="str">
        <f t="shared" si="20"/>
        <v/>
      </c>
      <c r="Q197" s="101" t="str">
        <f t="shared" si="21"/>
        <v/>
      </c>
      <c r="R197" s="29">
        <f>'Calendrier sur mesure'!L192</f>
        <v>1.5</v>
      </c>
      <c r="S197" s="164" t="str">
        <f>IFERROR(INDEX(Calendrier!$M:$V,MATCH($V197,Calendrier!$W:$W,0),MATCH($L197,Calendrier!$M$1:$V$1,0)),"")</f>
        <v/>
      </c>
      <c r="T197" s="164" t="str">
        <f t="shared" si="22"/>
        <v/>
      </c>
      <c r="U197" s="164" t="str">
        <f>IFERROR(VLOOKUP(T197,'Table de correspondance'!$R:$S,2,FALSE),S197)</f>
        <v/>
      </c>
      <c r="V197" s="155" t="str">
        <f t="shared" si="23"/>
        <v>Equateur - Allemagne4619822hFin match</v>
      </c>
      <c r="AA197" s="19"/>
      <c r="AB197" s="23"/>
      <c r="AC197" s="23"/>
      <c r="AD197" s="23"/>
      <c r="AE197" s="19"/>
      <c r="AF197" s="19"/>
      <c r="AG197" s="31"/>
      <c r="AH197" s="63"/>
      <c r="AI197" s="64"/>
      <c r="AAG197">
        <f t="shared" si="18"/>
        <v>0</v>
      </c>
    </row>
    <row r="198" spans="1:709" ht="19.5" customHeight="1" x14ac:dyDescent="0.25">
      <c r="A198" t="str">
        <f t="shared" si="19"/>
        <v>PoulesTunisie - Pays-Bas25hAvant Match</v>
      </c>
      <c r="B198" s="26" t="str">
        <f>'Calendrier sur mesure'!B193</f>
        <v>Poules</v>
      </c>
      <c r="C198" s="26" t="str">
        <f>'Calendrier sur mesure'!G193</f>
        <v>Tunisie - Pays-Bas</v>
      </c>
      <c r="D198" s="27">
        <f>'Calendrier sur mesure'!C193</f>
        <v>46198</v>
      </c>
      <c r="E198" s="28" t="str">
        <f>'Calendrier sur mesure'!I193</f>
        <v>25h</v>
      </c>
      <c r="F198" s="28" t="str">
        <f>'Calendrier sur mesure'!H193</f>
        <v>Avant Match</v>
      </c>
      <c r="G198" s="36"/>
      <c r="H198" s="100">
        <f>'Calendrier sur mesure'!K193</f>
        <v>7000</v>
      </c>
      <c r="I198" s="42">
        <v>0.5</v>
      </c>
      <c r="J198" s="35">
        <v>20</v>
      </c>
      <c r="K198" s="35">
        <v>1</v>
      </c>
      <c r="L198" s="30"/>
      <c r="M198" s="42"/>
      <c r="N198" s="101" t="str">
        <f>IF(G198=TRUE,H198*K198*(VLOOKUP(J198,'Table de correspondance'!D:E,2,FALSE)*(1-O198)),"")</f>
        <v/>
      </c>
      <c r="O198" s="174">
        <v>0.1</v>
      </c>
      <c r="P198" s="101" t="str">
        <f t="shared" si="20"/>
        <v/>
      </c>
      <c r="Q198" s="101" t="str">
        <f t="shared" si="21"/>
        <v/>
      </c>
      <c r="R198" s="29">
        <f>'Calendrier sur mesure'!L193</f>
        <v>0.9</v>
      </c>
      <c r="S198" s="164" t="str">
        <f>IFERROR(INDEX(Calendrier!$M:$V,MATCH($V198,Calendrier!$W:$W,0),MATCH($L198,Calendrier!$M$1:$V$1,0)),"")</f>
        <v/>
      </c>
      <c r="T198" s="164" t="str">
        <f t="shared" si="22"/>
        <v/>
      </c>
      <c r="U198" s="164" t="str">
        <f>IFERROR(VLOOKUP(T198,'Table de correspondance'!$R:$S,2,FALSE),S198)</f>
        <v/>
      </c>
      <c r="V198" s="155" t="str">
        <f t="shared" si="23"/>
        <v>Tunisie - Pays-Bas4619825hAvant Match</v>
      </c>
      <c r="AA198" s="19"/>
      <c r="AB198" s="23"/>
      <c r="AC198" s="23"/>
      <c r="AD198" s="23"/>
      <c r="AE198" s="19"/>
      <c r="AF198" s="19"/>
      <c r="AG198" s="31"/>
      <c r="AH198" s="63"/>
      <c r="AI198" s="64"/>
      <c r="AAG198">
        <f t="shared" si="18"/>
        <v>0</v>
      </c>
    </row>
    <row r="199" spans="1:709" ht="19.5" customHeight="1" x14ac:dyDescent="0.25">
      <c r="A199" t="str">
        <f t="shared" si="19"/>
        <v>PoulesTunisie - Pays-Bas25hPower break 1</v>
      </c>
      <c r="B199" s="26" t="str">
        <f>'Calendrier sur mesure'!B194</f>
        <v>Poules</v>
      </c>
      <c r="C199" s="26" t="str">
        <f>'Calendrier sur mesure'!G194</f>
        <v>Tunisie - Pays-Bas</v>
      </c>
      <c r="D199" s="27">
        <f>'Calendrier sur mesure'!C194</f>
        <v>46198</v>
      </c>
      <c r="E199" s="28" t="str">
        <f>'Calendrier sur mesure'!I194</f>
        <v>25h</v>
      </c>
      <c r="F199" s="28" t="str">
        <f>'Calendrier sur mesure'!H194</f>
        <v>Power break 1</v>
      </c>
      <c r="G199" s="36"/>
      <c r="H199" s="100">
        <f>'Calendrier sur mesure'!K194</f>
        <v>15000</v>
      </c>
      <c r="I199" s="42">
        <v>0.5</v>
      </c>
      <c r="J199" s="35">
        <v>20</v>
      </c>
      <c r="K199" s="35">
        <v>1</v>
      </c>
      <c r="L199" s="30"/>
      <c r="M199" s="42"/>
      <c r="N199" s="101" t="str">
        <f>IF(G199=TRUE,H199*K199*(VLOOKUP(J199,'Table de correspondance'!D:E,2,FALSE)*(1-O199)),"")</f>
        <v/>
      </c>
      <c r="O199" s="174">
        <v>0.1</v>
      </c>
      <c r="P199" s="101" t="str">
        <f t="shared" si="20"/>
        <v/>
      </c>
      <c r="Q199" s="101" t="str">
        <f t="shared" si="21"/>
        <v/>
      </c>
      <c r="R199" s="29">
        <f>'Calendrier sur mesure'!L194</f>
        <v>1.9</v>
      </c>
      <c r="S199" s="164" t="str">
        <f>IFERROR(INDEX(Calendrier!$M:$V,MATCH($V199,Calendrier!$W:$W,0),MATCH($L199,Calendrier!$M$1:$V$1,0)),"")</f>
        <v/>
      </c>
      <c r="T199" s="164" t="str">
        <f t="shared" si="22"/>
        <v/>
      </c>
      <c r="U199" s="164" t="str">
        <f>IFERROR(VLOOKUP(T199,'Table de correspondance'!$R:$S,2,FALSE),S199)</f>
        <v/>
      </c>
      <c r="V199" s="155" t="str">
        <f t="shared" si="23"/>
        <v>Tunisie - Pays-Bas4619825hPower break 1</v>
      </c>
      <c r="AA199" s="19"/>
      <c r="AB199" s="23"/>
      <c r="AC199" s="23"/>
      <c r="AD199" s="23"/>
      <c r="AE199" s="19"/>
      <c r="AF199" s="19"/>
      <c r="AG199" s="31"/>
      <c r="AH199" s="63"/>
      <c r="AI199" s="64"/>
      <c r="AAG199">
        <f t="shared" si="18"/>
        <v>0</v>
      </c>
    </row>
    <row r="200" spans="1:709" ht="19.5" customHeight="1" x14ac:dyDescent="0.25">
      <c r="A200" t="str">
        <f t="shared" si="19"/>
        <v>PoulesTunisie - Pays-Bas25hMi-temps 1</v>
      </c>
      <c r="B200" s="26" t="str">
        <f>'Calendrier sur mesure'!B195</f>
        <v>Poules</v>
      </c>
      <c r="C200" s="26" t="str">
        <f>'Calendrier sur mesure'!G195</f>
        <v>Tunisie - Pays-Bas</v>
      </c>
      <c r="D200" s="27">
        <f>'Calendrier sur mesure'!C195</f>
        <v>46198</v>
      </c>
      <c r="E200" s="28" t="str">
        <f>'Calendrier sur mesure'!I195</f>
        <v>25h</v>
      </c>
      <c r="F200" s="28" t="str">
        <f>'Calendrier sur mesure'!H195</f>
        <v>Mi-temps 1</v>
      </c>
      <c r="G200" s="36"/>
      <c r="H200" s="100">
        <f>'Calendrier sur mesure'!K195</f>
        <v>12000</v>
      </c>
      <c r="I200" s="42">
        <v>0.5</v>
      </c>
      <c r="J200" s="35">
        <v>20</v>
      </c>
      <c r="K200" s="35">
        <v>1</v>
      </c>
      <c r="L200" s="30"/>
      <c r="M200" s="42"/>
      <c r="N200" s="101" t="str">
        <f>IF(G200=TRUE,H200*K200*(VLOOKUP(J200,'Table de correspondance'!D:E,2,FALSE)*(1-O200)),"")</f>
        <v/>
      </c>
      <c r="O200" s="174">
        <v>0.1</v>
      </c>
      <c r="P200" s="101" t="str">
        <f t="shared" si="20"/>
        <v/>
      </c>
      <c r="Q200" s="101" t="str">
        <f t="shared" si="21"/>
        <v/>
      </c>
      <c r="R200" s="29">
        <f>'Calendrier sur mesure'!L195</f>
        <v>1.6</v>
      </c>
      <c r="S200" s="164" t="str">
        <f>IFERROR(INDEX(Calendrier!$M:$V,MATCH($V200,Calendrier!$W:$W,0),MATCH($L200,Calendrier!$M$1:$V$1,0)),"")</f>
        <v/>
      </c>
      <c r="T200" s="164" t="str">
        <f t="shared" si="22"/>
        <v/>
      </c>
      <c r="U200" s="164" t="str">
        <f>IFERROR(VLOOKUP(T200,'Table de correspondance'!$R:$S,2,FALSE),S200)</f>
        <v/>
      </c>
      <c r="V200" s="155" t="str">
        <f t="shared" si="23"/>
        <v>Tunisie - Pays-Bas4619825hMi-temps 1</v>
      </c>
      <c r="AA200" s="19"/>
      <c r="AB200" s="23"/>
      <c r="AC200" s="23"/>
      <c r="AD200" s="23"/>
      <c r="AE200" s="19"/>
      <c r="AF200" s="19"/>
      <c r="AG200" s="31"/>
      <c r="AH200" s="63"/>
      <c r="AI200" s="64"/>
      <c r="AAG200">
        <f t="shared" si="18"/>
        <v>0</v>
      </c>
    </row>
    <row r="201" spans="1:709" ht="19.5" customHeight="1" x14ac:dyDescent="0.25">
      <c r="A201" t="str">
        <f t="shared" si="19"/>
        <v>PoulesTunisie - Pays-Bas25hMi-temps 2</v>
      </c>
      <c r="B201" s="26" t="str">
        <f>'Calendrier sur mesure'!B196</f>
        <v>Poules</v>
      </c>
      <c r="C201" s="26" t="str">
        <f>'Calendrier sur mesure'!G196</f>
        <v>Tunisie - Pays-Bas</v>
      </c>
      <c r="D201" s="27">
        <f>'Calendrier sur mesure'!C196</f>
        <v>46198</v>
      </c>
      <c r="E201" s="28" t="str">
        <f>'Calendrier sur mesure'!I196</f>
        <v>25h</v>
      </c>
      <c r="F201" s="28" t="str">
        <f>'Calendrier sur mesure'!H196</f>
        <v>Mi-temps 2</v>
      </c>
      <c r="G201" s="36"/>
      <c r="H201" s="100">
        <f>'Calendrier sur mesure'!K196</f>
        <v>10000</v>
      </c>
      <c r="I201" s="42">
        <v>0.5</v>
      </c>
      <c r="J201" s="35">
        <v>20</v>
      </c>
      <c r="K201" s="35">
        <v>1</v>
      </c>
      <c r="L201" s="30"/>
      <c r="M201" s="42"/>
      <c r="N201" s="101" t="str">
        <f>IF(G201=TRUE,H201*K201*(VLOOKUP(J201,'Table de correspondance'!D:E,2,FALSE)*(1-O201)),"")</f>
        <v/>
      </c>
      <c r="O201" s="174">
        <v>0.1</v>
      </c>
      <c r="P201" s="101" t="str">
        <f t="shared" si="20"/>
        <v/>
      </c>
      <c r="Q201" s="101" t="str">
        <f t="shared" si="21"/>
        <v/>
      </c>
      <c r="R201" s="29">
        <f>'Calendrier sur mesure'!L196</f>
        <v>1.3</v>
      </c>
      <c r="S201" s="164" t="str">
        <f>IFERROR(INDEX(Calendrier!$M:$V,MATCH($V201,Calendrier!$W:$W,0),MATCH($L201,Calendrier!$M$1:$V$1,0)),"")</f>
        <v/>
      </c>
      <c r="T201" s="164" t="str">
        <f t="shared" si="22"/>
        <v/>
      </c>
      <c r="U201" s="164" t="str">
        <f>IFERROR(VLOOKUP(T201,'Table de correspondance'!$R:$S,2,FALSE),S201)</f>
        <v/>
      </c>
      <c r="V201" s="155" t="str">
        <f t="shared" si="23"/>
        <v>Tunisie - Pays-Bas4619825hMi-temps 2</v>
      </c>
      <c r="AA201" s="19"/>
      <c r="AB201" s="23"/>
      <c r="AC201" s="23"/>
      <c r="AD201" s="23"/>
      <c r="AE201" s="19"/>
      <c r="AF201" s="19"/>
      <c r="AG201" s="31"/>
      <c r="AH201" s="63"/>
      <c r="AI201" s="64"/>
      <c r="AAG201">
        <f t="shared" si="18"/>
        <v>0</v>
      </c>
    </row>
    <row r="202" spans="1:709" ht="19.5" customHeight="1" x14ac:dyDescent="0.25">
      <c r="A202" t="str">
        <f t="shared" si="19"/>
        <v>PoulesTunisie - Pays-Bas25hMi-temps 3</v>
      </c>
      <c r="B202" s="26" t="str">
        <f>'Calendrier sur mesure'!B197</f>
        <v>Poules</v>
      </c>
      <c r="C202" s="26" t="str">
        <f>'Calendrier sur mesure'!G197</f>
        <v>Tunisie - Pays-Bas</v>
      </c>
      <c r="D202" s="27">
        <f>'Calendrier sur mesure'!C197</f>
        <v>46198</v>
      </c>
      <c r="E202" s="28" t="str">
        <f>'Calendrier sur mesure'!I197</f>
        <v>25h</v>
      </c>
      <c r="F202" s="28" t="str">
        <f>'Calendrier sur mesure'!H197</f>
        <v>Mi-temps 3</v>
      </c>
      <c r="G202" s="36"/>
      <c r="H202" s="100">
        <f>'Calendrier sur mesure'!K197</f>
        <v>12000</v>
      </c>
      <c r="I202" s="42">
        <v>0.5</v>
      </c>
      <c r="J202" s="35">
        <v>20</v>
      </c>
      <c r="K202" s="35">
        <v>1</v>
      </c>
      <c r="L202" s="30"/>
      <c r="M202" s="42"/>
      <c r="N202" s="101" t="str">
        <f>IF(G202=TRUE,H202*K202*(VLOOKUP(J202,'Table de correspondance'!D:E,2,FALSE)*(1-O202)),"")</f>
        <v/>
      </c>
      <c r="O202" s="174">
        <v>0.1</v>
      </c>
      <c r="P202" s="101" t="str">
        <f t="shared" si="20"/>
        <v/>
      </c>
      <c r="Q202" s="101" t="str">
        <f t="shared" si="21"/>
        <v/>
      </c>
      <c r="R202" s="29">
        <f>'Calendrier sur mesure'!L197</f>
        <v>1.6</v>
      </c>
      <c r="S202" s="164" t="str">
        <f>IFERROR(INDEX(Calendrier!$M:$V,MATCH($V202,Calendrier!$W:$W,0),MATCH($L202,Calendrier!$M$1:$V$1,0)),"")</f>
        <v/>
      </c>
      <c r="T202" s="164" t="str">
        <f t="shared" si="22"/>
        <v/>
      </c>
      <c r="U202" s="164" t="str">
        <f>IFERROR(VLOOKUP(T202,'Table de correspondance'!$R:$S,2,FALSE),S202)</f>
        <v/>
      </c>
      <c r="V202" s="155" t="str">
        <f t="shared" si="23"/>
        <v>Tunisie - Pays-Bas4619825hMi-temps 3</v>
      </c>
      <c r="AA202" s="19"/>
      <c r="AB202" s="23"/>
      <c r="AC202" s="23"/>
      <c r="AD202" s="23"/>
      <c r="AE202" s="19"/>
      <c r="AF202" s="19"/>
      <c r="AG202" s="31"/>
      <c r="AH202" s="63"/>
      <c r="AI202" s="64"/>
      <c r="AAG202">
        <f t="shared" si="18"/>
        <v>0</v>
      </c>
    </row>
    <row r="203" spans="1:709" ht="19.5" customHeight="1" x14ac:dyDescent="0.25">
      <c r="A203" t="str">
        <f t="shared" si="19"/>
        <v>PoulesTunisie - Pays-Bas25hPower break 2</v>
      </c>
      <c r="B203" s="26" t="str">
        <f>'Calendrier sur mesure'!B198</f>
        <v>Poules</v>
      </c>
      <c r="C203" s="26" t="str">
        <f>'Calendrier sur mesure'!G198</f>
        <v>Tunisie - Pays-Bas</v>
      </c>
      <c r="D203" s="27">
        <f>'Calendrier sur mesure'!C198</f>
        <v>46198</v>
      </c>
      <c r="E203" s="28" t="str">
        <f>'Calendrier sur mesure'!I198</f>
        <v>25h</v>
      </c>
      <c r="F203" s="28" t="str">
        <f>'Calendrier sur mesure'!H198</f>
        <v>Power break 2</v>
      </c>
      <c r="G203" s="36"/>
      <c r="H203" s="100">
        <f>'Calendrier sur mesure'!K198</f>
        <v>14000</v>
      </c>
      <c r="I203" s="42">
        <v>0.5</v>
      </c>
      <c r="J203" s="35">
        <v>20</v>
      </c>
      <c r="K203" s="35">
        <v>1</v>
      </c>
      <c r="L203" s="30"/>
      <c r="M203" s="42"/>
      <c r="N203" s="101" t="str">
        <f>IF(G203=TRUE,H203*K203*(VLOOKUP(J203,'Table de correspondance'!D:E,2,FALSE)*(1-O203)),"")</f>
        <v/>
      </c>
      <c r="O203" s="174">
        <v>0.1</v>
      </c>
      <c r="P203" s="101" t="str">
        <f t="shared" si="20"/>
        <v/>
      </c>
      <c r="Q203" s="101" t="str">
        <f t="shared" si="21"/>
        <v/>
      </c>
      <c r="R203" s="29">
        <f>'Calendrier sur mesure'!L198</f>
        <v>1.71</v>
      </c>
      <c r="S203" s="164" t="str">
        <f>IFERROR(INDEX(Calendrier!$M:$V,MATCH($V203,Calendrier!$W:$W,0),MATCH($L203,Calendrier!$M$1:$V$1,0)),"")</f>
        <v/>
      </c>
      <c r="T203" s="164" t="str">
        <f t="shared" si="22"/>
        <v/>
      </c>
      <c r="U203" s="164" t="str">
        <f>IFERROR(VLOOKUP(T203,'Table de correspondance'!$R:$S,2,FALSE),S203)</f>
        <v/>
      </c>
      <c r="V203" s="155" t="str">
        <f t="shared" si="23"/>
        <v>Tunisie - Pays-Bas4619825hPower break 2</v>
      </c>
      <c r="AA203" s="19"/>
      <c r="AB203" s="23"/>
      <c r="AC203" s="23"/>
      <c r="AD203" s="23"/>
      <c r="AE203" s="19"/>
      <c r="AF203" s="19"/>
      <c r="AG203" s="31"/>
      <c r="AH203" s="63"/>
      <c r="AI203" s="64"/>
      <c r="AAG203">
        <f t="shared" si="18"/>
        <v>0</v>
      </c>
    </row>
    <row r="204" spans="1:709" ht="19.5" customHeight="1" x14ac:dyDescent="0.25">
      <c r="A204" t="str">
        <f t="shared" si="19"/>
        <v>PoulesTunisie - Pays-Bas25hFin match</v>
      </c>
      <c r="B204" s="26" t="str">
        <f>'Calendrier sur mesure'!B199</f>
        <v>Poules</v>
      </c>
      <c r="C204" s="26" t="str">
        <f>'Calendrier sur mesure'!G199</f>
        <v>Tunisie - Pays-Bas</v>
      </c>
      <c r="D204" s="27">
        <f>'Calendrier sur mesure'!C199</f>
        <v>46198</v>
      </c>
      <c r="E204" s="28" t="str">
        <f>'Calendrier sur mesure'!I199</f>
        <v>25h</v>
      </c>
      <c r="F204" s="28" t="str">
        <f>'Calendrier sur mesure'!H199</f>
        <v>Fin match</v>
      </c>
      <c r="G204" s="36"/>
      <c r="H204" s="100">
        <f>'Calendrier sur mesure'!K199</f>
        <v>2000</v>
      </c>
      <c r="I204" s="42">
        <v>0.5</v>
      </c>
      <c r="J204" s="35">
        <v>20</v>
      </c>
      <c r="K204" s="35">
        <v>1</v>
      </c>
      <c r="L204" s="30"/>
      <c r="M204" s="42"/>
      <c r="N204" s="101" t="str">
        <f>IF(G204=TRUE,H204*K204*(VLOOKUP(J204,'Table de correspondance'!D:E,2,FALSE)*(1-O204)),"")</f>
        <v/>
      </c>
      <c r="O204" s="174">
        <v>0.1</v>
      </c>
      <c r="P204" s="101" t="str">
        <f t="shared" si="20"/>
        <v/>
      </c>
      <c r="Q204" s="101" t="str">
        <f t="shared" si="21"/>
        <v/>
      </c>
      <c r="R204" s="29">
        <f>'Calendrier sur mesure'!L199</f>
        <v>0.3</v>
      </c>
      <c r="S204" s="164" t="str">
        <f>IFERROR(INDEX(Calendrier!$M:$V,MATCH($V204,Calendrier!$W:$W,0),MATCH($L204,Calendrier!$M$1:$V$1,0)),"")</f>
        <v/>
      </c>
      <c r="T204" s="164" t="str">
        <f t="shared" si="22"/>
        <v/>
      </c>
      <c r="U204" s="164" t="str">
        <f>IFERROR(VLOOKUP(T204,'Table de correspondance'!$R:$S,2,FALSE),S204)</f>
        <v/>
      </c>
      <c r="V204" s="155" t="str">
        <f t="shared" si="23"/>
        <v>Tunisie - Pays-Bas4619825hFin match</v>
      </c>
      <c r="AA204" s="19"/>
      <c r="AB204" s="23"/>
      <c r="AC204" s="23"/>
      <c r="AD204" s="23"/>
      <c r="AE204" s="19"/>
      <c r="AF204" s="19"/>
      <c r="AG204" s="31"/>
      <c r="AH204" s="63"/>
      <c r="AI204" s="64"/>
      <c r="AAG204">
        <f t="shared" si="18"/>
        <v>0</v>
      </c>
    </row>
    <row r="205" spans="1:709" ht="19.5" customHeight="1" x14ac:dyDescent="0.25">
      <c r="A205" t="str">
        <f t="shared" si="19"/>
        <v>PoulesPanama - Angleterre23hAvant Match</v>
      </c>
      <c r="B205" s="26" t="str">
        <f>'Calendrier sur mesure'!B200</f>
        <v>Poules</v>
      </c>
      <c r="C205" s="26" t="str">
        <f>'Calendrier sur mesure'!G200</f>
        <v>Panama - Angleterre</v>
      </c>
      <c r="D205" s="27">
        <f>'Calendrier sur mesure'!C200</f>
        <v>46200</v>
      </c>
      <c r="E205" s="28" t="str">
        <f>'Calendrier sur mesure'!I200</f>
        <v>23h</v>
      </c>
      <c r="F205" s="28" t="str">
        <f>'Calendrier sur mesure'!H200</f>
        <v>Avant Match</v>
      </c>
      <c r="G205" s="36"/>
      <c r="H205" s="100">
        <f>'Calendrier sur mesure'!K200</f>
        <v>28000</v>
      </c>
      <c r="I205" s="42">
        <v>0.5</v>
      </c>
      <c r="J205" s="35">
        <v>20</v>
      </c>
      <c r="K205" s="35">
        <v>1</v>
      </c>
      <c r="L205" s="30"/>
      <c r="M205" s="42"/>
      <c r="N205" s="101" t="str">
        <f>IF(G205=TRUE,H205*K205*(VLOOKUP(J205,'Table de correspondance'!D:E,2,FALSE)*(1-O205)),"")</f>
        <v/>
      </c>
      <c r="O205" s="174">
        <v>0.1</v>
      </c>
      <c r="P205" s="101" t="str">
        <f t="shared" si="20"/>
        <v/>
      </c>
      <c r="Q205" s="101" t="str">
        <f t="shared" si="21"/>
        <v/>
      </c>
      <c r="R205" s="29">
        <f>'Calendrier sur mesure'!L200</f>
        <v>2.2000000000000002</v>
      </c>
      <c r="S205" s="164" t="str">
        <f>IFERROR(INDEX(Calendrier!$M:$V,MATCH($V205,Calendrier!$W:$W,0),MATCH($L205,Calendrier!$M$1:$V$1,0)),"")</f>
        <v/>
      </c>
      <c r="T205" s="164" t="str">
        <f t="shared" si="22"/>
        <v/>
      </c>
      <c r="U205" s="164" t="str">
        <f>IFERROR(VLOOKUP(T205,'Table de correspondance'!$R:$S,2,FALSE),S205)</f>
        <v/>
      </c>
      <c r="V205" s="155" t="str">
        <f t="shared" si="23"/>
        <v>Panama - Angleterre4620023hAvant Match</v>
      </c>
      <c r="AA205" s="19"/>
      <c r="AB205" s="23"/>
      <c r="AC205" s="23"/>
      <c r="AD205" s="23"/>
      <c r="AE205" s="19"/>
      <c r="AF205" s="19"/>
      <c r="AG205" s="31"/>
      <c r="AH205" s="63"/>
      <c r="AI205" s="64"/>
      <c r="AAG205">
        <f t="shared" si="18"/>
        <v>0</v>
      </c>
    </row>
    <row r="206" spans="1:709" ht="19.5" customHeight="1" x14ac:dyDescent="0.25">
      <c r="A206" t="str">
        <f t="shared" si="19"/>
        <v>PoulesPanama - Angleterre23hPower break 1</v>
      </c>
      <c r="B206" s="26" t="str">
        <f>'Calendrier sur mesure'!B201</f>
        <v>Poules</v>
      </c>
      <c r="C206" s="26" t="str">
        <f>'Calendrier sur mesure'!G201</f>
        <v>Panama - Angleterre</v>
      </c>
      <c r="D206" s="27">
        <f>'Calendrier sur mesure'!C201</f>
        <v>46200</v>
      </c>
      <c r="E206" s="28" t="str">
        <f>'Calendrier sur mesure'!I201</f>
        <v>23h</v>
      </c>
      <c r="F206" s="28" t="str">
        <f>'Calendrier sur mesure'!H201</f>
        <v>Power break 1</v>
      </c>
      <c r="G206" s="36"/>
      <c r="H206" s="100">
        <f>'Calendrier sur mesure'!K201</f>
        <v>50000</v>
      </c>
      <c r="I206" s="42">
        <v>0.5</v>
      </c>
      <c r="J206" s="35">
        <v>20</v>
      </c>
      <c r="K206" s="35">
        <v>1</v>
      </c>
      <c r="L206" s="30"/>
      <c r="M206" s="42"/>
      <c r="N206" s="101" t="str">
        <f>IF(G206=TRUE,H206*K206*(VLOOKUP(J206,'Table de correspondance'!D:E,2,FALSE)*(1-O206)),"")</f>
        <v/>
      </c>
      <c r="O206" s="174">
        <v>0.1</v>
      </c>
      <c r="P206" s="101" t="str">
        <f t="shared" si="20"/>
        <v/>
      </c>
      <c r="Q206" s="101" t="str">
        <f t="shared" si="21"/>
        <v/>
      </c>
      <c r="R206" s="29">
        <f>'Calendrier sur mesure'!L201</f>
        <v>3.8</v>
      </c>
      <c r="S206" s="164" t="str">
        <f>IFERROR(INDEX(Calendrier!$M:$V,MATCH($V206,Calendrier!$W:$W,0),MATCH($L206,Calendrier!$M$1:$V$1,0)),"")</f>
        <v/>
      </c>
      <c r="T206" s="164" t="str">
        <f t="shared" si="22"/>
        <v/>
      </c>
      <c r="U206" s="164" t="str">
        <f>IFERROR(VLOOKUP(T206,'Table de correspondance'!$R:$S,2,FALSE),S206)</f>
        <v/>
      </c>
      <c r="V206" s="155" t="str">
        <f t="shared" si="23"/>
        <v>Panama - Angleterre4620023hPower break 1</v>
      </c>
      <c r="AA206" s="19"/>
      <c r="AB206" s="23"/>
      <c r="AC206" s="23"/>
      <c r="AD206" s="23"/>
      <c r="AE206" s="19"/>
      <c r="AF206" s="19"/>
      <c r="AG206" s="31"/>
      <c r="AH206" s="63"/>
      <c r="AI206" s="64"/>
      <c r="AAG206">
        <f t="shared" si="18"/>
        <v>0</v>
      </c>
    </row>
    <row r="207" spans="1:709" ht="19.5" customHeight="1" x14ac:dyDescent="0.25">
      <c r="A207" t="str">
        <f t="shared" si="19"/>
        <v>PoulesPanama - Angleterre23hMi-temps 1</v>
      </c>
      <c r="B207" s="26" t="str">
        <f>'Calendrier sur mesure'!B202</f>
        <v>Poules</v>
      </c>
      <c r="C207" s="26" t="str">
        <f>'Calendrier sur mesure'!G202</f>
        <v>Panama - Angleterre</v>
      </c>
      <c r="D207" s="27">
        <f>'Calendrier sur mesure'!C202</f>
        <v>46200</v>
      </c>
      <c r="E207" s="28" t="str">
        <f>'Calendrier sur mesure'!I202</f>
        <v>23h</v>
      </c>
      <c r="F207" s="28" t="str">
        <f>'Calendrier sur mesure'!H202</f>
        <v>Mi-temps 1</v>
      </c>
      <c r="G207" s="36"/>
      <c r="H207" s="100">
        <f>'Calendrier sur mesure'!K202</f>
        <v>40000</v>
      </c>
      <c r="I207" s="42">
        <v>0.5</v>
      </c>
      <c r="J207" s="35">
        <v>20</v>
      </c>
      <c r="K207" s="35">
        <v>1</v>
      </c>
      <c r="L207" s="30"/>
      <c r="M207" s="42"/>
      <c r="N207" s="101" t="str">
        <f>IF(G207=TRUE,H207*K207*(VLOOKUP(J207,'Table de correspondance'!D:E,2,FALSE)*(1-O207)),"")</f>
        <v/>
      </c>
      <c r="O207" s="174">
        <v>0.1</v>
      </c>
      <c r="P207" s="101" t="str">
        <f t="shared" si="20"/>
        <v/>
      </c>
      <c r="Q207" s="101" t="str">
        <f t="shared" si="21"/>
        <v/>
      </c>
      <c r="R207" s="29">
        <f>'Calendrier sur mesure'!L202</f>
        <v>3.2</v>
      </c>
      <c r="S207" s="164" t="str">
        <f>IFERROR(INDEX(Calendrier!$M:$V,MATCH($V207,Calendrier!$W:$W,0),MATCH($L207,Calendrier!$M$1:$V$1,0)),"")</f>
        <v/>
      </c>
      <c r="T207" s="164" t="str">
        <f t="shared" si="22"/>
        <v/>
      </c>
      <c r="U207" s="164" t="str">
        <f>IFERROR(VLOOKUP(T207,'Table de correspondance'!$R:$S,2,FALSE),S207)</f>
        <v/>
      </c>
      <c r="V207" s="155" t="str">
        <f t="shared" si="23"/>
        <v>Panama - Angleterre4620023hMi-temps 1</v>
      </c>
      <c r="AA207" s="19"/>
      <c r="AB207" s="23"/>
      <c r="AC207" s="23"/>
      <c r="AD207" s="23"/>
      <c r="AE207" s="19"/>
      <c r="AF207" s="19"/>
      <c r="AG207" s="31"/>
      <c r="AH207" s="63"/>
      <c r="AI207" s="64"/>
      <c r="AAG207">
        <f t="shared" si="18"/>
        <v>0</v>
      </c>
    </row>
    <row r="208" spans="1:709" ht="19.5" customHeight="1" x14ac:dyDescent="0.25">
      <c r="A208" t="str">
        <f t="shared" si="19"/>
        <v>PoulesPanama - Angleterre23hMi-temps 2</v>
      </c>
      <c r="B208" s="26" t="str">
        <f>'Calendrier sur mesure'!B203</f>
        <v>Poules</v>
      </c>
      <c r="C208" s="26" t="str">
        <f>'Calendrier sur mesure'!G203</f>
        <v>Panama - Angleterre</v>
      </c>
      <c r="D208" s="27">
        <f>'Calendrier sur mesure'!C203</f>
        <v>46200</v>
      </c>
      <c r="E208" s="28" t="str">
        <f>'Calendrier sur mesure'!I203</f>
        <v>23h</v>
      </c>
      <c r="F208" s="28" t="str">
        <f>'Calendrier sur mesure'!H203</f>
        <v>Mi-temps 2</v>
      </c>
      <c r="G208" s="36"/>
      <c r="H208" s="100">
        <f>'Calendrier sur mesure'!K203</f>
        <v>35000</v>
      </c>
      <c r="I208" s="42">
        <v>0.5</v>
      </c>
      <c r="J208" s="35">
        <v>20</v>
      </c>
      <c r="K208" s="35">
        <v>1</v>
      </c>
      <c r="L208" s="30"/>
      <c r="M208" s="42"/>
      <c r="N208" s="101" t="str">
        <f>IF(G208=TRUE,H208*K208*(VLOOKUP(J208,'Table de correspondance'!D:E,2,FALSE)*(1-O208)),"")</f>
        <v/>
      </c>
      <c r="O208" s="174">
        <v>0.1</v>
      </c>
      <c r="P208" s="101" t="str">
        <f t="shared" si="20"/>
        <v/>
      </c>
      <c r="Q208" s="101" t="str">
        <f t="shared" si="21"/>
        <v/>
      </c>
      <c r="R208" s="29">
        <f>'Calendrier sur mesure'!L203</f>
        <v>2.8</v>
      </c>
      <c r="S208" s="164" t="str">
        <f>IFERROR(INDEX(Calendrier!$M:$V,MATCH($V208,Calendrier!$W:$W,0),MATCH($L208,Calendrier!$M$1:$V$1,0)),"")</f>
        <v/>
      </c>
      <c r="T208" s="164" t="str">
        <f t="shared" si="22"/>
        <v/>
      </c>
      <c r="U208" s="164" t="str">
        <f>IFERROR(VLOOKUP(T208,'Table de correspondance'!$R:$S,2,FALSE),S208)</f>
        <v/>
      </c>
      <c r="V208" s="155" t="str">
        <f t="shared" si="23"/>
        <v>Panama - Angleterre4620023hMi-temps 2</v>
      </c>
      <c r="AA208" s="19"/>
      <c r="AB208" s="23"/>
      <c r="AC208" s="23"/>
      <c r="AD208" s="23"/>
      <c r="AE208" s="19"/>
      <c r="AF208" s="19"/>
      <c r="AG208" s="31"/>
      <c r="AH208" s="63"/>
      <c r="AI208" s="64"/>
      <c r="AAG208">
        <f t="shared" si="18"/>
        <v>0</v>
      </c>
    </row>
    <row r="209" spans="1:709" ht="19.5" customHeight="1" x14ac:dyDescent="0.25">
      <c r="A209" t="str">
        <f t="shared" si="19"/>
        <v>PoulesPanama - Angleterre23hMi-temps 3</v>
      </c>
      <c r="B209" s="26" t="str">
        <f>'Calendrier sur mesure'!B204</f>
        <v>Poules</v>
      </c>
      <c r="C209" s="26" t="str">
        <f>'Calendrier sur mesure'!G204</f>
        <v>Panama - Angleterre</v>
      </c>
      <c r="D209" s="27">
        <f>'Calendrier sur mesure'!C204</f>
        <v>46200</v>
      </c>
      <c r="E209" s="28" t="str">
        <f>'Calendrier sur mesure'!I204</f>
        <v>23h</v>
      </c>
      <c r="F209" s="28" t="str">
        <f>'Calendrier sur mesure'!H204</f>
        <v>Mi-temps 3</v>
      </c>
      <c r="G209" s="36"/>
      <c r="H209" s="100">
        <f>'Calendrier sur mesure'!K204</f>
        <v>40000</v>
      </c>
      <c r="I209" s="42">
        <v>0.5</v>
      </c>
      <c r="J209" s="35">
        <v>20</v>
      </c>
      <c r="K209" s="35">
        <v>1</v>
      </c>
      <c r="L209" s="30"/>
      <c r="M209" s="42"/>
      <c r="N209" s="101" t="str">
        <f>IF(G209=TRUE,H209*K209*(VLOOKUP(J209,'Table de correspondance'!D:E,2,FALSE)*(1-O209)),"")</f>
        <v/>
      </c>
      <c r="O209" s="174">
        <v>0.1</v>
      </c>
      <c r="P209" s="101" t="str">
        <f t="shared" si="20"/>
        <v/>
      </c>
      <c r="Q209" s="101" t="str">
        <f t="shared" si="21"/>
        <v/>
      </c>
      <c r="R209" s="29">
        <f>'Calendrier sur mesure'!L204</f>
        <v>3.2</v>
      </c>
      <c r="S209" s="164" t="str">
        <f>IFERROR(INDEX(Calendrier!$M:$V,MATCH($V209,Calendrier!$W:$W,0),MATCH($L209,Calendrier!$M$1:$V$1,0)),"")</f>
        <v/>
      </c>
      <c r="T209" s="164" t="str">
        <f t="shared" si="22"/>
        <v/>
      </c>
      <c r="U209" s="164" t="str">
        <f>IFERROR(VLOOKUP(T209,'Table de correspondance'!$R:$S,2,FALSE),S209)</f>
        <v/>
      </c>
      <c r="V209" s="155" t="str">
        <f t="shared" si="23"/>
        <v>Panama - Angleterre4620023hMi-temps 3</v>
      </c>
      <c r="AA209" s="19"/>
      <c r="AB209" s="23"/>
      <c r="AC209" s="23"/>
      <c r="AD209" s="23"/>
      <c r="AE209" s="19"/>
      <c r="AF209" s="19"/>
      <c r="AG209" s="31"/>
      <c r="AH209" s="63"/>
      <c r="AI209" s="64"/>
      <c r="AAG209">
        <f t="shared" si="18"/>
        <v>0</v>
      </c>
    </row>
    <row r="210" spans="1:709" ht="19.5" customHeight="1" x14ac:dyDescent="0.25">
      <c r="A210" t="str">
        <f t="shared" si="19"/>
        <v>PoulesPanama - Angleterre23hPower break 2</v>
      </c>
      <c r="B210" s="26" t="str">
        <f>'Calendrier sur mesure'!B205</f>
        <v>Poules</v>
      </c>
      <c r="C210" s="26" t="str">
        <f>'Calendrier sur mesure'!G205</f>
        <v>Panama - Angleterre</v>
      </c>
      <c r="D210" s="27">
        <f>'Calendrier sur mesure'!C205</f>
        <v>46200</v>
      </c>
      <c r="E210" s="28" t="str">
        <f>'Calendrier sur mesure'!I205</f>
        <v>23h</v>
      </c>
      <c r="F210" s="28" t="str">
        <f>'Calendrier sur mesure'!H205</f>
        <v>Power break 2</v>
      </c>
      <c r="G210" s="36"/>
      <c r="H210" s="100">
        <f>'Calendrier sur mesure'!K205</f>
        <v>45000</v>
      </c>
      <c r="I210" s="42">
        <v>0.5</v>
      </c>
      <c r="J210" s="35">
        <v>20</v>
      </c>
      <c r="K210" s="35">
        <v>1</v>
      </c>
      <c r="L210" s="30"/>
      <c r="M210" s="42"/>
      <c r="N210" s="101" t="str">
        <f>IF(G210=TRUE,H210*K210*(VLOOKUP(J210,'Table de correspondance'!D:E,2,FALSE)*(1-O210)),"")</f>
        <v/>
      </c>
      <c r="O210" s="174">
        <v>0.1</v>
      </c>
      <c r="P210" s="101" t="str">
        <f t="shared" si="20"/>
        <v/>
      </c>
      <c r="Q210" s="101" t="str">
        <f t="shared" si="21"/>
        <v/>
      </c>
      <c r="R210" s="29">
        <f>'Calendrier sur mesure'!L205</f>
        <v>3.42</v>
      </c>
      <c r="S210" s="164" t="str">
        <f>IFERROR(INDEX(Calendrier!$M:$V,MATCH($V210,Calendrier!$W:$W,0),MATCH($L210,Calendrier!$M$1:$V$1,0)),"")</f>
        <v/>
      </c>
      <c r="T210" s="164" t="str">
        <f t="shared" si="22"/>
        <v/>
      </c>
      <c r="U210" s="164" t="str">
        <f>IFERROR(VLOOKUP(T210,'Table de correspondance'!$R:$S,2,FALSE),S210)</f>
        <v/>
      </c>
      <c r="V210" s="155" t="str">
        <f t="shared" si="23"/>
        <v>Panama - Angleterre4620023hPower break 2</v>
      </c>
      <c r="AA210" s="19"/>
      <c r="AB210" s="23"/>
      <c r="AC210" s="23"/>
      <c r="AD210" s="23"/>
      <c r="AE210" s="19"/>
      <c r="AF210" s="19"/>
      <c r="AG210" s="31"/>
      <c r="AH210" s="63"/>
      <c r="AI210" s="64"/>
      <c r="AAG210">
        <f t="shared" si="18"/>
        <v>0</v>
      </c>
    </row>
    <row r="211" spans="1:709" ht="19.5" customHeight="1" x14ac:dyDescent="0.25">
      <c r="A211" t="str">
        <f t="shared" si="19"/>
        <v>PoulesPanama - Angleterre23hFin match</v>
      </c>
      <c r="B211" s="26" t="str">
        <f>'Calendrier sur mesure'!B206</f>
        <v>Poules</v>
      </c>
      <c r="C211" s="26" t="str">
        <f>'Calendrier sur mesure'!G206</f>
        <v>Panama - Angleterre</v>
      </c>
      <c r="D211" s="27">
        <f>'Calendrier sur mesure'!C206</f>
        <v>46200</v>
      </c>
      <c r="E211" s="28" t="str">
        <f>'Calendrier sur mesure'!I206</f>
        <v>23h</v>
      </c>
      <c r="F211" s="28" t="str">
        <f>'Calendrier sur mesure'!H206</f>
        <v>Fin match</v>
      </c>
      <c r="G211" s="36"/>
      <c r="H211" s="100">
        <f>'Calendrier sur mesure'!K206</f>
        <v>12000</v>
      </c>
      <c r="I211" s="42">
        <v>0.5</v>
      </c>
      <c r="J211" s="35">
        <v>20</v>
      </c>
      <c r="K211" s="35">
        <v>1</v>
      </c>
      <c r="L211" s="30"/>
      <c r="M211" s="42"/>
      <c r="N211" s="101" t="str">
        <f>IF(G211=TRUE,H211*K211*(VLOOKUP(J211,'Table de correspondance'!D:E,2,FALSE)*(1-O211)),"")</f>
        <v/>
      </c>
      <c r="O211" s="174">
        <v>0.1</v>
      </c>
      <c r="P211" s="101" t="str">
        <f t="shared" si="20"/>
        <v/>
      </c>
      <c r="Q211" s="101" t="str">
        <f t="shared" si="21"/>
        <v/>
      </c>
      <c r="R211" s="29">
        <f>'Calendrier sur mesure'!L206</f>
        <v>1.3</v>
      </c>
      <c r="S211" s="164" t="str">
        <f>IFERROR(INDEX(Calendrier!$M:$V,MATCH($V211,Calendrier!$W:$W,0),MATCH($L211,Calendrier!$M$1:$V$1,0)),"")</f>
        <v/>
      </c>
      <c r="T211" s="164" t="str">
        <f t="shared" si="22"/>
        <v/>
      </c>
      <c r="U211" s="164" t="str">
        <f>IFERROR(VLOOKUP(T211,'Table de correspondance'!$R:$S,2,FALSE),S211)</f>
        <v/>
      </c>
      <c r="V211" s="155" t="str">
        <f t="shared" si="23"/>
        <v>Panama - Angleterre4620023hFin match</v>
      </c>
      <c r="AA211" s="19"/>
      <c r="AB211" s="23"/>
      <c r="AC211" s="23"/>
      <c r="AD211" s="23"/>
      <c r="AE211" s="19"/>
      <c r="AF211" s="19"/>
      <c r="AG211" s="31"/>
      <c r="AH211" s="63"/>
      <c r="AI211" s="64"/>
      <c r="AAG211">
        <f t="shared" si="18"/>
        <v>0</v>
      </c>
    </row>
    <row r="212" spans="1:709" ht="19.5" customHeight="1" x14ac:dyDescent="0.25">
      <c r="A212" t="str">
        <f t="shared" si="19"/>
        <v>PoulesColombie - Portugal25h30Avant Match</v>
      </c>
      <c r="B212" s="26" t="str">
        <f>'Calendrier sur mesure'!B207</f>
        <v>Poules</v>
      </c>
      <c r="C212" s="26" t="str">
        <f>'Calendrier sur mesure'!G207</f>
        <v>Colombie - Portugal</v>
      </c>
      <c r="D212" s="27">
        <f>'Calendrier sur mesure'!C207</f>
        <v>46200</v>
      </c>
      <c r="E212" s="28" t="str">
        <f>'Calendrier sur mesure'!I207</f>
        <v>25h30</v>
      </c>
      <c r="F212" s="28" t="str">
        <f>'Calendrier sur mesure'!H207</f>
        <v>Avant Match</v>
      </c>
      <c r="G212" s="36"/>
      <c r="H212" s="100">
        <f>'Calendrier sur mesure'!K207</f>
        <v>10000</v>
      </c>
      <c r="I212" s="42">
        <v>0.5</v>
      </c>
      <c r="J212" s="35">
        <v>20</v>
      </c>
      <c r="K212" s="35">
        <v>1</v>
      </c>
      <c r="L212" s="30"/>
      <c r="M212" s="42"/>
      <c r="N212" s="101" t="str">
        <f>IF(G212=TRUE,H212*K212*(VLOOKUP(J212,'Table de correspondance'!D:E,2,FALSE)*(1-O212)),"")</f>
        <v/>
      </c>
      <c r="O212" s="174">
        <v>0.1</v>
      </c>
      <c r="P212" s="101" t="str">
        <f t="shared" si="20"/>
        <v/>
      </c>
      <c r="Q212" s="101" t="str">
        <f t="shared" si="21"/>
        <v/>
      </c>
      <c r="R212" s="29">
        <f>'Calendrier sur mesure'!L207</f>
        <v>1.3</v>
      </c>
      <c r="S212" s="164" t="str">
        <f>IFERROR(INDEX(Calendrier!$M:$V,MATCH($V212,Calendrier!$W:$W,0),MATCH($L212,Calendrier!$M$1:$V$1,0)),"")</f>
        <v/>
      </c>
      <c r="T212" s="164" t="str">
        <f t="shared" si="22"/>
        <v/>
      </c>
      <c r="U212" s="164" t="str">
        <f>IFERROR(VLOOKUP(T212,'Table de correspondance'!$R:$S,2,FALSE),S212)</f>
        <v/>
      </c>
      <c r="V212" s="155" t="str">
        <f t="shared" si="23"/>
        <v>Colombie - Portugal4620025h30Avant Match</v>
      </c>
      <c r="AA212" s="19"/>
      <c r="AB212" s="23"/>
      <c r="AC212" s="23"/>
      <c r="AD212" s="23"/>
      <c r="AE212" s="19"/>
      <c r="AF212" s="19"/>
      <c r="AG212" s="31"/>
      <c r="AH212" s="63"/>
      <c r="AI212" s="64"/>
      <c r="AAG212">
        <f t="shared" si="18"/>
        <v>0</v>
      </c>
    </row>
    <row r="213" spans="1:709" ht="19.5" customHeight="1" x14ac:dyDescent="0.25">
      <c r="A213" t="str">
        <f t="shared" si="19"/>
        <v>PoulesColombie - Portugal25h30Power break 1</v>
      </c>
      <c r="B213" s="26" t="str">
        <f>'Calendrier sur mesure'!B208</f>
        <v>Poules</v>
      </c>
      <c r="C213" s="26" t="str">
        <f>'Calendrier sur mesure'!G208</f>
        <v>Colombie - Portugal</v>
      </c>
      <c r="D213" s="27">
        <f>'Calendrier sur mesure'!C208</f>
        <v>46200</v>
      </c>
      <c r="E213" s="28" t="str">
        <f>'Calendrier sur mesure'!I208</f>
        <v>25h30</v>
      </c>
      <c r="F213" s="28" t="str">
        <f>'Calendrier sur mesure'!H208</f>
        <v>Power break 1</v>
      </c>
      <c r="G213" s="36"/>
      <c r="H213" s="100">
        <f>'Calendrier sur mesure'!K208</f>
        <v>18000</v>
      </c>
      <c r="I213" s="42">
        <v>0.5</v>
      </c>
      <c r="J213" s="35">
        <v>20</v>
      </c>
      <c r="K213" s="35">
        <v>1</v>
      </c>
      <c r="L213" s="30"/>
      <c r="M213" s="42"/>
      <c r="N213" s="101" t="str">
        <f>IF(G213=TRUE,H213*K213*(VLOOKUP(J213,'Table de correspondance'!D:E,2,FALSE)*(1-O213)),"")</f>
        <v/>
      </c>
      <c r="O213" s="174">
        <v>0.1</v>
      </c>
      <c r="P213" s="101" t="str">
        <f t="shared" si="20"/>
        <v/>
      </c>
      <c r="Q213" s="101" t="str">
        <f t="shared" si="21"/>
        <v/>
      </c>
      <c r="R213" s="29">
        <f>'Calendrier sur mesure'!L208</f>
        <v>2.2799999999999998</v>
      </c>
      <c r="S213" s="164" t="str">
        <f>IFERROR(INDEX(Calendrier!$M:$V,MATCH($V213,Calendrier!$W:$W,0),MATCH($L213,Calendrier!$M$1:$V$1,0)),"")</f>
        <v/>
      </c>
      <c r="T213" s="164" t="str">
        <f t="shared" si="22"/>
        <v/>
      </c>
      <c r="U213" s="164" t="str">
        <f>IFERROR(VLOOKUP(T213,'Table de correspondance'!$R:$S,2,FALSE),S213)</f>
        <v/>
      </c>
      <c r="V213" s="155" t="str">
        <f t="shared" si="23"/>
        <v>Colombie - Portugal4620025h30Power break 1</v>
      </c>
      <c r="AA213" s="19"/>
      <c r="AB213" s="23"/>
      <c r="AC213" s="23"/>
      <c r="AD213" s="23"/>
      <c r="AE213" s="19"/>
      <c r="AF213" s="19"/>
      <c r="AG213" s="31"/>
      <c r="AH213" s="63"/>
      <c r="AI213" s="64"/>
      <c r="AAG213">
        <f t="shared" si="18"/>
        <v>0</v>
      </c>
    </row>
    <row r="214" spans="1:709" ht="19.5" customHeight="1" x14ac:dyDescent="0.25">
      <c r="A214" t="str">
        <f t="shared" si="19"/>
        <v>PoulesColombie - Portugal25h30Mi-temps 1</v>
      </c>
      <c r="B214" s="26" t="str">
        <f>'Calendrier sur mesure'!B209</f>
        <v>Poules</v>
      </c>
      <c r="C214" s="26" t="str">
        <f>'Calendrier sur mesure'!G209</f>
        <v>Colombie - Portugal</v>
      </c>
      <c r="D214" s="27">
        <f>'Calendrier sur mesure'!C209</f>
        <v>46200</v>
      </c>
      <c r="E214" s="28" t="str">
        <f>'Calendrier sur mesure'!I209</f>
        <v>25h30</v>
      </c>
      <c r="F214" s="28" t="str">
        <f>'Calendrier sur mesure'!H209</f>
        <v>Mi-temps 1</v>
      </c>
      <c r="G214" s="36"/>
      <c r="H214" s="100">
        <f>'Calendrier sur mesure'!K209</f>
        <v>15000</v>
      </c>
      <c r="I214" s="42">
        <v>0.5</v>
      </c>
      <c r="J214" s="35">
        <v>20</v>
      </c>
      <c r="K214" s="35">
        <v>1</v>
      </c>
      <c r="L214" s="30"/>
      <c r="M214" s="42"/>
      <c r="N214" s="101" t="str">
        <f>IF(G214=TRUE,H214*K214*(VLOOKUP(J214,'Table de correspondance'!D:E,2,FALSE)*(1-O214)),"")</f>
        <v/>
      </c>
      <c r="O214" s="174">
        <v>0.1</v>
      </c>
      <c r="P214" s="101" t="str">
        <f t="shared" si="20"/>
        <v/>
      </c>
      <c r="Q214" s="101" t="str">
        <f t="shared" si="21"/>
        <v/>
      </c>
      <c r="R214" s="29">
        <f>'Calendrier sur mesure'!L209</f>
        <v>2</v>
      </c>
      <c r="S214" s="164" t="str">
        <f>IFERROR(INDEX(Calendrier!$M:$V,MATCH($V214,Calendrier!$W:$W,0),MATCH($L214,Calendrier!$M$1:$V$1,0)),"")</f>
        <v/>
      </c>
      <c r="T214" s="164" t="str">
        <f t="shared" si="22"/>
        <v/>
      </c>
      <c r="U214" s="164" t="str">
        <f>IFERROR(VLOOKUP(T214,'Table de correspondance'!$R:$S,2,FALSE),S214)</f>
        <v/>
      </c>
      <c r="V214" s="155" t="str">
        <f t="shared" si="23"/>
        <v>Colombie - Portugal4620025h30Mi-temps 1</v>
      </c>
      <c r="AA214" s="19"/>
      <c r="AB214" s="23"/>
      <c r="AC214" s="23"/>
      <c r="AD214" s="23"/>
      <c r="AE214" s="19"/>
      <c r="AF214" s="19"/>
      <c r="AG214" s="31"/>
      <c r="AH214" s="63"/>
      <c r="AI214" s="64"/>
      <c r="AAG214">
        <f t="shared" si="18"/>
        <v>0</v>
      </c>
    </row>
    <row r="215" spans="1:709" ht="19.5" customHeight="1" x14ac:dyDescent="0.25">
      <c r="A215" t="str">
        <f t="shared" si="19"/>
        <v>PoulesColombie - Portugal25h30Mi-temps 2</v>
      </c>
      <c r="B215" s="26" t="str">
        <f>'Calendrier sur mesure'!B210</f>
        <v>Poules</v>
      </c>
      <c r="C215" s="26" t="str">
        <f>'Calendrier sur mesure'!G210</f>
        <v>Colombie - Portugal</v>
      </c>
      <c r="D215" s="27">
        <f>'Calendrier sur mesure'!C210</f>
        <v>46200</v>
      </c>
      <c r="E215" s="28" t="str">
        <f>'Calendrier sur mesure'!I210</f>
        <v>25h30</v>
      </c>
      <c r="F215" s="28" t="str">
        <f>'Calendrier sur mesure'!H210</f>
        <v>Mi-temps 2</v>
      </c>
      <c r="G215" s="36"/>
      <c r="H215" s="100">
        <f>'Calendrier sur mesure'!K210</f>
        <v>12000</v>
      </c>
      <c r="I215" s="42">
        <v>0.5</v>
      </c>
      <c r="J215" s="35">
        <v>20</v>
      </c>
      <c r="K215" s="35">
        <v>1</v>
      </c>
      <c r="L215" s="30"/>
      <c r="M215" s="42"/>
      <c r="N215" s="101" t="str">
        <f>IF(G215=TRUE,H215*K215*(VLOOKUP(J215,'Table de correspondance'!D:E,2,FALSE)*(1-O215)),"")</f>
        <v/>
      </c>
      <c r="O215" s="174">
        <v>0.1</v>
      </c>
      <c r="P215" s="101" t="str">
        <f t="shared" si="20"/>
        <v/>
      </c>
      <c r="Q215" s="101" t="str">
        <f t="shared" si="21"/>
        <v/>
      </c>
      <c r="R215" s="29">
        <f>'Calendrier sur mesure'!L210</f>
        <v>1.6</v>
      </c>
      <c r="S215" s="164" t="str">
        <f>IFERROR(INDEX(Calendrier!$M:$V,MATCH($V215,Calendrier!$W:$W,0),MATCH($L215,Calendrier!$M$1:$V$1,0)),"")</f>
        <v/>
      </c>
      <c r="T215" s="164" t="str">
        <f t="shared" si="22"/>
        <v/>
      </c>
      <c r="U215" s="164" t="str">
        <f>IFERROR(VLOOKUP(T215,'Table de correspondance'!$R:$S,2,FALSE),S215)</f>
        <v/>
      </c>
      <c r="V215" s="155" t="str">
        <f t="shared" si="23"/>
        <v>Colombie - Portugal4620025h30Mi-temps 2</v>
      </c>
      <c r="AA215" s="19"/>
      <c r="AB215" s="23"/>
      <c r="AC215" s="23"/>
      <c r="AD215" s="23"/>
      <c r="AE215" s="19"/>
      <c r="AF215" s="19"/>
      <c r="AG215" s="31"/>
      <c r="AH215" s="63"/>
      <c r="AI215" s="64"/>
      <c r="AAG215">
        <f t="shared" si="18"/>
        <v>0</v>
      </c>
    </row>
    <row r="216" spans="1:709" ht="19.5" customHeight="1" x14ac:dyDescent="0.25">
      <c r="A216" t="str">
        <f t="shared" si="19"/>
        <v>PoulesColombie - Portugal25h30Mi-temps 3</v>
      </c>
      <c r="B216" s="26" t="str">
        <f>'Calendrier sur mesure'!B211</f>
        <v>Poules</v>
      </c>
      <c r="C216" s="26" t="str">
        <f>'Calendrier sur mesure'!G211</f>
        <v>Colombie - Portugal</v>
      </c>
      <c r="D216" s="27">
        <f>'Calendrier sur mesure'!C211</f>
        <v>46200</v>
      </c>
      <c r="E216" s="28" t="str">
        <f>'Calendrier sur mesure'!I211</f>
        <v>25h30</v>
      </c>
      <c r="F216" s="28" t="str">
        <f>'Calendrier sur mesure'!H211</f>
        <v>Mi-temps 3</v>
      </c>
      <c r="G216" s="36"/>
      <c r="H216" s="100">
        <f>'Calendrier sur mesure'!K211</f>
        <v>15000</v>
      </c>
      <c r="I216" s="42">
        <v>0.5</v>
      </c>
      <c r="J216" s="35">
        <v>20</v>
      </c>
      <c r="K216" s="35">
        <v>1</v>
      </c>
      <c r="L216" s="30"/>
      <c r="M216" s="42"/>
      <c r="N216" s="101" t="str">
        <f>IF(G216=TRUE,H216*K216*(VLOOKUP(J216,'Table de correspondance'!D:E,2,FALSE)*(1-O216)),"")</f>
        <v/>
      </c>
      <c r="O216" s="174">
        <v>0.1</v>
      </c>
      <c r="P216" s="101" t="str">
        <f t="shared" si="20"/>
        <v/>
      </c>
      <c r="Q216" s="101" t="str">
        <f t="shared" si="21"/>
        <v/>
      </c>
      <c r="R216" s="29">
        <f>'Calendrier sur mesure'!L211</f>
        <v>2</v>
      </c>
      <c r="S216" s="164" t="str">
        <f>IFERROR(INDEX(Calendrier!$M:$V,MATCH($V216,Calendrier!$W:$W,0),MATCH($L216,Calendrier!$M$1:$V$1,0)),"")</f>
        <v/>
      </c>
      <c r="T216" s="164" t="str">
        <f t="shared" si="22"/>
        <v/>
      </c>
      <c r="U216" s="164" t="str">
        <f>IFERROR(VLOOKUP(T216,'Table de correspondance'!$R:$S,2,FALSE),S216)</f>
        <v/>
      </c>
      <c r="V216" s="155" t="str">
        <f t="shared" si="23"/>
        <v>Colombie - Portugal4620025h30Mi-temps 3</v>
      </c>
      <c r="AA216" s="19"/>
      <c r="AB216" s="23"/>
      <c r="AC216" s="23"/>
      <c r="AD216" s="23"/>
      <c r="AE216" s="19"/>
      <c r="AF216" s="19"/>
      <c r="AG216" s="31"/>
      <c r="AH216" s="63"/>
      <c r="AI216" s="64"/>
      <c r="AAG216">
        <f t="shared" si="18"/>
        <v>0</v>
      </c>
    </row>
    <row r="217" spans="1:709" ht="19.5" customHeight="1" x14ac:dyDescent="0.25">
      <c r="A217" t="str">
        <f t="shared" si="19"/>
        <v>PoulesColombie - Portugal25h30Power break 2</v>
      </c>
      <c r="B217" s="26" t="str">
        <f>'Calendrier sur mesure'!B212</f>
        <v>Poules</v>
      </c>
      <c r="C217" s="26" t="str">
        <f>'Calendrier sur mesure'!G212</f>
        <v>Colombie - Portugal</v>
      </c>
      <c r="D217" s="27">
        <f>'Calendrier sur mesure'!C212</f>
        <v>46200</v>
      </c>
      <c r="E217" s="28" t="str">
        <f>'Calendrier sur mesure'!I212</f>
        <v>25h30</v>
      </c>
      <c r="F217" s="28" t="str">
        <f>'Calendrier sur mesure'!H212</f>
        <v>Power break 2</v>
      </c>
      <c r="G217" s="36"/>
      <c r="H217" s="100">
        <f>'Calendrier sur mesure'!K212</f>
        <v>16000</v>
      </c>
      <c r="I217" s="42">
        <v>0.5</v>
      </c>
      <c r="J217" s="35">
        <v>20</v>
      </c>
      <c r="K217" s="35">
        <v>1</v>
      </c>
      <c r="L217" s="30"/>
      <c r="M217" s="42"/>
      <c r="N217" s="101" t="str">
        <f>IF(G217=TRUE,H217*K217*(VLOOKUP(J217,'Table de correspondance'!D:E,2,FALSE)*(1-O217)),"")</f>
        <v/>
      </c>
      <c r="O217" s="174">
        <v>0.1</v>
      </c>
      <c r="P217" s="101" t="str">
        <f t="shared" si="20"/>
        <v/>
      </c>
      <c r="Q217" s="101" t="str">
        <f t="shared" si="21"/>
        <v/>
      </c>
      <c r="R217" s="29">
        <f>'Calendrier sur mesure'!L212</f>
        <v>1.9949999999999999</v>
      </c>
      <c r="S217" s="164" t="str">
        <f>IFERROR(INDEX(Calendrier!$M:$V,MATCH($V217,Calendrier!$W:$W,0),MATCH($L217,Calendrier!$M$1:$V$1,0)),"")</f>
        <v/>
      </c>
      <c r="T217" s="164" t="str">
        <f t="shared" si="22"/>
        <v/>
      </c>
      <c r="U217" s="164" t="str">
        <f>IFERROR(VLOOKUP(T217,'Table de correspondance'!$R:$S,2,FALSE),S217)</f>
        <v/>
      </c>
      <c r="V217" s="155" t="str">
        <f t="shared" si="23"/>
        <v>Colombie - Portugal4620025h30Power break 2</v>
      </c>
      <c r="AA217" s="19"/>
      <c r="AB217" s="23"/>
      <c r="AC217" s="23"/>
      <c r="AD217" s="23"/>
      <c r="AE217" s="19"/>
      <c r="AF217" s="19"/>
      <c r="AG217" s="31"/>
      <c r="AH217" s="63"/>
      <c r="AI217" s="64"/>
      <c r="AAG217">
        <f t="shared" si="18"/>
        <v>0</v>
      </c>
    </row>
    <row r="218" spans="1:709" ht="19.5" customHeight="1" x14ac:dyDescent="0.25">
      <c r="A218" t="str">
        <f t="shared" si="19"/>
        <v>PoulesColombie - Portugal25h30Fin match</v>
      </c>
      <c r="B218" s="26" t="str">
        <f>'Calendrier sur mesure'!B213</f>
        <v>Poules</v>
      </c>
      <c r="C218" s="26" t="str">
        <f>'Calendrier sur mesure'!G213</f>
        <v>Colombie - Portugal</v>
      </c>
      <c r="D218" s="27">
        <f>'Calendrier sur mesure'!C213</f>
        <v>46200</v>
      </c>
      <c r="E218" s="28" t="str">
        <f>'Calendrier sur mesure'!I213</f>
        <v>25h30</v>
      </c>
      <c r="F218" s="28" t="str">
        <f>'Calendrier sur mesure'!H213</f>
        <v>Fin match</v>
      </c>
      <c r="G218" s="36"/>
      <c r="H218" s="100">
        <f>'Calendrier sur mesure'!K213</f>
        <v>3000</v>
      </c>
      <c r="I218" s="42">
        <v>0.5</v>
      </c>
      <c r="J218" s="35">
        <v>20</v>
      </c>
      <c r="K218" s="35">
        <v>1</v>
      </c>
      <c r="L218" s="30"/>
      <c r="M218" s="42"/>
      <c r="N218" s="101" t="str">
        <f>IF(G218=TRUE,H218*K218*(VLOOKUP(J218,'Table de correspondance'!D:E,2,FALSE)*(1-O218)),"")</f>
        <v/>
      </c>
      <c r="O218" s="174">
        <v>0.1</v>
      </c>
      <c r="P218" s="101" t="str">
        <f t="shared" si="20"/>
        <v/>
      </c>
      <c r="Q218" s="101" t="str">
        <f t="shared" si="21"/>
        <v/>
      </c>
      <c r="R218" s="29">
        <f>'Calendrier sur mesure'!L213</f>
        <v>0.4</v>
      </c>
      <c r="S218" s="164" t="str">
        <f>IFERROR(INDEX(Calendrier!$M:$V,MATCH($V218,Calendrier!$W:$W,0),MATCH($L218,Calendrier!$M$1:$V$1,0)),"")</f>
        <v/>
      </c>
      <c r="T218" s="164" t="str">
        <f t="shared" si="22"/>
        <v/>
      </c>
      <c r="U218" s="164" t="str">
        <f>IFERROR(VLOOKUP(T218,'Table de correspondance'!$R:$S,2,FALSE),S218)</f>
        <v/>
      </c>
      <c r="V218" s="155" t="str">
        <f t="shared" si="23"/>
        <v>Colombie - Portugal4620025h30Fin match</v>
      </c>
      <c r="AA218" s="19"/>
      <c r="AB218" s="23"/>
      <c r="AC218" s="23"/>
      <c r="AD218" s="23"/>
      <c r="AE218" s="19"/>
      <c r="AF218" s="19"/>
      <c r="AG218" s="31"/>
      <c r="AH218" s="63"/>
      <c r="AI218" s="64"/>
      <c r="AAG218">
        <f t="shared" si="18"/>
        <v>0</v>
      </c>
    </row>
    <row r="219" spans="1:709" ht="19.5" customHeight="1" x14ac:dyDescent="0.25">
      <c r="A219" t="str">
        <f t="shared" si="19"/>
        <v>16ème de finale (prev)1/16eme de finale (21h) - 28/0621hAvant Match</v>
      </c>
      <c r="B219" s="26" t="str">
        <f>'Calendrier sur mesure'!B214</f>
        <v>16ème de finale (prev)</v>
      </c>
      <c r="C219" s="26" t="str">
        <f>'Calendrier sur mesure'!G214</f>
        <v>1/16eme de finale (21h) - 28/06</v>
      </c>
      <c r="D219" s="27">
        <f>'Calendrier sur mesure'!C214</f>
        <v>46201</v>
      </c>
      <c r="E219" s="28" t="str">
        <f>'Calendrier sur mesure'!I214</f>
        <v>21h</v>
      </c>
      <c r="F219" s="28" t="str">
        <f>'Calendrier sur mesure'!H214</f>
        <v>Avant Match</v>
      </c>
      <c r="G219" s="36"/>
      <c r="H219" s="100">
        <f>'Calendrier sur mesure'!K214</f>
        <v>38000</v>
      </c>
      <c r="I219" s="42">
        <v>0.5</v>
      </c>
      <c r="J219" s="35">
        <v>20</v>
      </c>
      <c r="K219" s="35">
        <v>1</v>
      </c>
      <c r="L219" s="30"/>
      <c r="M219" s="42"/>
      <c r="N219" s="101" t="str">
        <f>IF(G219=TRUE,H219*K219*(VLOOKUP(J219,'Table de correspondance'!D:E,2,FALSE)*(1-O219)),"")</f>
        <v/>
      </c>
      <c r="O219" s="174">
        <v>0.1</v>
      </c>
      <c r="P219" s="101" t="str">
        <f t="shared" si="20"/>
        <v/>
      </c>
      <c r="Q219" s="101" t="str">
        <f t="shared" si="21"/>
        <v/>
      </c>
      <c r="R219" s="29">
        <f>'Calendrier sur mesure'!L214</f>
        <v>2.7</v>
      </c>
      <c r="S219" s="164" t="str">
        <f>IFERROR(INDEX(Calendrier!$M:$V,MATCH($V219,Calendrier!$W:$W,0),MATCH($L219,Calendrier!$M$1:$V$1,0)),"")</f>
        <v/>
      </c>
      <c r="T219" s="164" t="str">
        <f t="shared" si="22"/>
        <v/>
      </c>
      <c r="U219" s="164" t="str">
        <f>IFERROR(VLOOKUP(T219,'Table de correspondance'!$R:$S,2,FALSE),S219)</f>
        <v/>
      </c>
      <c r="V219" s="155" t="str">
        <f t="shared" si="23"/>
        <v>1/16eme de finale (21h) - 28/064620121hAvant Match</v>
      </c>
      <c r="AA219" s="19"/>
      <c r="AB219" s="23"/>
      <c r="AC219" s="23"/>
      <c r="AD219" s="23"/>
      <c r="AE219" s="19"/>
      <c r="AF219" s="19"/>
      <c r="AG219" s="31"/>
      <c r="AH219" s="63"/>
      <c r="AI219" s="64"/>
      <c r="AAG219">
        <f t="shared" si="18"/>
        <v>0</v>
      </c>
    </row>
    <row r="220" spans="1:709" ht="19.5" customHeight="1" x14ac:dyDescent="0.25">
      <c r="A220" t="str">
        <f t="shared" si="19"/>
        <v>16ème de finale (prev)1/16eme de finale (21h) - 28/0621hPower break 1</v>
      </c>
      <c r="B220" s="26" t="str">
        <f>'Calendrier sur mesure'!B215</f>
        <v>16ème de finale (prev)</v>
      </c>
      <c r="C220" s="26" t="str">
        <f>'Calendrier sur mesure'!G215</f>
        <v>1/16eme de finale (21h) - 28/06</v>
      </c>
      <c r="D220" s="27">
        <f>'Calendrier sur mesure'!C215</f>
        <v>46201</v>
      </c>
      <c r="E220" s="28" t="str">
        <f>'Calendrier sur mesure'!I215</f>
        <v>21h</v>
      </c>
      <c r="F220" s="28" t="str">
        <f>'Calendrier sur mesure'!H215</f>
        <v>Power break 1</v>
      </c>
      <c r="G220" s="36"/>
      <c r="H220" s="100">
        <f>'Calendrier sur mesure'!K215</f>
        <v>115000</v>
      </c>
      <c r="I220" s="42">
        <v>0.5</v>
      </c>
      <c r="J220" s="35">
        <v>20</v>
      </c>
      <c r="K220" s="35">
        <v>1</v>
      </c>
      <c r="L220" s="30"/>
      <c r="M220" s="42"/>
      <c r="N220" s="101" t="str">
        <f>IF(G220=TRUE,H220*K220*(VLOOKUP(J220,'Table de correspondance'!D:E,2,FALSE)*(1-O220)),"")</f>
        <v/>
      </c>
      <c r="O220" s="174">
        <v>0.1</v>
      </c>
      <c r="P220" s="101" t="str">
        <f t="shared" si="20"/>
        <v/>
      </c>
      <c r="Q220" s="101" t="str">
        <f t="shared" si="21"/>
        <v/>
      </c>
      <c r="R220" s="29">
        <f>'Calendrier sur mesure'!L215</f>
        <v>7.7899999999999991</v>
      </c>
      <c r="S220" s="164" t="str">
        <f>IFERROR(INDEX(Calendrier!$M:$V,MATCH($V220,Calendrier!$W:$W,0),MATCH($L220,Calendrier!$M$1:$V$1,0)),"")</f>
        <v/>
      </c>
      <c r="T220" s="164" t="str">
        <f t="shared" si="22"/>
        <v/>
      </c>
      <c r="U220" s="164" t="str">
        <f>IFERROR(VLOOKUP(T220,'Table de correspondance'!$R:$S,2,FALSE),S220)</f>
        <v/>
      </c>
      <c r="V220" s="155" t="str">
        <f t="shared" si="23"/>
        <v>1/16eme de finale (21h) - 28/064620121hPower break 1</v>
      </c>
      <c r="AA220" s="19"/>
      <c r="AB220" s="23"/>
      <c r="AC220" s="23"/>
      <c r="AD220" s="23"/>
      <c r="AE220" s="19"/>
      <c r="AF220" s="19"/>
      <c r="AG220" s="31"/>
      <c r="AH220" s="63"/>
      <c r="AI220" s="64"/>
      <c r="AAG220">
        <f t="shared" si="18"/>
        <v>0</v>
      </c>
    </row>
    <row r="221" spans="1:709" ht="19.5" customHeight="1" x14ac:dyDescent="0.25">
      <c r="A221" t="str">
        <f t="shared" si="19"/>
        <v>16ème de finale (prev)1/16eme de finale (21h) - 28/0621hMi-temps 1</v>
      </c>
      <c r="B221" s="26" t="str">
        <f>'Calendrier sur mesure'!B216</f>
        <v>16ème de finale (prev)</v>
      </c>
      <c r="C221" s="26" t="str">
        <f>'Calendrier sur mesure'!G216</f>
        <v>1/16eme de finale (21h) - 28/06</v>
      </c>
      <c r="D221" s="27">
        <f>'Calendrier sur mesure'!C216</f>
        <v>46201</v>
      </c>
      <c r="E221" s="28" t="str">
        <f>'Calendrier sur mesure'!I216</f>
        <v>21h</v>
      </c>
      <c r="F221" s="28" t="str">
        <f>'Calendrier sur mesure'!H216</f>
        <v>Mi-temps 1</v>
      </c>
      <c r="G221" s="36"/>
      <c r="H221" s="100">
        <f>'Calendrier sur mesure'!K216</f>
        <v>95000</v>
      </c>
      <c r="I221" s="42">
        <v>0.5</v>
      </c>
      <c r="J221" s="35">
        <v>20</v>
      </c>
      <c r="K221" s="35">
        <v>1</v>
      </c>
      <c r="L221" s="30"/>
      <c r="M221" s="42"/>
      <c r="N221" s="101" t="str">
        <f>IF(G221=TRUE,H221*K221*(VLOOKUP(J221,'Table de correspondance'!D:E,2,FALSE)*(1-O221)),"")</f>
        <v/>
      </c>
      <c r="O221" s="174">
        <v>0.1</v>
      </c>
      <c r="P221" s="101" t="str">
        <f t="shared" si="20"/>
        <v/>
      </c>
      <c r="Q221" s="101" t="str">
        <f t="shared" si="21"/>
        <v/>
      </c>
      <c r="R221" s="29">
        <f>'Calendrier sur mesure'!L216</f>
        <v>6.75</v>
      </c>
      <c r="S221" s="164" t="str">
        <f>IFERROR(INDEX(Calendrier!$M:$V,MATCH($V221,Calendrier!$W:$W,0),MATCH($L221,Calendrier!$M$1:$V$1,0)),"")</f>
        <v/>
      </c>
      <c r="T221" s="164" t="str">
        <f t="shared" si="22"/>
        <v/>
      </c>
      <c r="U221" s="164" t="str">
        <f>IFERROR(VLOOKUP(T221,'Table de correspondance'!$R:$S,2,FALSE),S221)</f>
        <v/>
      </c>
      <c r="V221" s="155" t="str">
        <f t="shared" si="23"/>
        <v>1/16eme de finale (21h) - 28/064620121hMi-temps 1</v>
      </c>
      <c r="AA221" s="19"/>
      <c r="AB221" s="23"/>
      <c r="AC221" s="23"/>
      <c r="AD221" s="23"/>
      <c r="AE221" s="19"/>
      <c r="AF221" s="19"/>
      <c r="AG221" s="31"/>
      <c r="AH221" s="63"/>
      <c r="AI221" s="64"/>
      <c r="AAG221">
        <f t="shared" si="18"/>
        <v>0</v>
      </c>
    </row>
    <row r="222" spans="1:709" ht="19.5" customHeight="1" x14ac:dyDescent="0.25">
      <c r="A222" t="str">
        <f t="shared" si="19"/>
        <v>16ème de finale (prev)1/16eme de finale (21h) - 28/0621hMi-temps 2</v>
      </c>
      <c r="B222" s="26" t="str">
        <f>'Calendrier sur mesure'!B217</f>
        <v>16ème de finale (prev)</v>
      </c>
      <c r="C222" s="26" t="str">
        <f>'Calendrier sur mesure'!G217</f>
        <v>1/16eme de finale (21h) - 28/06</v>
      </c>
      <c r="D222" s="27">
        <f>'Calendrier sur mesure'!C217</f>
        <v>46201</v>
      </c>
      <c r="E222" s="28" t="str">
        <f>'Calendrier sur mesure'!I217</f>
        <v>21h</v>
      </c>
      <c r="F222" s="28" t="str">
        <f>'Calendrier sur mesure'!H217</f>
        <v>Mi-temps 2</v>
      </c>
      <c r="G222" s="36"/>
      <c r="H222" s="100">
        <f>'Calendrier sur mesure'!K217</f>
        <v>90000</v>
      </c>
      <c r="I222" s="42">
        <v>0.5</v>
      </c>
      <c r="J222" s="35">
        <v>20</v>
      </c>
      <c r="K222" s="35">
        <v>1</v>
      </c>
      <c r="L222" s="30"/>
      <c r="M222" s="42"/>
      <c r="N222" s="101" t="str">
        <f>IF(G222=TRUE,H222*K222*(VLOOKUP(J222,'Table de correspondance'!D:E,2,FALSE)*(1-O222)),"")</f>
        <v/>
      </c>
      <c r="O222" s="174">
        <v>0.1</v>
      </c>
      <c r="P222" s="101" t="str">
        <f t="shared" si="20"/>
        <v/>
      </c>
      <c r="Q222" s="101" t="str">
        <f t="shared" si="21"/>
        <v/>
      </c>
      <c r="R222" s="29">
        <f>'Calendrier sur mesure'!L217</f>
        <v>6.45</v>
      </c>
      <c r="S222" s="164" t="str">
        <f>IFERROR(INDEX(Calendrier!$M:$V,MATCH($V222,Calendrier!$W:$W,0),MATCH($L222,Calendrier!$M$1:$V$1,0)),"")</f>
        <v/>
      </c>
      <c r="T222" s="164" t="str">
        <f t="shared" si="22"/>
        <v/>
      </c>
      <c r="U222" s="164" t="str">
        <f>IFERROR(VLOOKUP(T222,'Table de correspondance'!$R:$S,2,FALSE),S222)</f>
        <v/>
      </c>
      <c r="V222" s="155" t="str">
        <f t="shared" si="23"/>
        <v>1/16eme de finale (21h) - 28/064620121hMi-temps 2</v>
      </c>
      <c r="AA222" s="19"/>
      <c r="AB222" s="23"/>
      <c r="AC222" s="23"/>
      <c r="AD222" s="23"/>
      <c r="AE222" s="19"/>
      <c r="AF222" s="19"/>
      <c r="AG222" s="31"/>
      <c r="AH222" s="63"/>
      <c r="AI222" s="64"/>
      <c r="AAG222">
        <f t="shared" si="18"/>
        <v>0</v>
      </c>
    </row>
    <row r="223" spans="1:709" ht="19.5" customHeight="1" x14ac:dyDescent="0.25">
      <c r="A223" t="str">
        <f t="shared" si="19"/>
        <v>16ème de finale (prev)1/16eme de finale (21h) - 28/0621hMi-temps 3</v>
      </c>
      <c r="B223" s="26" t="str">
        <f>'Calendrier sur mesure'!B218</f>
        <v>16ème de finale (prev)</v>
      </c>
      <c r="C223" s="26" t="str">
        <f>'Calendrier sur mesure'!G218</f>
        <v>1/16eme de finale (21h) - 28/06</v>
      </c>
      <c r="D223" s="27">
        <f>'Calendrier sur mesure'!C218</f>
        <v>46201</v>
      </c>
      <c r="E223" s="28" t="str">
        <f>'Calendrier sur mesure'!I218</f>
        <v>21h</v>
      </c>
      <c r="F223" s="28" t="str">
        <f>'Calendrier sur mesure'!H218</f>
        <v>Mi-temps 3</v>
      </c>
      <c r="G223" s="36"/>
      <c r="H223" s="100">
        <f>'Calendrier sur mesure'!K218</f>
        <v>95000</v>
      </c>
      <c r="I223" s="42">
        <v>0.5</v>
      </c>
      <c r="J223" s="35">
        <v>20</v>
      </c>
      <c r="K223" s="35">
        <v>1</v>
      </c>
      <c r="L223" s="30"/>
      <c r="M223" s="42"/>
      <c r="N223" s="101" t="str">
        <f>IF(G223=TRUE,H223*K223*(VLOOKUP(J223,'Table de correspondance'!D:E,2,FALSE)*(1-O223)),"")</f>
        <v/>
      </c>
      <c r="O223" s="174">
        <v>0.1</v>
      </c>
      <c r="P223" s="101" t="str">
        <f t="shared" si="20"/>
        <v/>
      </c>
      <c r="Q223" s="101" t="str">
        <f t="shared" si="21"/>
        <v/>
      </c>
      <c r="R223" s="29">
        <f>'Calendrier sur mesure'!L218</f>
        <v>6.75</v>
      </c>
      <c r="S223" s="164" t="str">
        <f>IFERROR(INDEX(Calendrier!$M:$V,MATCH($V223,Calendrier!$W:$W,0),MATCH($L223,Calendrier!$M$1:$V$1,0)),"")</f>
        <v/>
      </c>
      <c r="T223" s="164" t="str">
        <f t="shared" si="22"/>
        <v/>
      </c>
      <c r="U223" s="164" t="str">
        <f>IFERROR(VLOOKUP(T223,'Table de correspondance'!$R:$S,2,FALSE),S223)</f>
        <v/>
      </c>
      <c r="V223" s="155" t="str">
        <f t="shared" si="23"/>
        <v>1/16eme de finale (21h) - 28/064620121hMi-temps 3</v>
      </c>
      <c r="AA223" s="19"/>
      <c r="AB223" s="23"/>
      <c r="AC223" s="23"/>
      <c r="AD223" s="23"/>
      <c r="AE223" s="19"/>
      <c r="AF223" s="19"/>
      <c r="AG223" s="31"/>
      <c r="AH223" s="63"/>
      <c r="AI223" s="64"/>
      <c r="AAG223">
        <f t="shared" si="18"/>
        <v>0</v>
      </c>
    </row>
    <row r="224" spans="1:709" ht="19.5" customHeight="1" x14ac:dyDescent="0.25">
      <c r="A224" t="str">
        <f t="shared" si="19"/>
        <v>16ème de finale (prev)1/16eme de finale (21h) - 28/0621hPower break 2</v>
      </c>
      <c r="B224" s="26" t="str">
        <f>'Calendrier sur mesure'!B219</f>
        <v>16ème de finale (prev)</v>
      </c>
      <c r="C224" s="26" t="str">
        <f>'Calendrier sur mesure'!G219</f>
        <v>1/16eme de finale (21h) - 28/06</v>
      </c>
      <c r="D224" s="27">
        <f>'Calendrier sur mesure'!C219</f>
        <v>46201</v>
      </c>
      <c r="E224" s="28" t="str">
        <f>'Calendrier sur mesure'!I219</f>
        <v>21h</v>
      </c>
      <c r="F224" s="28" t="str">
        <f>'Calendrier sur mesure'!H219</f>
        <v>Power break 2</v>
      </c>
      <c r="G224" s="36"/>
      <c r="H224" s="100">
        <f>'Calendrier sur mesure'!K219</f>
        <v>115000</v>
      </c>
      <c r="I224" s="42">
        <v>0.5</v>
      </c>
      <c r="J224" s="35">
        <v>20</v>
      </c>
      <c r="K224" s="35">
        <v>1</v>
      </c>
      <c r="L224" s="30"/>
      <c r="M224" s="42"/>
      <c r="N224" s="101" t="str">
        <f>IF(G224=TRUE,H224*K224*(VLOOKUP(J224,'Table de correspondance'!D:E,2,FALSE)*(1-O224)),"")</f>
        <v/>
      </c>
      <c r="O224" s="174">
        <v>0.1</v>
      </c>
      <c r="P224" s="101" t="str">
        <f t="shared" si="20"/>
        <v/>
      </c>
      <c r="Q224" s="101" t="str">
        <f t="shared" si="21"/>
        <v/>
      </c>
      <c r="R224" s="29">
        <f>'Calendrier sur mesure'!L219</f>
        <v>7.7899999999999991</v>
      </c>
      <c r="S224" s="164" t="str">
        <f>IFERROR(INDEX(Calendrier!$M:$V,MATCH($V224,Calendrier!$W:$W,0),MATCH($L224,Calendrier!$M$1:$V$1,0)),"")</f>
        <v/>
      </c>
      <c r="T224" s="164" t="str">
        <f t="shared" si="22"/>
        <v/>
      </c>
      <c r="U224" s="164" t="str">
        <f>IFERROR(VLOOKUP(T224,'Table de correspondance'!$R:$S,2,FALSE),S224)</f>
        <v/>
      </c>
      <c r="V224" s="155" t="str">
        <f t="shared" si="23"/>
        <v>1/16eme de finale (21h) - 28/064620121hPower break 2</v>
      </c>
      <c r="AA224" s="19"/>
      <c r="AB224" s="23"/>
      <c r="AC224" s="23"/>
      <c r="AD224" s="23"/>
      <c r="AE224" s="19"/>
      <c r="AF224" s="19"/>
      <c r="AG224" s="31"/>
      <c r="AH224" s="63"/>
      <c r="AI224" s="64"/>
      <c r="AAG224">
        <f t="shared" ref="AAG224" si="24">--((ISNUMBER(SEARCH("Mexique",$C224))+ISNUMBER(SEARCH("France",$C224)))&gt;0)</f>
        <v>0</v>
      </c>
    </row>
    <row r="225" spans="1:709" ht="19.5" customHeight="1" x14ac:dyDescent="0.25">
      <c r="A225" t="e">
        <f>_xlfn.CONCAT(#REF!,#REF!,#REF!,#REF!)</f>
        <v>#REF!</v>
      </c>
      <c r="B225" s="26" t="str">
        <f>'Calendrier sur mesure'!B220</f>
        <v>16ème de finale (prev)</v>
      </c>
      <c r="C225" s="26" t="str">
        <f>'Calendrier sur mesure'!G220</f>
        <v>1/16eme de finale (21h) - 28/06</v>
      </c>
      <c r="D225" s="27">
        <f>'Calendrier sur mesure'!C220</f>
        <v>46201</v>
      </c>
      <c r="E225" s="28" t="str">
        <f>'Calendrier sur mesure'!I220</f>
        <v>21h</v>
      </c>
      <c r="F225" s="28" t="str">
        <f>'Calendrier sur mesure'!H220</f>
        <v>Fin match</v>
      </c>
      <c r="G225" s="36"/>
      <c r="H225" s="100">
        <f>'Calendrier sur mesure'!K220</f>
        <v>38000</v>
      </c>
      <c r="I225" s="42">
        <v>0.5</v>
      </c>
      <c r="J225" s="35">
        <v>20</v>
      </c>
      <c r="K225" s="35">
        <v>1</v>
      </c>
      <c r="L225" s="30"/>
      <c r="M225" s="42"/>
      <c r="N225" s="101" t="str">
        <f>IF(G225=TRUE,H225*K225*(VLOOKUP(J225,'Table de correspondance'!D:E,2,FALSE)*(1-O225)),"")</f>
        <v/>
      </c>
      <c r="O225" s="174">
        <v>0.1</v>
      </c>
      <c r="P225" s="101" t="str">
        <f t="shared" ref="P225:P231" si="25">IF(U227="",N225,N225*(1+U227))</f>
        <v/>
      </c>
      <c r="Q225" s="101" t="str">
        <f t="shared" si="21"/>
        <v/>
      </c>
      <c r="R225" s="29">
        <f>'Calendrier sur mesure'!L220</f>
        <v>3.2</v>
      </c>
      <c r="S225" s="164" t="str">
        <f>IFERROR(INDEX(Calendrier!$M:$V,MATCH($V225,Calendrier!$W:$W,0),MATCH(#REF!,Calendrier!$M$1:$V$1,0)),"")</f>
        <v/>
      </c>
      <c r="T225" s="164" t="e">
        <f>_xlfn.CONCAT(#REF!,#REF!)</f>
        <v>#REF!</v>
      </c>
      <c r="U225" s="164" t="str">
        <f>IFERROR(VLOOKUP(T225,'Table de correspondance'!$R:$S,2,FALSE),S225)</f>
        <v/>
      </c>
      <c r="V225" s="155" t="e">
        <f>_xlfn.CONCAT(#REF!,#REF!,#REF!,#REF!)</f>
        <v>#REF!</v>
      </c>
      <c r="AA225" s="19"/>
      <c r="AB225" s="23"/>
      <c r="AC225" s="23"/>
      <c r="AD225" s="23"/>
      <c r="AE225" s="19"/>
      <c r="AF225" s="19"/>
      <c r="AG225" s="31"/>
      <c r="AH225" s="63"/>
      <c r="AI225" s="64"/>
      <c r="AAG225">
        <f>--((ISNUMBER(SEARCH("Mexique",#REF!))+ISNUMBER(SEARCH("France",#REF!)))&gt;0)</f>
        <v>0</v>
      </c>
    </row>
    <row r="226" spans="1:709" ht="19.5" customHeight="1" x14ac:dyDescent="0.25">
      <c r="A226" t="e">
        <f>_xlfn.CONCAT(#REF!,#REF!,#REF!,#REF!)</f>
        <v>#REF!</v>
      </c>
      <c r="B226" s="26" t="str">
        <f>'Calendrier sur mesure'!B221</f>
        <v>16ème de finale (prev)</v>
      </c>
      <c r="C226" s="26" t="str">
        <f>'Calendrier sur mesure'!G221</f>
        <v>1/16eme de finale (19h) - 29/06</v>
      </c>
      <c r="D226" s="27">
        <f>'Calendrier sur mesure'!C221</f>
        <v>46202</v>
      </c>
      <c r="E226" s="28" t="str">
        <f>'Calendrier sur mesure'!I221</f>
        <v>19h</v>
      </c>
      <c r="F226" s="28" t="str">
        <f>'Calendrier sur mesure'!H221</f>
        <v>Avant Match</v>
      </c>
      <c r="G226" s="36"/>
      <c r="H226" s="100">
        <f>'Calendrier sur mesure'!K221</f>
        <v>25000</v>
      </c>
      <c r="I226" s="42">
        <v>0.5</v>
      </c>
      <c r="J226" s="35">
        <v>20</v>
      </c>
      <c r="K226" s="35">
        <v>1</v>
      </c>
      <c r="L226" s="30"/>
      <c r="M226" s="42"/>
      <c r="N226" s="101" t="str">
        <f>IF(G226=TRUE,H226*K226*(VLOOKUP(J226,'Table de correspondance'!D:E,2,FALSE)*(1-O226)),"")</f>
        <v/>
      </c>
      <c r="O226" s="174">
        <v>0.1</v>
      </c>
      <c r="P226" s="101" t="str">
        <f t="shared" si="25"/>
        <v/>
      </c>
      <c r="Q226" s="101" t="str">
        <f t="shared" si="21"/>
        <v/>
      </c>
      <c r="R226" s="29">
        <f>'Calendrier sur mesure'!L221</f>
        <v>2.2000000000000002</v>
      </c>
      <c r="S226" s="164" t="str">
        <f>IFERROR(INDEX(Calendrier!$M:$V,MATCH($V226,Calendrier!$W:$W,0),MATCH(#REF!,Calendrier!$M$1:$V$1,0)),"")</f>
        <v/>
      </c>
      <c r="T226" s="164" t="e">
        <f>_xlfn.CONCAT(#REF!,#REF!)</f>
        <v>#REF!</v>
      </c>
      <c r="U226" s="164" t="str">
        <f>IFERROR(VLOOKUP(T226,'Table de correspondance'!$R:$S,2,FALSE),S226)</f>
        <v/>
      </c>
      <c r="V226" s="155" t="e">
        <f>_xlfn.CONCAT(#REF!,#REF!,#REF!,#REF!)</f>
        <v>#REF!</v>
      </c>
      <c r="AA226" s="19"/>
      <c r="AB226" s="23"/>
      <c r="AC226" s="23"/>
      <c r="AD226" s="23"/>
      <c r="AE226" s="19"/>
      <c r="AF226" s="19"/>
      <c r="AG226" s="31"/>
      <c r="AH226" s="63"/>
      <c r="AI226" s="64"/>
      <c r="AAG226">
        <f>--((ISNUMBER(SEARCH("Mexique",#REF!))+ISNUMBER(SEARCH("France",#REF!)))&gt;0)</f>
        <v>0</v>
      </c>
    </row>
    <row r="227" spans="1:709" ht="19.5" customHeight="1" x14ac:dyDescent="0.25">
      <c r="A227" t="str">
        <f t="shared" ref="A227:A233" si="26">_xlfn.CONCAT(B225,C225,E225,F225)</f>
        <v>16ème de finale (prev)1/16eme de finale (21h) - 28/0621hFin match</v>
      </c>
      <c r="B227" s="26" t="str">
        <f>'Calendrier sur mesure'!B222</f>
        <v>16ème de finale (prev)</v>
      </c>
      <c r="C227" s="26" t="str">
        <f>'Calendrier sur mesure'!G222</f>
        <v>1/16eme de finale (19h) - 29/06</v>
      </c>
      <c r="D227" s="27">
        <f>'Calendrier sur mesure'!C222</f>
        <v>46202</v>
      </c>
      <c r="E227" s="28" t="str">
        <f>'Calendrier sur mesure'!I222</f>
        <v>19h</v>
      </c>
      <c r="F227" s="28" t="str">
        <f>'Calendrier sur mesure'!H222</f>
        <v>Power break 1</v>
      </c>
      <c r="G227" s="36"/>
      <c r="H227" s="100">
        <f>'Calendrier sur mesure'!K222</f>
        <v>90000</v>
      </c>
      <c r="I227" s="42">
        <v>0.5</v>
      </c>
      <c r="J227" s="35">
        <v>20</v>
      </c>
      <c r="K227" s="35">
        <v>1</v>
      </c>
      <c r="L227" s="30"/>
      <c r="M227" s="42"/>
      <c r="N227" s="101" t="str">
        <f>IF(G227=TRUE,H227*K227*(VLOOKUP(J227,'Table de correspondance'!D:E,2,FALSE)*(1-O227)),"")</f>
        <v/>
      </c>
      <c r="O227" s="174">
        <v>0.1</v>
      </c>
      <c r="P227" s="101" t="str">
        <f t="shared" si="25"/>
        <v/>
      </c>
      <c r="Q227" s="101" t="str">
        <f t="shared" si="21"/>
        <v/>
      </c>
      <c r="R227" s="29">
        <f>'Calendrier sur mesure'!L222</f>
        <v>7.4099999999999993</v>
      </c>
      <c r="S227" s="164" t="str">
        <f>IFERROR(INDEX(Calendrier!$M:$V,MATCH($V227,Calendrier!$W:$W,0),MATCH($L225,Calendrier!$M$1:$V$1,0)),"")</f>
        <v/>
      </c>
      <c r="T227" s="164" t="str">
        <f t="shared" ref="T227:T233" si="27">_xlfn.CONCAT(L225,M225)</f>
        <v/>
      </c>
      <c r="U227" s="164" t="str">
        <f>IFERROR(VLOOKUP(T227,'Table de correspondance'!$R:$S,2,FALSE),S227)</f>
        <v/>
      </c>
      <c r="V227" s="155" t="str">
        <f t="shared" ref="V227:V233" si="28">_xlfn.CONCAT(C225,D225,E225,F225)</f>
        <v>1/16eme de finale (21h) - 28/064620121hFin match</v>
      </c>
      <c r="AA227" s="19"/>
      <c r="AB227" s="23"/>
      <c r="AC227" s="23"/>
      <c r="AD227" s="23"/>
      <c r="AE227" s="19"/>
      <c r="AF227" s="19"/>
      <c r="AG227" s="31"/>
      <c r="AH227" s="63"/>
      <c r="AI227" s="64"/>
      <c r="AAG227">
        <f t="shared" ref="AAG227:AAG233" si="29">--((ISNUMBER(SEARCH("Mexique",$C225))+ISNUMBER(SEARCH("France",$C225)))&gt;0)</f>
        <v>0</v>
      </c>
    </row>
    <row r="228" spans="1:709" ht="19.5" customHeight="1" x14ac:dyDescent="0.25">
      <c r="A228" t="str">
        <f t="shared" si="26"/>
        <v>16ème de finale (prev)1/16eme de finale (19h) - 29/0619hAvant Match</v>
      </c>
      <c r="B228" s="26" t="str">
        <f>'Calendrier sur mesure'!B223</f>
        <v>16ème de finale (prev)</v>
      </c>
      <c r="C228" s="26" t="str">
        <f>'Calendrier sur mesure'!G223</f>
        <v>1/16eme de finale (19h) - 29/06</v>
      </c>
      <c r="D228" s="27">
        <f>'Calendrier sur mesure'!C223</f>
        <v>46202</v>
      </c>
      <c r="E228" s="28" t="str">
        <f>'Calendrier sur mesure'!I223</f>
        <v>19h</v>
      </c>
      <c r="F228" s="28" t="str">
        <f>'Calendrier sur mesure'!H223</f>
        <v>Mi-temps 1</v>
      </c>
      <c r="G228" s="36"/>
      <c r="H228" s="100">
        <f>'Calendrier sur mesure'!K223</f>
        <v>75000</v>
      </c>
      <c r="I228" s="42">
        <v>0.5</v>
      </c>
      <c r="J228" s="35">
        <v>20</v>
      </c>
      <c r="K228" s="35">
        <v>1</v>
      </c>
      <c r="L228" s="30"/>
      <c r="M228" s="42"/>
      <c r="N228" s="101" t="str">
        <f>IF(G228=TRUE,H228*K228*(VLOOKUP(J228,'Table de correspondance'!D:E,2,FALSE)*(1-O228)),"")</f>
        <v/>
      </c>
      <c r="O228" s="174">
        <v>0.1</v>
      </c>
      <c r="P228" s="101" t="str">
        <f t="shared" si="25"/>
        <v/>
      </c>
      <c r="Q228" s="101" t="str">
        <f t="shared" si="21"/>
        <v/>
      </c>
      <c r="R228" s="29">
        <f>'Calendrier sur mesure'!L223</f>
        <v>6.5</v>
      </c>
      <c r="S228" s="164" t="str">
        <f>IFERROR(INDEX(Calendrier!$M:$V,MATCH($V228,Calendrier!$W:$W,0),MATCH($L226,Calendrier!$M$1:$V$1,0)),"")</f>
        <v/>
      </c>
      <c r="T228" s="164" t="str">
        <f t="shared" si="27"/>
        <v/>
      </c>
      <c r="U228" s="164" t="str">
        <f>IFERROR(VLOOKUP(T228,'Table de correspondance'!$R:$S,2,FALSE),S228)</f>
        <v/>
      </c>
      <c r="V228" s="155" t="str">
        <f t="shared" si="28"/>
        <v>1/16eme de finale (19h) - 29/064620219hAvant Match</v>
      </c>
      <c r="AA228" s="19"/>
      <c r="AB228" s="23"/>
      <c r="AC228" s="23"/>
      <c r="AD228" s="23"/>
      <c r="AE228" s="19"/>
      <c r="AF228" s="19"/>
      <c r="AG228" s="31"/>
      <c r="AH228" s="63"/>
      <c r="AI228" s="64"/>
      <c r="AAG228">
        <f t="shared" si="29"/>
        <v>0</v>
      </c>
    </row>
    <row r="229" spans="1:709" ht="19.5" customHeight="1" x14ac:dyDescent="0.25">
      <c r="A229" t="str">
        <f t="shared" si="26"/>
        <v>16ème de finale (prev)1/16eme de finale (19h) - 29/0619hPower break 1</v>
      </c>
      <c r="B229" s="26" t="str">
        <f>'Calendrier sur mesure'!B224</f>
        <v>16ème de finale (prev)</v>
      </c>
      <c r="C229" s="26" t="str">
        <f>'Calendrier sur mesure'!G224</f>
        <v>1/16eme de finale (19h) - 29/06</v>
      </c>
      <c r="D229" s="27">
        <f>'Calendrier sur mesure'!C224</f>
        <v>46202</v>
      </c>
      <c r="E229" s="28" t="str">
        <f>'Calendrier sur mesure'!I224</f>
        <v>19h</v>
      </c>
      <c r="F229" s="28" t="str">
        <f>'Calendrier sur mesure'!H224</f>
        <v>Mi-temps 2</v>
      </c>
      <c r="G229" s="36"/>
      <c r="H229" s="100">
        <f>'Calendrier sur mesure'!K224</f>
        <v>70000</v>
      </c>
      <c r="I229" s="42">
        <v>0.5</v>
      </c>
      <c r="J229" s="35">
        <v>20</v>
      </c>
      <c r="K229" s="35">
        <v>1</v>
      </c>
      <c r="L229" s="30"/>
      <c r="M229" s="42"/>
      <c r="N229" s="101" t="str">
        <f>IF(G229=TRUE,H229*K229*(VLOOKUP(J229,'Table de correspondance'!D:E,2,FALSE)*(1-O229)),"")</f>
        <v/>
      </c>
      <c r="O229" s="174">
        <v>0.1</v>
      </c>
      <c r="P229" s="101" t="str">
        <f t="shared" si="25"/>
        <v/>
      </c>
      <c r="Q229" s="101" t="str">
        <f t="shared" ref="Q229:Q267" si="30">IFERROR(P229*(1-I229),"")</f>
        <v/>
      </c>
      <c r="R229" s="29">
        <f>'Calendrier sur mesure'!L224</f>
        <v>6.1</v>
      </c>
      <c r="S229" s="164" t="str">
        <f>IFERROR(INDEX(Calendrier!$M:$V,MATCH($V229,Calendrier!$W:$W,0),MATCH($L227,Calendrier!$M$1:$V$1,0)),"")</f>
        <v/>
      </c>
      <c r="T229" s="164" t="str">
        <f t="shared" si="27"/>
        <v/>
      </c>
      <c r="U229" s="164" t="str">
        <f>IFERROR(VLOOKUP(T229,'Table de correspondance'!$R:$S,2,FALSE),S229)</f>
        <v/>
      </c>
      <c r="V229" s="155" t="str">
        <f t="shared" si="28"/>
        <v>1/16eme de finale (19h) - 29/064620219hPower break 1</v>
      </c>
      <c r="AA229" s="19"/>
      <c r="AB229" s="23"/>
      <c r="AC229" s="23"/>
      <c r="AD229" s="23"/>
      <c r="AE229" s="19"/>
      <c r="AF229" s="19"/>
      <c r="AG229" s="31"/>
      <c r="AH229" s="63"/>
      <c r="AI229" s="64"/>
      <c r="AAG229">
        <f t="shared" si="29"/>
        <v>0</v>
      </c>
    </row>
    <row r="230" spans="1:709" ht="19.5" customHeight="1" x14ac:dyDescent="0.25">
      <c r="A230" t="str">
        <f t="shared" si="26"/>
        <v>16ème de finale (prev)1/16eme de finale (19h) - 29/0619hMi-temps 1</v>
      </c>
      <c r="B230" s="26" t="str">
        <f>'Calendrier sur mesure'!B225</f>
        <v>16ème de finale (prev)</v>
      </c>
      <c r="C230" s="26" t="str">
        <f>'Calendrier sur mesure'!G225</f>
        <v>1/16eme de finale (19h) - 29/06</v>
      </c>
      <c r="D230" s="27">
        <f>'Calendrier sur mesure'!C225</f>
        <v>46202</v>
      </c>
      <c r="E230" s="28" t="str">
        <f>'Calendrier sur mesure'!I225</f>
        <v>19h</v>
      </c>
      <c r="F230" s="28" t="str">
        <f>'Calendrier sur mesure'!H225</f>
        <v>Mi-temps 3</v>
      </c>
      <c r="G230" s="36"/>
      <c r="H230" s="100">
        <f>'Calendrier sur mesure'!K225</f>
        <v>75000</v>
      </c>
      <c r="I230" s="42">
        <v>0.5</v>
      </c>
      <c r="J230" s="35">
        <v>20</v>
      </c>
      <c r="K230" s="35">
        <v>1</v>
      </c>
      <c r="L230" s="30"/>
      <c r="M230" s="42"/>
      <c r="N230" s="101" t="str">
        <f>IF(G230=TRUE,H230*K230*(VLOOKUP(J230,'Table de correspondance'!D:E,2,FALSE)*(1-O230)),"")</f>
        <v/>
      </c>
      <c r="O230" s="174">
        <v>0.1</v>
      </c>
      <c r="P230" s="101" t="str">
        <f t="shared" si="25"/>
        <v/>
      </c>
      <c r="Q230" s="101" t="str">
        <f t="shared" si="30"/>
        <v/>
      </c>
      <c r="R230" s="29">
        <f>'Calendrier sur mesure'!L225</f>
        <v>6.5</v>
      </c>
      <c r="S230" s="164" t="str">
        <f>IFERROR(INDEX(Calendrier!$M:$V,MATCH($V230,Calendrier!$W:$W,0),MATCH($L228,Calendrier!$M$1:$V$1,0)),"")</f>
        <v/>
      </c>
      <c r="T230" s="164" t="str">
        <f t="shared" si="27"/>
        <v/>
      </c>
      <c r="U230" s="164" t="str">
        <f>IFERROR(VLOOKUP(T230,'Table de correspondance'!$R:$S,2,FALSE),S230)</f>
        <v/>
      </c>
      <c r="V230" s="155" t="str">
        <f t="shared" si="28"/>
        <v>1/16eme de finale (19h) - 29/064620219hMi-temps 1</v>
      </c>
      <c r="AA230" s="19"/>
      <c r="AB230" s="23"/>
      <c r="AC230" s="23"/>
      <c r="AD230" s="23"/>
      <c r="AE230" s="19"/>
      <c r="AF230" s="19"/>
      <c r="AG230" s="31"/>
      <c r="AH230" s="63"/>
      <c r="AI230" s="64"/>
      <c r="AAG230">
        <f t="shared" si="29"/>
        <v>0</v>
      </c>
    </row>
    <row r="231" spans="1:709" ht="19.5" customHeight="1" x14ac:dyDescent="0.25">
      <c r="A231" t="str">
        <f t="shared" si="26"/>
        <v>16ème de finale (prev)1/16eme de finale (19h) - 29/0619hMi-temps 2</v>
      </c>
      <c r="B231" s="26" t="str">
        <f>'Calendrier sur mesure'!B226</f>
        <v>16ème de finale (prev)</v>
      </c>
      <c r="C231" s="26" t="str">
        <f>'Calendrier sur mesure'!G226</f>
        <v>1/16eme de finale (19h) - 29/06</v>
      </c>
      <c r="D231" s="27">
        <f>'Calendrier sur mesure'!C226</f>
        <v>46202</v>
      </c>
      <c r="E231" s="28" t="str">
        <f>'Calendrier sur mesure'!I226</f>
        <v>19h</v>
      </c>
      <c r="F231" s="28" t="str">
        <f>'Calendrier sur mesure'!H226</f>
        <v>Power break 2</v>
      </c>
      <c r="G231" s="36"/>
      <c r="H231" s="100">
        <f>'Calendrier sur mesure'!K226</f>
        <v>90000</v>
      </c>
      <c r="I231" s="42">
        <v>0.5</v>
      </c>
      <c r="J231" s="35">
        <v>20</v>
      </c>
      <c r="K231" s="35">
        <v>1</v>
      </c>
      <c r="L231" s="30"/>
      <c r="M231" s="42"/>
      <c r="N231" s="101" t="str">
        <f>IF(G231=TRUE,H231*K231*(VLOOKUP(J231,'Table de correspondance'!D:E,2,FALSE)*(1-O231)),"")</f>
        <v/>
      </c>
      <c r="O231" s="174">
        <v>0.1</v>
      </c>
      <c r="P231" s="101" t="str">
        <f t="shared" si="25"/>
        <v/>
      </c>
      <c r="Q231" s="101" t="str">
        <f t="shared" si="30"/>
        <v/>
      </c>
      <c r="R231" s="29">
        <f>'Calendrier sur mesure'!L226</f>
        <v>7.4099999999999993</v>
      </c>
      <c r="S231" s="164" t="str">
        <f>IFERROR(INDEX(Calendrier!$M:$V,MATCH($V231,Calendrier!$W:$W,0),MATCH($L229,Calendrier!$M$1:$V$1,0)),"")</f>
        <v/>
      </c>
      <c r="T231" s="164" t="str">
        <f t="shared" si="27"/>
        <v/>
      </c>
      <c r="U231" s="164" t="str">
        <f>IFERROR(VLOOKUP(T231,'Table de correspondance'!$R:$S,2,FALSE),S231)</f>
        <v/>
      </c>
      <c r="V231" s="155" t="str">
        <f t="shared" si="28"/>
        <v>1/16eme de finale (19h) - 29/064620219hMi-temps 2</v>
      </c>
      <c r="AA231" s="19"/>
      <c r="AB231" s="23"/>
      <c r="AC231" s="23"/>
      <c r="AD231" s="23"/>
      <c r="AE231" s="19"/>
      <c r="AF231" s="19"/>
      <c r="AG231" s="31"/>
      <c r="AH231" s="63"/>
      <c r="AI231" s="64"/>
      <c r="AAG231">
        <f t="shared" si="29"/>
        <v>0</v>
      </c>
    </row>
    <row r="232" spans="1:709" ht="19.5" customHeight="1" x14ac:dyDescent="0.25">
      <c r="A232" t="str">
        <f t="shared" si="26"/>
        <v>16ème de finale (prev)1/16eme de finale (19h) - 29/0619hMi-temps 3</v>
      </c>
      <c r="B232" s="26" t="str">
        <f>'Calendrier sur mesure'!B227</f>
        <v>16ème de finale (prev)</v>
      </c>
      <c r="C232" s="26" t="str">
        <f>'Calendrier sur mesure'!G227</f>
        <v>1/16eme de finale (19h) - 29/06</v>
      </c>
      <c r="D232" s="27">
        <f>'Calendrier sur mesure'!C227</f>
        <v>46202</v>
      </c>
      <c r="E232" s="28" t="str">
        <f>'Calendrier sur mesure'!I227</f>
        <v>19h</v>
      </c>
      <c r="F232" s="28" t="str">
        <f>'Calendrier sur mesure'!H227</f>
        <v>Fin match</v>
      </c>
      <c r="G232" s="36"/>
      <c r="H232" s="100">
        <f>'Calendrier sur mesure'!K227</f>
        <v>55000</v>
      </c>
      <c r="I232" s="42">
        <v>0.5</v>
      </c>
      <c r="J232" s="35">
        <v>20</v>
      </c>
      <c r="K232" s="35">
        <v>1</v>
      </c>
      <c r="L232" s="30"/>
      <c r="M232" s="42"/>
      <c r="N232" s="101" t="str">
        <f>IF(G232=TRUE,H232*K232*(VLOOKUP(J232,'Table de correspondance'!D:E,2,FALSE)*(1-O232)),"")</f>
        <v/>
      </c>
      <c r="O232" s="174">
        <v>0.1</v>
      </c>
      <c r="P232" s="101" t="str">
        <f t="shared" ref="P232:P238" si="31">IF(U236="",N232,N232*(1+U236))</f>
        <v/>
      </c>
      <c r="Q232" s="101" t="str">
        <f t="shared" si="30"/>
        <v/>
      </c>
      <c r="R232" s="29">
        <f>'Calendrier sur mesure'!L227</f>
        <v>4.75</v>
      </c>
      <c r="S232" s="164" t="str">
        <f>IFERROR(INDEX(Calendrier!$M:$V,MATCH($V232,Calendrier!$W:$W,0),MATCH($L230,Calendrier!$M$1:$V$1,0)),"")</f>
        <v/>
      </c>
      <c r="T232" s="164" t="str">
        <f t="shared" si="27"/>
        <v/>
      </c>
      <c r="U232" s="164" t="str">
        <f>IFERROR(VLOOKUP(T232,'Table de correspondance'!$R:$S,2,FALSE),S232)</f>
        <v/>
      </c>
      <c r="V232" s="155" t="str">
        <f t="shared" si="28"/>
        <v>1/16eme de finale (19h) - 29/064620219hMi-temps 3</v>
      </c>
      <c r="AA232" s="19"/>
      <c r="AB232" s="23"/>
      <c r="AC232" s="23"/>
      <c r="AD232" s="23"/>
      <c r="AE232" s="19"/>
      <c r="AF232" s="19"/>
      <c r="AG232" s="31"/>
      <c r="AH232" s="63"/>
      <c r="AI232" s="64"/>
      <c r="AAG232">
        <f t="shared" si="29"/>
        <v>0</v>
      </c>
    </row>
    <row r="233" spans="1:709" ht="19.5" customHeight="1" x14ac:dyDescent="0.25">
      <c r="A233" t="str">
        <f t="shared" si="26"/>
        <v>16ème de finale (prev)1/16eme de finale (19h) - 29/0619hPower break 2</v>
      </c>
      <c r="B233" s="26" t="str">
        <f>'Calendrier sur mesure'!B228</f>
        <v>16ème de finale (prev)</v>
      </c>
      <c r="C233" s="26" t="str">
        <f>'Calendrier sur mesure'!G228</f>
        <v>1/16eme de finale (22h30) - 29/06</v>
      </c>
      <c r="D233" s="27">
        <f>'Calendrier sur mesure'!C228</f>
        <v>46202</v>
      </c>
      <c r="E233" s="28" t="str">
        <f>'Calendrier sur mesure'!I228</f>
        <v>22h30</v>
      </c>
      <c r="F233" s="28" t="str">
        <f>'Calendrier sur mesure'!H228</f>
        <v>Avant Match</v>
      </c>
      <c r="G233" s="36"/>
      <c r="H233" s="100">
        <f>'Calendrier sur mesure'!K228</f>
        <v>50000</v>
      </c>
      <c r="I233" s="42">
        <v>0.5</v>
      </c>
      <c r="J233" s="35">
        <v>20</v>
      </c>
      <c r="K233" s="35">
        <v>1</v>
      </c>
      <c r="L233" s="30"/>
      <c r="M233" s="42"/>
      <c r="N233" s="101" t="str">
        <f>IF(G233=TRUE,H233*K233*(VLOOKUP(J233,'Table de correspondance'!D:E,2,FALSE)*(1-O233)),"")</f>
        <v/>
      </c>
      <c r="O233" s="174">
        <v>0.1</v>
      </c>
      <c r="P233" s="101" t="str">
        <f t="shared" si="31"/>
        <v/>
      </c>
      <c r="Q233" s="101" t="str">
        <f t="shared" si="30"/>
        <v/>
      </c>
      <c r="R233" s="29">
        <f>'Calendrier sur mesure'!L228</f>
        <v>3.6</v>
      </c>
      <c r="S233" s="164" t="str">
        <f>IFERROR(INDEX(Calendrier!$M:$V,MATCH($V233,Calendrier!$W:$W,0),MATCH($L231,Calendrier!$M$1:$V$1,0)),"")</f>
        <v/>
      </c>
      <c r="T233" s="164" t="str">
        <f t="shared" si="27"/>
        <v/>
      </c>
      <c r="U233" s="164" t="str">
        <f>IFERROR(VLOOKUP(T233,'Table de correspondance'!$R:$S,2,FALSE),S233)</f>
        <v/>
      </c>
      <c r="V233" s="155" t="str">
        <f t="shared" si="28"/>
        <v>1/16eme de finale (19h) - 29/064620219hPower break 2</v>
      </c>
      <c r="AA233" s="19"/>
      <c r="AB233" s="23"/>
      <c r="AC233" s="23"/>
      <c r="AD233" s="23"/>
      <c r="AE233" s="19"/>
      <c r="AF233" s="19"/>
      <c r="AG233" s="31"/>
      <c r="AH233" s="63"/>
      <c r="AI233" s="64"/>
      <c r="AAG233">
        <f t="shared" si="29"/>
        <v>0</v>
      </c>
    </row>
    <row r="234" spans="1:709" ht="19.5" customHeight="1" x14ac:dyDescent="0.25">
      <c r="A234" t="e">
        <f>_xlfn.CONCAT(#REF!,#REF!,#REF!,#REF!)</f>
        <v>#REF!</v>
      </c>
      <c r="B234" s="26" t="str">
        <f>'Calendrier sur mesure'!B229</f>
        <v>16ème de finale (prev)</v>
      </c>
      <c r="C234" s="26" t="str">
        <f>'Calendrier sur mesure'!G229</f>
        <v>1/16eme de finale (22h30) - 29/06</v>
      </c>
      <c r="D234" s="27">
        <f>'Calendrier sur mesure'!C229</f>
        <v>46202</v>
      </c>
      <c r="E234" s="28" t="str">
        <f>'Calendrier sur mesure'!I229</f>
        <v>22h30</v>
      </c>
      <c r="F234" s="28" t="str">
        <f>'Calendrier sur mesure'!H229</f>
        <v>Power break 1</v>
      </c>
      <c r="G234" s="36"/>
      <c r="H234" s="100">
        <f>'Calendrier sur mesure'!K229</f>
        <v>90000</v>
      </c>
      <c r="I234" s="42">
        <v>0.5</v>
      </c>
      <c r="J234" s="35">
        <v>20</v>
      </c>
      <c r="K234" s="35">
        <v>1</v>
      </c>
      <c r="L234" s="30"/>
      <c r="M234" s="42"/>
      <c r="N234" s="101" t="str">
        <f>IF(G234=TRUE,H234*K234*(VLOOKUP(J234,'Table de correspondance'!D:E,2,FALSE)*(1-O234)),"")</f>
        <v/>
      </c>
      <c r="O234" s="174">
        <v>0.1</v>
      </c>
      <c r="P234" s="101" t="str">
        <f t="shared" si="31"/>
        <v/>
      </c>
      <c r="Q234" s="101" t="str">
        <f t="shared" si="30"/>
        <v/>
      </c>
      <c r="R234" s="29">
        <f>'Calendrier sur mesure'!L229</f>
        <v>6.84</v>
      </c>
      <c r="S234" s="164" t="str">
        <f>IFERROR(INDEX(Calendrier!$M:$V,MATCH($V234,Calendrier!$W:$W,0),MATCH(#REF!,Calendrier!$M$1:$V$1,0)),"")</f>
        <v/>
      </c>
      <c r="T234" s="164" t="e">
        <f>_xlfn.CONCAT(#REF!,#REF!)</f>
        <v>#REF!</v>
      </c>
      <c r="U234" s="164" t="str">
        <f>IFERROR(VLOOKUP(T234,'Table de correspondance'!$R:$S,2,FALSE),S234)</f>
        <v/>
      </c>
      <c r="V234" s="155" t="e">
        <f>_xlfn.CONCAT(#REF!,#REF!,#REF!,#REF!)</f>
        <v>#REF!</v>
      </c>
      <c r="AA234" s="19"/>
      <c r="AB234" s="23"/>
      <c r="AC234" s="23"/>
      <c r="AD234" s="23"/>
      <c r="AE234" s="19"/>
      <c r="AF234" s="19"/>
      <c r="AG234" s="31"/>
      <c r="AH234" s="63"/>
      <c r="AI234" s="64"/>
      <c r="AAG234">
        <f>--((ISNUMBER(SEARCH("Mexique",#REF!))+ISNUMBER(SEARCH("France",#REF!)))&gt;0)</f>
        <v>0</v>
      </c>
    </row>
    <row r="235" spans="1:709" ht="19.5" customHeight="1" x14ac:dyDescent="0.25">
      <c r="A235" t="e">
        <f>_xlfn.CONCAT(#REF!,#REF!,#REF!,#REF!)</f>
        <v>#REF!</v>
      </c>
      <c r="B235" s="26" t="str">
        <f>'Calendrier sur mesure'!B230</f>
        <v>16ème de finale (prev)</v>
      </c>
      <c r="C235" s="26" t="str">
        <f>'Calendrier sur mesure'!G230</f>
        <v>1/16eme de finale (22h30) - 29/06</v>
      </c>
      <c r="D235" s="27">
        <f>'Calendrier sur mesure'!C230</f>
        <v>46202</v>
      </c>
      <c r="E235" s="28" t="str">
        <f>'Calendrier sur mesure'!I230</f>
        <v>22h30</v>
      </c>
      <c r="F235" s="28" t="str">
        <f>'Calendrier sur mesure'!H230</f>
        <v>Mi-temps 1</v>
      </c>
      <c r="G235" s="36"/>
      <c r="H235" s="100">
        <f>'Calendrier sur mesure'!K230</f>
        <v>75000</v>
      </c>
      <c r="I235" s="42">
        <v>0.5</v>
      </c>
      <c r="J235" s="35">
        <v>20</v>
      </c>
      <c r="K235" s="35">
        <v>1</v>
      </c>
      <c r="L235" s="30"/>
      <c r="M235" s="42"/>
      <c r="N235" s="101" t="str">
        <f>IF(G235=TRUE,H235*K235*(VLOOKUP(J235,'Table de correspondance'!D:E,2,FALSE)*(1-O235)),"")</f>
        <v/>
      </c>
      <c r="O235" s="174">
        <v>0.1</v>
      </c>
      <c r="P235" s="101" t="str">
        <f t="shared" si="31"/>
        <v/>
      </c>
      <c r="Q235" s="101" t="str">
        <f t="shared" si="30"/>
        <v/>
      </c>
      <c r="R235" s="29">
        <f>'Calendrier sur mesure'!L230</f>
        <v>6</v>
      </c>
      <c r="S235" s="164" t="str">
        <f>IFERROR(INDEX(Calendrier!$M:$V,MATCH($V235,Calendrier!$W:$W,0),MATCH(#REF!,Calendrier!$M$1:$V$1,0)),"")</f>
        <v/>
      </c>
      <c r="T235" s="164" t="e">
        <f>_xlfn.CONCAT(#REF!,#REF!)</f>
        <v>#REF!</v>
      </c>
      <c r="U235" s="164" t="str">
        <f>IFERROR(VLOOKUP(T235,'Table de correspondance'!$R:$S,2,FALSE),S235)</f>
        <v/>
      </c>
      <c r="V235" s="155" t="e">
        <f>_xlfn.CONCAT(#REF!,#REF!,#REF!,#REF!)</f>
        <v>#REF!</v>
      </c>
      <c r="AA235" s="19"/>
      <c r="AB235" s="23"/>
      <c r="AC235" s="23"/>
      <c r="AD235" s="23"/>
      <c r="AE235" s="19"/>
      <c r="AF235" s="19"/>
      <c r="AG235" s="31"/>
      <c r="AH235" s="63"/>
      <c r="AI235" s="64"/>
      <c r="AAG235">
        <f>--((ISNUMBER(SEARCH("Mexique",#REF!))+ISNUMBER(SEARCH("France",#REF!)))&gt;0)</f>
        <v>0</v>
      </c>
    </row>
    <row r="236" spans="1:709" ht="19.5" customHeight="1" x14ac:dyDescent="0.25">
      <c r="A236" t="str">
        <f t="shared" ref="A236:A242" si="32">_xlfn.CONCAT(B232,C232,E232,F232)</f>
        <v>16ème de finale (prev)1/16eme de finale (19h) - 29/0619hFin match</v>
      </c>
      <c r="B236" s="26" t="str">
        <f>'Calendrier sur mesure'!B231</f>
        <v>16ème de finale (prev)</v>
      </c>
      <c r="C236" s="26" t="str">
        <f>'Calendrier sur mesure'!G231</f>
        <v>1/16eme de finale (22h30) - 29/06</v>
      </c>
      <c r="D236" s="27">
        <f>'Calendrier sur mesure'!C231</f>
        <v>46202</v>
      </c>
      <c r="E236" s="28" t="str">
        <f>'Calendrier sur mesure'!I231</f>
        <v>22h30</v>
      </c>
      <c r="F236" s="28" t="str">
        <f>'Calendrier sur mesure'!H231</f>
        <v>Mi-temps 2</v>
      </c>
      <c r="G236" s="36"/>
      <c r="H236" s="100">
        <f>'Calendrier sur mesure'!K231</f>
        <v>70000</v>
      </c>
      <c r="I236" s="42">
        <v>0.5</v>
      </c>
      <c r="J236" s="35">
        <v>20</v>
      </c>
      <c r="K236" s="35">
        <v>1</v>
      </c>
      <c r="L236" s="30"/>
      <c r="M236" s="42"/>
      <c r="N236" s="101" t="str">
        <f>IF(G236=TRUE,H236*K236*(VLOOKUP(J236,'Table de correspondance'!D:E,2,FALSE)*(1-O236)),"")</f>
        <v/>
      </c>
      <c r="O236" s="174">
        <v>0.1</v>
      </c>
      <c r="P236" s="101" t="str">
        <f t="shared" si="31"/>
        <v/>
      </c>
      <c r="Q236" s="101" t="str">
        <f t="shared" si="30"/>
        <v/>
      </c>
      <c r="R236" s="29">
        <f>'Calendrier sur mesure'!L231</f>
        <v>5.6</v>
      </c>
      <c r="S236" s="164" t="str">
        <f>IFERROR(INDEX(Calendrier!$M:$V,MATCH($V236,Calendrier!$W:$W,0),MATCH($L232,Calendrier!$M$1:$V$1,0)),"")</f>
        <v/>
      </c>
      <c r="T236" s="164" t="str">
        <f t="shared" ref="T236:T242" si="33">_xlfn.CONCAT(L232,M232)</f>
        <v/>
      </c>
      <c r="U236" s="164" t="str">
        <f>IFERROR(VLOOKUP(T236,'Table de correspondance'!$R:$S,2,FALSE),S236)</f>
        <v/>
      </c>
      <c r="V236" s="155" t="str">
        <f t="shared" ref="V236:V242" si="34">_xlfn.CONCAT(C232,D232,E232,F232)</f>
        <v>1/16eme de finale (19h) - 29/064620219hFin match</v>
      </c>
      <c r="AA236" s="19"/>
      <c r="AB236" s="23"/>
      <c r="AC236" s="23"/>
      <c r="AD236" s="23"/>
      <c r="AE236" s="19"/>
      <c r="AF236" s="19"/>
      <c r="AG236" s="31"/>
      <c r="AH236" s="63"/>
      <c r="AI236" s="64"/>
      <c r="AAG236">
        <f t="shared" ref="AAG236:AAG242" si="35">--((ISNUMBER(SEARCH("Mexique",$C232))+ISNUMBER(SEARCH("France",$C232)))&gt;0)</f>
        <v>0</v>
      </c>
    </row>
    <row r="237" spans="1:709" ht="19.5" customHeight="1" x14ac:dyDescent="0.25">
      <c r="A237" t="str">
        <f t="shared" si="32"/>
        <v>16ème de finale (prev)1/16eme de finale (22h30) - 29/0622h30Avant Match</v>
      </c>
      <c r="B237" s="26" t="str">
        <f>'Calendrier sur mesure'!B232</f>
        <v>16ème de finale (prev)</v>
      </c>
      <c r="C237" s="26" t="str">
        <f>'Calendrier sur mesure'!G232</f>
        <v>1/16eme de finale (22h30) - 29/06</v>
      </c>
      <c r="D237" s="27">
        <f>'Calendrier sur mesure'!C232</f>
        <v>46202</v>
      </c>
      <c r="E237" s="28" t="str">
        <f>'Calendrier sur mesure'!I232</f>
        <v>22h30</v>
      </c>
      <c r="F237" s="28" t="str">
        <f>'Calendrier sur mesure'!H232</f>
        <v>Mi-temps 3</v>
      </c>
      <c r="G237" s="36"/>
      <c r="H237" s="100">
        <f>'Calendrier sur mesure'!K232</f>
        <v>75000</v>
      </c>
      <c r="I237" s="42">
        <v>0.5</v>
      </c>
      <c r="J237" s="35">
        <v>20</v>
      </c>
      <c r="K237" s="35">
        <v>1</v>
      </c>
      <c r="L237" s="30"/>
      <c r="M237" s="42"/>
      <c r="N237" s="101" t="str">
        <f>IF(G237=TRUE,H237*K237*(VLOOKUP(J237,'Table de correspondance'!D:E,2,FALSE)*(1-O237)),"")</f>
        <v/>
      </c>
      <c r="O237" s="174">
        <v>0.1</v>
      </c>
      <c r="P237" s="101" t="str">
        <f t="shared" si="31"/>
        <v/>
      </c>
      <c r="Q237" s="101" t="str">
        <f t="shared" si="30"/>
        <v/>
      </c>
      <c r="R237" s="29">
        <f>'Calendrier sur mesure'!L232</f>
        <v>6</v>
      </c>
      <c r="S237" s="164" t="str">
        <f>IFERROR(INDEX(Calendrier!$M:$V,MATCH($V237,Calendrier!$W:$W,0),MATCH($L233,Calendrier!$M$1:$V$1,0)),"")</f>
        <v/>
      </c>
      <c r="T237" s="164" t="str">
        <f t="shared" si="33"/>
        <v/>
      </c>
      <c r="U237" s="164" t="str">
        <f>IFERROR(VLOOKUP(T237,'Table de correspondance'!$R:$S,2,FALSE),S237)</f>
        <v/>
      </c>
      <c r="V237" s="155" t="str">
        <f t="shared" si="34"/>
        <v>1/16eme de finale (22h30) - 29/064620222h30Avant Match</v>
      </c>
      <c r="AA237" s="19"/>
      <c r="AB237" s="23"/>
      <c r="AC237" s="23"/>
      <c r="AD237" s="23"/>
      <c r="AE237" s="19"/>
      <c r="AF237" s="19"/>
      <c r="AG237" s="31"/>
      <c r="AH237" s="63"/>
      <c r="AI237" s="64"/>
      <c r="AAG237">
        <f t="shared" si="35"/>
        <v>0</v>
      </c>
    </row>
    <row r="238" spans="1:709" ht="19.5" customHeight="1" x14ac:dyDescent="0.25">
      <c r="A238" t="str">
        <f t="shared" si="32"/>
        <v>16ème de finale (prev)1/16eme de finale (22h30) - 29/0622h30Power break 1</v>
      </c>
      <c r="B238" s="26" t="str">
        <f>'Calendrier sur mesure'!B233</f>
        <v>16ème de finale (prev)</v>
      </c>
      <c r="C238" s="26" t="str">
        <f>'Calendrier sur mesure'!G233</f>
        <v>1/16eme de finale (22h30) - 29/06</v>
      </c>
      <c r="D238" s="27">
        <f>'Calendrier sur mesure'!C233</f>
        <v>46202</v>
      </c>
      <c r="E238" s="28" t="str">
        <f>'Calendrier sur mesure'!I233</f>
        <v>22h30</v>
      </c>
      <c r="F238" s="28" t="str">
        <f>'Calendrier sur mesure'!H233</f>
        <v>Power break 2</v>
      </c>
      <c r="G238" s="36"/>
      <c r="H238" s="100">
        <f>'Calendrier sur mesure'!K233</f>
        <v>85000</v>
      </c>
      <c r="I238" s="42">
        <v>0.5</v>
      </c>
      <c r="J238" s="35">
        <v>20</v>
      </c>
      <c r="K238" s="35">
        <v>1</v>
      </c>
      <c r="L238" s="30"/>
      <c r="M238" s="42"/>
      <c r="N238" s="101" t="str">
        <f>IF(G238=TRUE,H238*K238*(VLOOKUP(J238,'Table de correspondance'!D:E,2,FALSE)*(1-O238)),"")</f>
        <v/>
      </c>
      <c r="O238" s="174">
        <v>0.1</v>
      </c>
      <c r="P238" s="101" t="str">
        <f t="shared" si="31"/>
        <v/>
      </c>
      <c r="Q238" s="101" t="str">
        <f t="shared" si="30"/>
        <v/>
      </c>
      <c r="R238" s="29">
        <f>'Calendrier sur mesure'!L233</f>
        <v>6.46</v>
      </c>
      <c r="S238" s="164" t="str">
        <f>IFERROR(INDEX(Calendrier!$M:$V,MATCH($V238,Calendrier!$W:$W,0),MATCH($L234,Calendrier!$M$1:$V$1,0)),"")</f>
        <v/>
      </c>
      <c r="T238" s="164" t="str">
        <f t="shared" si="33"/>
        <v/>
      </c>
      <c r="U238" s="164" t="str">
        <f>IFERROR(VLOOKUP(T238,'Table de correspondance'!$R:$S,2,FALSE),S238)</f>
        <v/>
      </c>
      <c r="V238" s="155" t="str">
        <f t="shared" si="34"/>
        <v>1/16eme de finale (22h30) - 29/064620222h30Power break 1</v>
      </c>
      <c r="AA238" s="19"/>
      <c r="AB238" s="23"/>
      <c r="AC238" s="23"/>
      <c r="AD238" s="23"/>
      <c r="AE238" s="19"/>
      <c r="AF238" s="19"/>
      <c r="AG238" s="31"/>
      <c r="AH238" s="63"/>
      <c r="AI238" s="64"/>
      <c r="AAG238">
        <f t="shared" si="35"/>
        <v>0</v>
      </c>
    </row>
    <row r="239" spans="1:709" ht="19.5" customHeight="1" x14ac:dyDescent="0.25">
      <c r="A239" t="str">
        <f t="shared" si="32"/>
        <v>16ème de finale (prev)1/16eme de finale (22h30) - 29/0622h30Mi-temps 1</v>
      </c>
      <c r="B239" s="26" t="str">
        <f>'Calendrier sur mesure'!B234</f>
        <v>16ème de finale (prev)</v>
      </c>
      <c r="C239" s="26" t="str">
        <f>'Calendrier sur mesure'!G234</f>
        <v>1/16eme de finale (22h30) - 29/06</v>
      </c>
      <c r="D239" s="27">
        <f>'Calendrier sur mesure'!C234</f>
        <v>46202</v>
      </c>
      <c r="E239" s="28" t="str">
        <f>'Calendrier sur mesure'!I234</f>
        <v>22h30</v>
      </c>
      <c r="F239" s="28" t="str">
        <f>'Calendrier sur mesure'!H234</f>
        <v>Fin match</v>
      </c>
      <c r="G239" s="36"/>
      <c r="H239" s="100">
        <f>'Calendrier sur mesure'!K234</f>
        <v>16000</v>
      </c>
      <c r="I239" s="42">
        <v>0.5</v>
      </c>
      <c r="J239" s="35">
        <v>20</v>
      </c>
      <c r="K239" s="35">
        <v>1</v>
      </c>
      <c r="L239" s="30"/>
      <c r="M239" s="42"/>
      <c r="N239" s="101" t="str">
        <f>IF(G239=TRUE,H239*K239*(VLOOKUP(J239,'Table de correspondance'!D:E,2,FALSE)*(1-O239)),"")</f>
        <v/>
      </c>
      <c r="O239" s="174">
        <v>0.1</v>
      </c>
      <c r="P239" s="101" t="str">
        <f t="shared" ref="P239:P245" si="36">IF(U245="",N239,N239*(1+U245))</f>
        <v/>
      </c>
      <c r="Q239" s="101" t="str">
        <f t="shared" si="30"/>
        <v/>
      </c>
      <c r="R239" s="29">
        <f>'Calendrier sur mesure'!L234</f>
        <v>1.8</v>
      </c>
      <c r="S239" s="164" t="str">
        <f>IFERROR(INDEX(Calendrier!$M:$V,MATCH($V239,Calendrier!$W:$W,0),MATCH($L235,Calendrier!$M$1:$V$1,0)),"")</f>
        <v/>
      </c>
      <c r="T239" s="164" t="str">
        <f t="shared" si="33"/>
        <v/>
      </c>
      <c r="U239" s="164" t="str">
        <f>IFERROR(VLOOKUP(T239,'Table de correspondance'!$R:$S,2,FALSE),S239)</f>
        <v/>
      </c>
      <c r="V239" s="155" t="str">
        <f t="shared" si="34"/>
        <v>1/16eme de finale (22h30) - 29/064620222h30Mi-temps 1</v>
      </c>
      <c r="AA239" s="19"/>
      <c r="AB239" s="23"/>
      <c r="AC239" s="23"/>
      <c r="AD239" s="23"/>
      <c r="AE239" s="19"/>
      <c r="AF239" s="19"/>
      <c r="AG239" s="31"/>
      <c r="AH239" s="63"/>
      <c r="AI239" s="64"/>
      <c r="AAG239">
        <f t="shared" si="35"/>
        <v>0</v>
      </c>
    </row>
    <row r="240" spans="1:709" ht="19.5" customHeight="1" x14ac:dyDescent="0.25">
      <c r="A240" t="str">
        <f t="shared" si="32"/>
        <v>16ème de finale (prev)1/16eme de finale (22h30) - 29/0622h30Mi-temps 2</v>
      </c>
      <c r="B240" s="26" t="str">
        <f>'Calendrier sur mesure'!B235</f>
        <v>16ème de finale (prev)</v>
      </c>
      <c r="C240" s="26" t="str">
        <f>'Calendrier sur mesure'!G235</f>
        <v>1/16eme de finale (19h) - 30/06</v>
      </c>
      <c r="D240" s="27">
        <f>'Calendrier sur mesure'!C235</f>
        <v>46203</v>
      </c>
      <c r="E240" s="28" t="str">
        <f>'Calendrier sur mesure'!I235</f>
        <v>19h</v>
      </c>
      <c r="F240" s="28" t="str">
        <f>'Calendrier sur mesure'!H235</f>
        <v>Avant Match</v>
      </c>
      <c r="G240" s="36"/>
      <c r="H240" s="100">
        <f>'Calendrier sur mesure'!K235</f>
        <v>25000</v>
      </c>
      <c r="I240" s="42">
        <v>0.5</v>
      </c>
      <c r="J240" s="35">
        <v>20</v>
      </c>
      <c r="K240" s="35">
        <v>1</v>
      </c>
      <c r="L240" s="30"/>
      <c r="M240" s="42"/>
      <c r="N240" s="101" t="str">
        <f>IF(G240=TRUE,H240*K240*(VLOOKUP(J240,'Table de correspondance'!D:E,2,FALSE)*(1-O240)),"")</f>
        <v/>
      </c>
      <c r="O240" s="174">
        <v>0.1</v>
      </c>
      <c r="P240" s="101" t="str">
        <f t="shared" si="36"/>
        <v/>
      </c>
      <c r="Q240" s="101" t="str">
        <f t="shared" si="30"/>
        <v/>
      </c>
      <c r="R240" s="29">
        <f>'Calendrier sur mesure'!L235</f>
        <v>2.2000000000000002</v>
      </c>
      <c r="S240" s="164" t="str">
        <f>IFERROR(INDEX(Calendrier!$M:$V,MATCH($V240,Calendrier!$W:$W,0),MATCH($L236,Calendrier!$M$1:$V$1,0)),"")</f>
        <v/>
      </c>
      <c r="T240" s="164" t="str">
        <f t="shared" si="33"/>
        <v/>
      </c>
      <c r="U240" s="164" t="str">
        <f>IFERROR(VLOOKUP(T240,'Table de correspondance'!$R:$S,2,FALSE),S240)</f>
        <v/>
      </c>
      <c r="V240" s="155" t="str">
        <f t="shared" si="34"/>
        <v>1/16eme de finale (22h30) - 29/064620222h30Mi-temps 2</v>
      </c>
      <c r="AA240" s="19"/>
      <c r="AB240" s="23"/>
      <c r="AC240" s="23"/>
      <c r="AD240" s="23"/>
      <c r="AE240" s="19"/>
      <c r="AF240" s="19"/>
      <c r="AG240" s="31"/>
      <c r="AH240" s="63"/>
      <c r="AI240" s="64"/>
      <c r="AAG240">
        <f t="shared" si="35"/>
        <v>0</v>
      </c>
    </row>
    <row r="241" spans="1:709" ht="19.5" customHeight="1" x14ac:dyDescent="0.25">
      <c r="A241" t="str">
        <f t="shared" si="32"/>
        <v>16ème de finale (prev)1/16eme de finale (22h30) - 29/0622h30Mi-temps 3</v>
      </c>
      <c r="B241" s="26" t="str">
        <f>'Calendrier sur mesure'!B236</f>
        <v>16ème de finale (prev)</v>
      </c>
      <c r="C241" s="26" t="str">
        <f>'Calendrier sur mesure'!G236</f>
        <v>1/16eme de finale (19h) - 30/06</v>
      </c>
      <c r="D241" s="27">
        <f>'Calendrier sur mesure'!C236</f>
        <v>46203</v>
      </c>
      <c r="E241" s="28" t="str">
        <f>'Calendrier sur mesure'!I236</f>
        <v>19h</v>
      </c>
      <c r="F241" s="28" t="str">
        <f>'Calendrier sur mesure'!H236</f>
        <v>Power break 1</v>
      </c>
      <c r="G241" s="36"/>
      <c r="H241" s="100">
        <f>'Calendrier sur mesure'!K236</f>
        <v>90000</v>
      </c>
      <c r="I241" s="42">
        <v>0.5</v>
      </c>
      <c r="J241" s="35">
        <v>20</v>
      </c>
      <c r="K241" s="35">
        <v>1</v>
      </c>
      <c r="L241" s="30"/>
      <c r="M241" s="42"/>
      <c r="N241" s="101" t="str">
        <f>IF(G241=TRUE,H241*K241*(VLOOKUP(J241,'Table de correspondance'!D:E,2,FALSE)*(1-O241)),"")</f>
        <v/>
      </c>
      <c r="O241" s="174">
        <v>0.1</v>
      </c>
      <c r="P241" s="101" t="str">
        <f t="shared" si="36"/>
        <v/>
      </c>
      <c r="Q241" s="101" t="str">
        <f t="shared" si="30"/>
        <v/>
      </c>
      <c r="R241" s="29">
        <f>'Calendrier sur mesure'!L236</f>
        <v>7.4099999999999993</v>
      </c>
      <c r="S241" s="164" t="str">
        <f>IFERROR(INDEX(Calendrier!$M:$V,MATCH($V241,Calendrier!$W:$W,0),MATCH($L237,Calendrier!$M$1:$V$1,0)),"")</f>
        <v/>
      </c>
      <c r="T241" s="164" t="str">
        <f t="shared" si="33"/>
        <v/>
      </c>
      <c r="U241" s="164" t="str">
        <f>IFERROR(VLOOKUP(T241,'Table de correspondance'!$R:$S,2,FALSE),S241)</f>
        <v/>
      </c>
      <c r="V241" s="155" t="str">
        <f t="shared" si="34"/>
        <v>1/16eme de finale (22h30) - 29/064620222h30Mi-temps 3</v>
      </c>
      <c r="AA241" s="19"/>
      <c r="AB241" s="23"/>
      <c r="AC241" s="23"/>
      <c r="AD241" s="23"/>
      <c r="AE241" s="19"/>
      <c r="AF241" s="19"/>
      <c r="AG241" s="31"/>
      <c r="AH241" s="63"/>
      <c r="AI241" s="64"/>
      <c r="AAG241">
        <f t="shared" si="35"/>
        <v>0</v>
      </c>
    </row>
    <row r="242" spans="1:709" ht="19.5" customHeight="1" x14ac:dyDescent="0.25">
      <c r="A242" t="str">
        <f t="shared" si="32"/>
        <v>16ème de finale (prev)1/16eme de finale (22h30) - 29/0622h30Power break 2</v>
      </c>
      <c r="B242" s="26" t="str">
        <f>'Calendrier sur mesure'!B237</f>
        <v>16ème de finale (prev)</v>
      </c>
      <c r="C242" s="26" t="str">
        <f>'Calendrier sur mesure'!G237</f>
        <v>1/16eme de finale (19h) - 30/06</v>
      </c>
      <c r="D242" s="27">
        <f>'Calendrier sur mesure'!C237</f>
        <v>46203</v>
      </c>
      <c r="E242" s="28" t="str">
        <f>'Calendrier sur mesure'!I237</f>
        <v>19h</v>
      </c>
      <c r="F242" s="28" t="str">
        <f>'Calendrier sur mesure'!H237</f>
        <v>Mi-temps 1</v>
      </c>
      <c r="G242" s="36"/>
      <c r="H242" s="100">
        <f>'Calendrier sur mesure'!K237</f>
        <v>75000</v>
      </c>
      <c r="I242" s="42">
        <v>0.5</v>
      </c>
      <c r="J242" s="35">
        <v>20</v>
      </c>
      <c r="K242" s="35">
        <v>1</v>
      </c>
      <c r="L242" s="30"/>
      <c r="M242" s="42"/>
      <c r="N242" s="101" t="str">
        <f>IF(G242=TRUE,H242*K242*(VLOOKUP(J242,'Table de correspondance'!D:E,2,FALSE)*(1-O242)),"")</f>
        <v/>
      </c>
      <c r="O242" s="174">
        <v>0.1</v>
      </c>
      <c r="P242" s="101" t="str">
        <f t="shared" si="36"/>
        <v/>
      </c>
      <c r="Q242" s="101" t="str">
        <f t="shared" si="30"/>
        <v/>
      </c>
      <c r="R242" s="29">
        <f>'Calendrier sur mesure'!L237</f>
        <v>6.5</v>
      </c>
      <c r="S242" s="164" t="str">
        <f>IFERROR(INDEX(Calendrier!$M:$V,MATCH($V242,Calendrier!$W:$W,0),MATCH($L238,Calendrier!$M$1:$V$1,0)),"")</f>
        <v/>
      </c>
      <c r="T242" s="164" t="str">
        <f t="shared" si="33"/>
        <v/>
      </c>
      <c r="U242" s="164" t="str">
        <f>IFERROR(VLOOKUP(T242,'Table de correspondance'!$R:$S,2,FALSE),S242)</f>
        <v/>
      </c>
      <c r="V242" s="155" t="str">
        <f t="shared" si="34"/>
        <v>1/16eme de finale (22h30) - 29/064620222h30Power break 2</v>
      </c>
      <c r="AA242" s="19"/>
      <c r="AB242" s="23"/>
      <c r="AC242" s="23"/>
      <c r="AD242" s="23"/>
      <c r="AE242" s="19"/>
      <c r="AF242" s="19"/>
      <c r="AG242" s="31"/>
      <c r="AH242" s="63"/>
      <c r="AI242" s="64"/>
      <c r="AAG242">
        <f t="shared" si="35"/>
        <v>0</v>
      </c>
    </row>
    <row r="243" spans="1:709" ht="19.5" customHeight="1" x14ac:dyDescent="0.25">
      <c r="A243" t="e">
        <f>_xlfn.CONCAT(#REF!,#REF!,#REF!,#REF!)</f>
        <v>#REF!</v>
      </c>
      <c r="B243" s="26" t="str">
        <f>'Calendrier sur mesure'!B238</f>
        <v>16ème de finale (prev)</v>
      </c>
      <c r="C243" s="26" t="str">
        <f>'Calendrier sur mesure'!G238</f>
        <v>1/16eme de finale (19h) - 30/06</v>
      </c>
      <c r="D243" s="27">
        <f>'Calendrier sur mesure'!C238</f>
        <v>46203</v>
      </c>
      <c r="E243" s="28" t="str">
        <f>'Calendrier sur mesure'!I238</f>
        <v>19h</v>
      </c>
      <c r="F243" s="28" t="str">
        <f>'Calendrier sur mesure'!H238</f>
        <v>Mi-temps 2</v>
      </c>
      <c r="G243" s="36"/>
      <c r="H243" s="100">
        <f>'Calendrier sur mesure'!K238</f>
        <v>70000</v>
      </c>
      <c r="I243" s="42">
        <v>0.5</v>
      </c>
      <c r="J243" s="35">
        <v>20</v>
      </c>
      <c r="K243" s="35">
        <v>1</v>
      </c>
      <c r="L243" s="30"/>
      <c r="M243" s="42"/>
      <c r="N243" s="101" t="str">
        <f>IF(G243=TRUE,H243*K243*(VLOOKUP(J243,'Table de correspondance'!D:E,2,FALSE)*(1-O243)),"")</f>
        <v/>
      </c>
      <c r="O243" s="174">
        <v>0.1</v>
      </c>
      <c r="P243" s="101" t="str">
        <f t="shared" si="36"/>
        <v/>
      </c>
      <c r="Q243" s="101" t="str">
        <f t="shared" si="30"/>
        <v/>
      </c>
      <c r="R243" s="29">
        <f>'Calendrier sur mesure'!L238</f>
        <v>6.1</v>
      </c>
      <c r="S243" s="164" t="str">
        <f>IFERROR(INDEX(Calendrier!$M:$V,MATCH($V243,Calendrier!$W:$W,0),MATCH(#REF!,Calendrier!$M$1:$V$1,0)),"")</f>
        <v/>
      </c>
      <c r="T243" s="164" t="e">
        <f>_xlfn.CONCAT(#REF!,#REF!)</f>
        <v>#REF!</v>
      </c>
      <c r="U243" s="164" t="str">
        <f>IFERROR(VLOOKUP(T243,'Table de correspondance'!$R:$S,2,FALSE),S243)</f>
        <v/>
      </c>
      <c r="V243" s="155" t="e">
        <f>_xlfn.CONCAT(#REF!,#REF!,#REF!,#REF!)</f>
        <v>#REF!</v>
      </c>
      <c r="AA243" s="19"/>
      <c r="AB243" s="23"/>
      <c r="AC243" s="23"/>
      <c r="AD243" s="23"/>
      <c r="AE243" s="19"/>
      <c r="AF243" s="19"/>
      <c r="AG243" s="31"/>
      <c r="AH243" s="63"/>
      <c r="AI243" s="64"/>
      <c r="AAG243">
        <f>--((ISNUMBER(SEARCH("Mexique",#REF!))+ISNUMBER(SEARCH("France",#REF!)))&gt;0)</f>
        <v>0</v>
      </c>
    </row>
    <row r="244" spans="1:709" ht="19.5" customHeight="1" x14ac:dyDescent="0.25">
      <c r="A244" t="e">
        <f>_xlfn.CONCAT(#REF!,#REF!,#REF!,#REF!)</f>
        <v>#REF!</v>
      </c>
      <c r="B244" s="26" t="str">
        <f>'Calendrier sur mesure'!B239</f>
        <v>16ème de finale (prev)</v>
      </c>
      <c r="C244" s="26" t="str">
        <f>'Calendrier sur mesure'!G239</f>
        <v>1/16eme de finale (19h) - 30/06</v>
      </c>
      <c r="D244" s="27">
        <f>'Calendrier sur mesure'!C239</f>
        <v>46203</v>
      </c>
      <c r="E244" s="28" t="str">
        <f>'Calendrier sur mesure'!I239</f>
        <v>19h</v>
      </c>
      <c r="F244" s="28" t="str">
        <f>'Calendrier sur mesure'!H239</f>
        <v>Mi-temps 3</v>
      </c>
      <c r="G244" s="36"/>
      <c r="H244" s="100">
        <f>'Calendrier sur mesure'!K239</f>
        <v>75000</v>
      </c>
      <c r="I244" s="42">
        <v>0.5</v>
      </c>
      <c r="J244" s="35">
        <v>20</v>
      </c>
      <c r="K244" s="35">
        <v>1</v>
      </c>
      <c r="L244" s="30"/>
      <c r="M244" s="42"/>
      <c r="N244" s="101" t="str">
        <f>IF(G244=TRUE,H244*K244*(VLOOKUP(J244,'Table de correspondance'!D:E,2,FALSE)*(1-O244)),"")</f>
        <v/>
      </c>
      <c r="O244" s="174">
        <v>0.1</v>
      </c>
      <c r="P244" s="101" t="str">
        <f t="shared" si="36"/>
        <v/>
      </c>
      <c r="Q244" s="101" t="str">
        <f t="shared" si="30"/>
        <v/>
      </c>
      <c r="R244" s="29">
        <f>'Calendrier sur mesure'!L239</f>
        <v>6.5</v>
      </c>
      <c r="S244" s="164" t="str">
        <f>IFERROR(INDEX(Calendrier!$M:$V,MATCH($V244,Calendrier!$W:$W,0),MATCH(#REF!,Calendrier!$M$1:$V$1,0)),"")</f>
        <v/>
      </c>
      <c r="T244" s="164" t="e">
        <f>_xlfn.CONCAT(#REF!,#REF!)</f>
        <v>#REF!</v>
      </c>
      <c r="U244" s="164" t="str">
        <f>IFERROR(VLOOKUP(T244,'Table de correspondance'!$R:$S,2,FALSE),S244)</f>
        <v/>
      </c>
      <c r="V244" s="155" t="e">
        <f>_xlfn.CONCAT(#REF!,#REF!,#REF!,#REF!)</f>
        <v>#REF!</v>
      </c>
      <c r="AA244" s="19"/>
      <c r="AB244" s="23"/>
      <c r="AC244" s="23"/>
      <c r="AD244" s="23"/>
      <c r="AE244" s="19"/>
      <c r="AF244" s="19"/>
      <c r="AG244" s="31"/>
      <c r="AH244" s="63"/>
      <c r="AI244" s="64"/>
      <c r="AAG244">
        <f>--((ISNUMBER(SEARCH("Mexique",#REF!))+ISNUMBER(SEARCH("France",#REF!)))&gt;0)</f>
        <v>0</v>
      </c>
    </row>
    <row r="245" spans="1:709" ht="19.5" customHeight="1" x14ac:dyDescent="0.25">
      <c r="A245" t="str">
        <f t="shared" ref="A245:A251" si="37">_xlfn.CONCAT(B239,C239,E239,F239)</f>
        <v>16ème de finale (prev)1/16eme de finale (22h30) - 29/0622h30Fin match</v>
      </c>
      <c r="B245" s="26" t="str">
        <f>'Calendrier sur mesure'!B240</f>
        <v>16ème de finale (prev)</v>
      </c>
      <c r="C245" s="26" t="str">
        <f>'Calendrier sur mesure'!G240</f>
        <v>1/16eme de finale (19h) - 30/06</v>
      </c>
      <c r="D245" s="27">
        <f>'Calendrier sur mesure'!C240</f>
        <v>46203</v>
      </c>
      <c r="E245" s="28" t="str">
        <f>'Calendrier sur mesure'!I240</f>
        <v>19h</v>
      </c>
      <c r="F245" s="28" t="str">
        <f>'Calendrier sur mesure'!H240</f>
        <v>Power break 2</v>
      </c>
      <c r="G245" s="36"/>
      <c r="H245" s="100">
        <f>'Calendrier sur mesure'!K240</f>
        <v>90000</v>
      </c>
      <c r="I245" s="42">
        <v>0.5</v>
      </c>
      <c r="J245" s="35">
        <v>20</v>
      </c>
      <c r="K245" s="35">
        <v>1</v>
      </c>
      <c r="L245" s="30"/>
      <c r="M245" s="42"/>
      <c r="N245" s="101" t="str">
        <f>IF(G245=TRUE,H245*K245*(VLOOKUP(J245,'Table de correspondance'!D:E,2,FALSE)*(1-O245)),"")</f>
        <v/>
      </c>
      <c r="O245" s="174">
        <v>0.1</v>
      </c>
      <c r="P245" s="101" t="str">
        <f t="shared" si="36"/>
        <v/>
      </c>
      <c r="Q245" s="101" t="str">
        <f t="shared" si="30"/>
        <v/>
      </c>
      <c r="R245" s="29">
        <f>'Calendrier sur mesure'!L240</f>
        <v>7.4099999999999993</v>
      </c>
      <c r="S245" s="164" t="str">
        <f>IFERROR(INDEX(Calendrier!$M:$V,MATCH($V245,Calendrier!$W:$W,0),MATCH($L239,Calendrier!$M$1:$V$1,0)),"")</f>
        <v/>
      </c>
      <c r="T245" s="164" t="str">
        <f t="shared" ref="T245:T251" si="38">_xlfn.CONCAT(L239,M239)</f>
        <v/>
      </c>
      <c r="U245" s="164" t="str">
        <f>IFERROR(VLOOKUP(T245,'Table de correspondance'!$R:$S,2,FALSE),S245)</f>
        <v/>
      </c>
      <c r="V245" s="155" t="str">
        <f t="shared" ref="V245:V251" si="39">_xlfn.CONCAT(C239,D239,E239,F239)</f>
        <v>1/16eme de finale (22h30) - 29/064620222h30Fin match</v>
      </c>
      <c r="AA245" s="19"/>
      <c r="AB245" s="23"/>
      <c r="AC245" s="23"/>
      <c r="AD245" s="23"/>
      <c r="AE245" s="19"/>
      <c r="AF245" s="19"/>
      <c r="AG245" s="31"/>
      <c r="AH245" s="63"/>
      <c r="AI245" s="64"/>
      <c r="AAG245">
        <f t="shared" ref="AAG245:AAG251" si="40">--((ISNUMBER(SEARCH("Mexique",$C239))+ISNUMBER(SEARCH("France",$C239)))&gt;0)</f>
        <v>0</v>
      </c>
    </row>
    <row r="246" spans="1:709" ht="19.5" customHeight="1" x14ac:dyDescent="0.25">
      <c r="A246" t="str">
        <f t="shared" si="37"/>
        <v>16ème de finale (prev)1/16eme de finale (19h) - 30/0619hAvant Match</v>
      </c>
      <c r="B246" s="26" t="str">
        <f>'Calendrier sur mesure'!B241</f>
        <v>16ème de finale (prev)</v>
      </c>
      <c r="C246" s="26" t="str">
        <f>'Calendrier sur mesure'!G241</f>
        <v>1/16eme de finale (19h) - 30/06</v>
      </c>
      <c r="D246" s="27">
        <f>'Calendrier sur mesure'!C241</f>
        <v>46203</v>
      </c>
      <c r="E246" s="28" t="str">
        <f>'Calendrier sur mesure'!I241</f>
        <v>19h</v>
      </c>
      <c r="F246" s="28" t="str">
        <f>'Calendrier sur mesure'!H241</f>
        <v>Fin match</v>
      </c>
      <c r="G246" s="36"/>
      <c r="H246" s="100">
        <f>'Calendrier sur mesure'!K241</f>
        <v>55000</v>
      </c>
      <c r="I246" s="42">
        <v>0.5</v>
      </c>
      <c r="J246" s="35">
        <v>20</v>
      </c>
      <c r="K246" s="35">
        <v>1</v>
      </c>
      <c r="L246" s="30"/>
      <c r="M246" s="42"/>
      <c r="N246" s="101" t="str">
        <f>IF(G246=TRUE,H246*K246*(VLOOKUP(J246,'Table de correspondance'!D:E,2,FALSE)*(1-O246)),"")</f>
        <v/>
      </c>
      <c r="O246" s="174">
        <v>0.1</v>
      </c>
      <c r="P246" s="101" t="str">
        <f t="shared" ref="P246:P252" si="41">IF(U254="",N246,N246*(1+U254))</f>
        <v/>
      </c>
      <c r="Q246" s="101" t="str">
        <f t="shared" si="30"/>
        <v/>
      </c>
      <c r="R246" s="29">
        <f>'Calendrier sur mesure'!L241</f>
        <v>4.75</v>
      </c>
      <c r="S246" s="164" t="str">
        <f>IFERROR(INDEX(Calendrier!$M:$V,MATCH($V246,Calendrier!$W:$W,0),MATCH($L240,Calendrier!$M$1:$V$1,0)),"")</f>
        <v/>
      </c>
      <c r="T246" s="164" t="str">
        <f t="shared" si="38"/>
        <v/>
      </c>
      <c r="U246" s="164" t="str">
        <f>IFERROR(VLOOKUP(T246,'Table de correspondance'!$R:$S,2,FALSE),S246)</f>
        <v/>
      </c>
      <c r="V246" s="155" t="str">
        <f t="shared" si="39"/>
        <v>1/16eme de finale (19h) - 30/064620319hAvant Match</v>
      </c>
      <c r="AA246" s="19"/>
      <c r="AB246" s="23"/>
      <c r="AC246" s="23"/>
      <c r="AD246" s="23"/>
      <c r="AE246" s="19"/>
      <c r="AF246" s="19"/>
      <c r="AG246" s="31"/>
      <c r="AH246" s="63"/>
      <c r="AI246" s="64"/>
      <c r="AAG246">
        <f t="shared" si="40"/>
        <v>0</v>
      </c>
    </row>
    <row r="247" spans="1:709" ht="19.5" customHeight="1" x14ac:dyDescent="0.25">
      <c r="A247" t="str">
        <f t="shared" si="37"/>
        <v>16ème de finale (prev)1/16eme de finale (19h) - 30/0619hPower break 1</v>
      </c>
      <c r="B247" s="26" t="str">
        <f>'Calendrier sur mesure'!B242</f>
        <v>16ème de finale (prev)</v>
      </c>
      <c r="C247" s="26" t="str">
        <f>'Calendrier sur mesure'!G242</f>
        <v>1/16eme de finale (18h) - 01/07</v>
      </c>
      <c r="D247" s="27">
        <f>'Calendrier sur mesure'!C242</f>
        <v>46204</v>
      </c>
      <c r="E247" s="28" t="str">
        <f>'Calendrier sur mesure'!I242</f>
        <v>18h</v>
      </c>
      <c r="F247" s="28" t="str">
        <f>'Calendrier sur mesure'!H242</f>
        <v>Avant Match</v>
      </c>
      <c r="G247" s="36"/>
      <c r="H247" s="100">
        <f>'Calendrier sur mesure'!K242</f>
        <v>17000</v>
      </c>
      <c r="I247" s="42">
        <v>0.5</v>
      </c>
      <c r="J247" s="35">
        <v>20</v>
      </c>
      <c r="K247" s="35">
        <v>1</v>
      </c>
      <c r="L247" s="30"/>
      <c r="M247" s="42"/>
      <c r="N247" s="101" t="str">
        <f>IF(G247=TRUE,H247*K247*(VLOOKUP(J247,'Table de correspondance'!D:E,2,FALSE)*(1-O247)),"")</f>
        <v/>
      </c>
      <c r="O247" s="174">
        <v>0.1</v>
      </c>
      <c r="P247" s="101" t="str">
        <f t="shared" si="41"/>
        <v/>
      </c>
      <c r="Q247" s="101" t="str">
        <f t="shared" si="30"/>
        <v/>
      </c>
      <c r="R247" s="29">
        <f>'Calendrier sur mesure'!L242</f>
        <v>1.8</v>
      </c>
      <c r="S247" s="164" t="str">
        <f>IFERROR(INDEX(Calendrier!$M:$V,MATCH($V247,Calendrier!$W:$W,0),MATCH($L241,Calendrier!$M$1:$V$1,0)),"")</f>
        <v/>
      </c>
      <c r="T247" s="164" t="str">
        <f t="shared" si="38"/>
        <v/>
      </c>
      <c r="U247" s="164" t="str">
        <f>IFERROR(VLOOKUP(T247,'Table de correspondance'!$R:$S,2,FALSE),S247)</f>
        <v/>
      </c>
      <c r="V247" s="155" t="str">
        <f t="shared" si="39"/>
        <v>1/16eme de finale (19h) - 30/064620319hPower break 1</v>
      </c>
      <c r="AA247" s="19"/>
      <c r="AB247" s="23"/>
      <c r="AC247" s="23"/>
      <c r="AD247" s="23"/>
      <c r="AE247" s="19"/>
      <c r="AF247" s="19"/>
      <c r="AG247" s="31"/>
      <c r="AH247" s="63"/>
      <c r="AI247" s="64"/>
      <c r="AAG247">
        <f t="shared" si="40"/>
        <v>0</v>
      </c>
    </row>
    <row r="248" spans="1:709" ht="19.5" customHeight="1" x14ac:dyDescent="0.25">
      <c r="A248" t="str">
        <f t="shared" si="37"/>
        <v>16ème de finale (prev)1/16eme de finale (19h) - 30/0619hMi-temps 1</v>
      </c>
      <c r="B248" s="26" t="str">
        <f>'Calendrier sur mesure'!B243</f>
        <v>16ème de finale (prev)</v>
      </c>
      <c r="C248" s="26" t="str">
        <f>'Calendrier sur mesure'!G243</f>
        <v>1/16eme de finale (18h) - 01/07</v>
      </c>
      <c r="D248" s="27">
        <f>'Calendrier sur mesure'!C243</f>
        <v>46204</v>
      </c>
      <c r="E248" s="28" t="str">
        <f>'Calendrier sur mesure'!I243</f>
        <v>18h</v>
      </c>
      <c r="F248" s="28" t="str">
        <f>'Calendrier sur mesure'!H243</f>
        <v>Power break 1</v>
      </c>
      <c r="G248" s="36"/>
      <c r="H248" s="100">
        <f>'Calendrier sur mesure'!K243</f>
        <v>78000</v>
      </c>
      <c r="I248" s="42">
        <v>0.5</v>
      </c>
      <c r="J248" s="35">
        <v>20</v>
      </c>
      <c r="K248" s="35">
        <v>1</v>
      </c>
      <c r="L248" s="30"/>
      <c r="M248" s="42"/>
      <c r="N248" s="101" t="str">
        <f>IF(G248=TRUE,H248*K248*(VLOOKUP(J248,'Table de correspondance'!D:E,2,FALSE)*(1-O248)),"")</f>
        <v/>
      </c>
      <c r="O248" s="174">
        <v>0.1</v>
      </c>
      <c r="P248" s="101" t="str">
        <f t="shared" si="41"/>
        <v/>
      </c>
      <c r="Q248" s="101" t="str">
        <f t="shared" si="30"/>
        <v/>
      </c>
      <c r="R248" s="29">
        <f>'Calendrier sur mesure'!L243</f>
        <v>6.46</v>
      </c>
      <c r="S248" s="164" t="str">
        <f>IFERROR(INDEX(Calendrier!$M:$V,MATCH($V248,Calendrier!$W:$W,0),MATCH($L242,Calendrier!$M$1:$V$1,0)),"")</f>
        <v/>
      </c>
      <c r="T248" s="164" t="str">
        <f t="shared" si="38"/>
        <v/>
      </c>
      <c r="U248" s="164" t="str">
        <f>IFERROR(VLOOKUP(T248,'Table de correspondance'!$R:$S,2,FALSE),S248)</f>
        <v/>
      </c>
      <c r="V248" s="155" t="str">
        <f t="shared" si="39"/>
        <v>1/16eme de finale (19h) - 30/064620319hMi-temps 1</v>
      </c>
      <c r="AA248" s="19"/>
      <c r="AB248" s="23"/>
      <c r="AC248" s="23"/>
      <c r="AD248" s="23"/>
      <c r="AE248" s="19"/>
      <c r="AF248" s="19"/>
      <c r="AG248" s="31"/>
      <c r="AH248" s="63"/>
      <c r="AI248" s="64"/>
      <c r="AAG248">
        <f t="shared" si="40"/>
        <v>0</v>
      </c>
    </row>
    <row r="249" spans="1:709" ht="19.5" customHeight="1" x14ac:dyDescent="0.25">
      <c r="A249" t="str">
        <f t="shared" si="37"/>
        <v>16ème de finale (prev)1/16eme de finale (19h) - 30/0619hMi-temps 2</v>
      </c>
      <c r="B249" s="26" t="str">
        <f>'Calendrier sur mesure'!B244</f>
        <v>16ème de finale (prev)</v>
      </c>
      <c r="C249" s="26" t="str">
        <f>'Calendrier sur mesure'!G244</f>
        <v>1/16eme de finale (18h) - 01/07</v>
      </c>
      <c r="D249" s="27">
        <f>'Calendrier sur mesure'!C244</f>
        <v>46204</v>
      </c>
      <c r="E249" s="28" t="str">
        <f>'Calendrier sur mesure'!I244</f>
        <v>18h</v>
      </c>
      <c r="F249" s="28" t="str">
        <f>'Calendrier sur mesure'!H244</f>
        <v>Mi-temps 1</v>
      </c>
      <c r="G249" s="36"/>
      <c r="H249" s="100">
        <f>'Calendrier sur mesure'!K244</f>
        <v>65000</v>
      </c>
      <c r="I249" s="42">
        <v>0.5</v>
      </c>
      <c r="J249" s="35">
        <v>20</v>
      </c>
      <c r="K249" s="35">
        <v>1</v>
      </c>
      <c r="L249" s="30"/>
      <c r="M249" s="42"/>
      <c r="N249" s="101" t="str">
        <f>IF(G249=TRUE,H249*K249*(VLOOKUP(J249,'Table de correspondance'!D:E,2,FALSE)*(1-O249)),"")</f>
        <v/>
      </c>
      <c r="O249" s="174">
        <v>0.1</v>
      </c>
      <c r="P249" s="101" t="str">
        <f t="shared" si="41"/>
        <v/>
      </c>
      <c r="Q249" s="101" t="str">
        <f t="shared" si="30"/>
        <v/>
      </c>
      <c r="R249" s="29">
        <f>'Calendrier sur mesure'!L244</f>
        <v>5.65</v>
      </c>
      <c r="S249" s="164" t="str">
        <f>IFERROR(INDEX(Calendrier!$M:$V,MATCH($V249,Calendrier!$W:$W,0),MATCH($L243,Calendrier!$M$1:$V$1,0)),"")</f>
        <v/>
      </c>
      <c r="T249" s="164" t="str">
        <f t="shared" si="38"/>
        <v/>
      </c>
      <c r="U249" s="164" t="str">
        <f>IFERROR(VLOOKUP(T249,'Table de correspondance'!$R:$S,2,FALSE),S249)</f>
        <v/>
      </c>
      <c r="V249" s="155" t="str">
        <f t="shared" si="39"/>
        <v>1/16eme de finale (19h) - 30/064620319hMi-temps 2</v>
      </c>
      <c r="AA249" s="19"/>
      <c r="AB249" s="23"/>
      <c r="AC249" s="23"/>
      <c r="AD249" s="23"/>
      <c r="AE249" s="19"/>
      <c r="AF249" s="19"/>
      <c r="AG249" s="31"/>
      <c r="AH249" s="63"/>
      <c r="AI249" s="64"/>
      <c r="AAG249">
        <f t="shared" si="40"/>
        <v>0</v>
      </c>
    </row>
    <row r="250" spans="1:709" ht="19.5" customHeight="1" x14ac:dyDescent="0.25">
      <c r="A250" t="str">
        <f t="shared" si="37"/>
        <v>16ème de finale (prev)1/16eme de finale (19h) - 30/0619hMi-temps 3</v>
      </c>
      <c r="B250" s="26" t="str">
        <f>'Calendrier sur mesure'!B245</f>
        <v>16ème de finale (prev)</v>
      </c>
      <c r="C250" s="26" t="str">
        <f>'Calendrier sur mesure'!G245</f>
        <v>1/16eme de finale (18h) - 01/07</v>
      </c>
      <c r="D250" s="27">
        <f>'Calendrier sur mesure'!C245</f>
        <v>46204</v>
      </c>
      <c r="E250" s="28" t="str">
        <f>'Calendrier sur mesure'!I245</f>
        <v>18h</v>
      </c>
      <c r="F250" s="28" t="str">
        <f>'Calendrier sur mesure'!H245</f>
        <v>Mi-temps 2</v>
      </c>
      <c r="G250" s="36"/>
      <c r="H250" s="100">
        <f>'Calendrier sur mesure'!K245</f>
        <v>60000</v>
      </c>
      <c r="I250" s="42">
        <v>0.5</v>
      </c>
      <c r="J250" s="35">
        <v>20</v>
      </c>
      <c r="K250" s="35">
        <v>1</v>
      </c>
      <c r="L250" s="30"/>
      <c r="M250" s="42"/>
      <c r="N250" s="101" t="str">
        <f>IF(G250=TRUE,H250*K250*(VLOOKUP(J250,'Table de correspondance'!D:E,2,FALSE)*(1-O250)),"")</f>
        <v/>
      </c>
      <c r="O250" s="174">
        <v>0.1</v>
      </c>
      <c r="P250" s="101" t="str">
        <f t="shared" si="41"/>
        <v/>
      </c>
      <c r="Q250" s="101" t="str">
        <f t="shared" si="30"/>
        <v/>
      </c>
      <c r="R250" s="29">
        <f>'Calendrier sur mesure'!L245</f>
        <v>5.2</v>
      </c>
      <c r="S250" s="164" t="str">
        <f>IFERROR(INDEX(Calendrier!$M:$V,MATCH($V250,Calendrier!$W:$W,0),MATCH($L244,Calendrier!$M$1:$V$1,0)),"")</f>
        <v/>
      </c>
      <c r="T250" s="164" t="str">
        <f t="shared" si="38"/>
        <v/>
      </c>
      <c r="U250" s="164" t="str">
        <f>IFERROR(VLOOKUP(T250,'Table de correspondance'!$R:$S,2,FALSE),S250)</f>
        <v/>
      </c>
      <c r="V250" s="155" t="str">
        <f t="shared" si="39"/>
        <v>1/16eme de finale (19h) - 30/064620319hMi-temps 3</v>
      </c>
      <c r="AA250" s="19"/>
      <c r="AB250" s="23"/>
      <c r="AC250" s="23"/>
      <c r="AD250" s="23"/>
      <c r="AE250" s="19"/>
      <c r="AF250" s="19"/>
      <c r="AG250" s="31"/>
      <c r="AH250" s="63"/>
      <c r="AI250" s="64"/>
      <c r="AAG250">
        <f t="shared" si="40"/>
        <v>0</v>
      </c>
    </row>
    <row r="251" spans="1:709" ht="19.5" customHeight="1" x14ac:dyDescent="0.25">
      <c r="A251" t="str">
        <f t="shared" si="37"/>
        <v>16ème de finale (prev)1/16eme de finale (19h) - 30/0619hPower break 2</v>
      </c>
      <c r="B251" s="26" t="str">
        <f>'Calendrier sur mesure'!B246</f>
        <v>16ème de finale (prev)</v>
      </c>
      <c r="C251" s="26" t="str">
        <f>'Calendrier sur mesure'!G246</f>
        <v>1/16eme de finale (18h) - 01/07</v>
      </c>
      <c r="D251" s="27">
        <f>'Calendrier sur mesure'!C246</f>
        <v>46204</v>
      </c>
      <c r="E251" s="28" t="str">
        <f>'Calendrier sur mesure'!I246</f>
        <v>18h</v>
      </c>
      <c r="F251" s="28" t="str">
        <f>'Calendrier sur mesure'!H246</f>
        <v>Mi-temps 3</v>
      </c>
      <c r="G251" s="36"/>
      <c r="H251" s="100">
        <f>'Calendrier sur mesure'!K246</f>
        <v>65000</v>
      </c>
      <c r="I251" s="42">
        <v>0.5</v>
      </c>
      <c r="J251" s="35">
        <v>20</v>
      </c>
      <c r="K251" s="35">
        <v>1</v>
      </c>
      <c r="L251" s="30"/>
      <c r="M251" s="42"/>
      <c r="N251" s="101" t="str">
        <f>IF(G251=TRUE,H251*K251*(VLOOKUP(J251,'Table de correspondance'!D:E,2,FALSE)*(1-O251)),"")</f>
        <v/>
      </c>
      <c r="O251" s="174">
        <v>0.1</v>
      </c>
      <c r="P251" s="101" t="str">
        <f t="shared" si="41"/>
        <v/>
      </c>
      <c r="Q251" s="101" t="str">
        <f t="shared" si="30"/>
        <v/>
      </c>
      <c r="R251" s="29">
        <f>'Calendrier sur mesure'!L246</f>
        <v>5.65</v>
      </c>
      <c r="S251" s="164" t="str">
        <f>IFERROR(INDEX(Calendrier!$M:$V,MATCH($V251,Calendrier!$W:$W,0),MATCH($L245,Calendrier!$M$1:$V$1,0)),"")</f>
        <v/>
      </c>
      <c r="T251" s="164" t="str">
        <f t="shared" si="38"/>
        <v/>
      </c>
      <c r="U251" s="164" t="str">
        <f>IFERROR(VLOOKUP(T251,'Table de correspondance'!$R:$S,2,FALSE),S251)</f>
        <v/>
      </c>
      <c r="V251" s="155" t="str">
        <f t="shared" si="39"/>
        <v>1/16eme de finale (19h) - 30/064620319hPower break 2</v>
      </c>
      <c r="AA251" s="19"/>
      <c r="AB251" s="23"/>
      <c r="AC251" s="23"/>
      <c r="AD251" s="23"/>
      <c r="AE251" s="19"/>
      <c r="AF251" s="19"/>
      <c r="AG251" s="31"/>
      <c r="AH251" s="63"/>
      <c r="AI251" s="64"/>
      <c r="AAG251">
        <f t="shared" si="40"/>
        <v>0</v>
      </c>
    </row>
    <row r="252" spans="1:709" ht="19.5" customHeight="1" x14ac:dyDescent="0.25">
      <c r="A252" t="e">
        <f>_xlfn.CONCAT(#REF!,#REF!,#REF!,#REF!)</f>
        <v>#REF!</v>
      </c>
      <c r="B252" s="26" t="str">
        <f>'Calendrier sur mesure'!B247</f>
        <v>16ème de finale (prev)</v>
      </c>
      <c r="C252" s="26" t="str">
        <f>'Calendrier sur mesure'!G247</f>
        <v>1/16eme de finale (18h) - 01/07</v>
      </c>
      <c r="D252" s="27">
        <f>'Calendrier sur mesure'!C247</f>
        <v>46204</v>
      </c>
      <c r="E252" s="28" t="str">
        <f>'Calendrier sur mesure'!I247</f>
        <v>18h</v>
      </c>
      <c r="F252" s="28" t="str">
        <f>'Calendrier sur mesure'!H247</f>
        <v>Power break 2</v>
      </c>
      <c r="G252" s="36"/>
      <c r="H252" s="100">
        <f>'Calendrier sur mesure'!K247</f>
        <v>78000</v>
      </c>
      <c r="I252" s="42">
        <v>0.5</v>
      </c>
      <c r="J252" s="35">
        <v>20</v>
      </c>
      <c r="K252" s="35">
        <v>1</v>
      </c>
      <c r="L252" s="30"/>
      <c r="M252" s="42"/>
      <c r="N252" s="101" t="str">
        <f>IF(G252=TRUE,H252*K252*(VLOOKUP(J252,'Table de correspondance'!D:E,2,FALSE)*(1-O252)),"")</f>
        <v/>
      </c>
      <c r="O252" s="174">
        <v>0.1</v>
      </c>
      <c r="P252" s="101" t="str">
        <f t="shared" si="41"/>
        <v/>
      </c>
      <c r="Q252" s="101" t="str">
        <f t="shared" si="30"/>
        <v/>
      </c>
      <c r="R252" s="29">
        <f>'Calendrier sur mesure'!L247</f>
        <v>6.46</v>
      </c>
      <c r="S252" s="164" t="str">
        <f>IFERROR(INDEX(Calendrier!$M:$V,MATCH($V252,Calendrier!$W:$W,0),MATCH(#REF!,Calendrier!$M$1:$V$1,0)),"")</f>
        <v/>
      </c>
      <c r="T252" s="164" t="e">
        <f>_xlfn.CONCAT(#REF!,#REF!)</f>
        <v>#REF!</v>
      </c>
      <c r="U252" s="164" t="str">
        <f>IFERROR(VLOOKUP(T252,'Table de correspondance'!$R:$S,2,FALSE),S252)</f>
        <v/>
      </c>
      <c r="V252" s="155" t="e">
        <f>_xlfn.CONCAT(#REF!,#REF!,#REF!,#REF!)</f>
        <v>#REF!</v>
      </c>
      <c r="AA252" s="19"/>
      <c r="AB252" s="23"/>
      <c r="AC252" s="23"/>
      <c r="AD252" s="23"/>
      <c r="AE252" s="19"/>
      <c r="AF252" s="19"/>
      <c r="AG252" s="31"/>
      <c r="AH252" s="63"/>
      <c r="AI252" s="64"/>
      <c r="AAG252">
        <f>--((ISNUMBER(SEARCH("Mexique",#REF!))+ISNUMBER(SEARCH("France",#REF!)))&gt;0)</f>
        <v>0</v>
      </c>
    </row>
    <row r="253" spans="1:709" ht="19.5" customHeight="1" x14ac:dyDescent="0.25">
      <c r="A253" t="e">
        <f>_xlfn.CONCAT(#REF!,#REF!,#REF!,#REF!)</f>
        <v>#REF!</v>
      </c>
      <c r="B253" s="26" t="str">
        <f>'Calendrier sur mesure'!B248</f>
        <v>16ème de finale (prev)</v>
      </c>
      <c r="C253" s="26" t="str">
        <f>'Calendrier sur mesure'!G248</f>
        <v>1/16eme de finale (18h) - 01/07</v>
      </c>
      <c r="D253" s="27">
        <f>'Calendrier sur mesure'!C248</f>
        <v>46204</v>
      </c>
      <c r="E253" s="28" t="str">
        <f>'Calendrier sur mesure'!I248</f>
        <v>18h</v>
      </c>
      <c r="F253" s="28" t="str">
        <f>'Calendrier sur mesure'!H248</f>
        <v>Fin match</v>
      </c>
      <c r="G253" s="36"/>
      <c r="H253" s="100">
        <f>'Calendrier sur mesure'!K248</f>
        <v>50000</v>
      </c>
      <c r="I253" s="42">
        <v>0.5</v>
      </c>
      <c r="J253" s="35">
        <v>20</v>
      </c>
      <c r="K253" s="35">
        <v>1</v>
      </c>
      <c r="L253" s="30"/>
      <c r="M253" s="42"/>
      <c r="N253" s="101" t="str">
        <f>IF(G253=TRUE,H253*K253*(VLOOKUP(J253,'Table de correspondance'!D:E,2,FALSE)*(1-O253)),"")</f>
        <v/>
      </c>
      <c r="O253" s="174">
        <v>0.1</v>
      </c>
      <c r="P253" s="101" t="str">
        <f t="shared" ref="P253:P259" si="42">IF(U263="",N253,N253*(1+U263))</f>
        <v/>
      </c>
      <c r="Q253" s="101" t="str">
        <f t="shared" si="30"/>
        <v/>
      </c>
      <c r="R253" s="29">
        <f>'Calendrier sur mesure'!L248</f>
        <v>4.3499999999999996</v>
      </c>
      <c r="S253" s="164" t="str">
        <f>IFERROR(INDEX(Calendrier!$M:$V,MATCH($V253,Calendrier!$W:$W,0),MATCH(#REF!,Calendrier!$M$1:$V$1,0)),"")</f>
        <v/>
      </c>
      <c r="T253" s="164" t="e">
        <f>_xlfn.CONCAT(#REF!,#REF!)</f>
        <v>#REF!</v>
      </c>
      <c r="U253" s="164" t="str">
        <f>IFERROR(VLOOKUP(T253,'Table de correspondance'!$R:$S,2,FALSE),S253)</f>
        <v/>
      </c>
      <c r="V253" s="155" t="e">
        <f>_xlfn.CONCAT(#REF!,#REF!,#REF!,#REF!)</f>
        <v>#REF!</v>
      </c>
      <c r="AA253" s="19"/>
      <c r="AB253" s="23"/>
      <c r="AC253" s="23"/>
      <c r="AD253" s="23"/>
      <c r="AE253" s="19"/>
      <c r="AF253" s="19"/>
      <c r="AG253" s="31"/>
      <c r="AH253" s="63"/>
      <c r="AI253" s="64"/>
      <c r="AAG253">
        <f>--((ISNUMBER(SEARCH("Mexique",#REF!))+ISNUMBER(SEARCH("France",#REF!)))&gt;0)</f>
        <v>0</v>
      </c>
    </row>
    <row r="254" spans="1:709" ht="19.5" customHeight="1" x14ac:dyDescent="0.25">
      <c r="A254" t="str">
        <f t="shared" ref="A254:A260" si="43">_xlfn.CONCAT(B246,C246,E246,F246)</f>
        <v>16ème de finale (prev)1/16eme de finale (19h) - 30/0619hFin match</v>
      </c>
      <c r="B254" s="26" t="str">
        <f>'Calendrier sur mesure'!B249</f>
        <v>16ème de finale (prev)</v>
      </c>
      <c r="C254" s="26" t="str">
        <f>'Calendrier sur mesure'!G249</f>
        <v>1/16eme de finale (22h) - 01/07</v>
      </c>
      <c r="D254" s="27">
        <f>'Calendrier sur mesure'!C249</f>
        <v>46204</v>
      </c>
      <c r="E254" s="28" t="str">
        <f>'Calendrier sur mesure'!I249</f>
        <v>22h</v>
      </c>
      <c r="F254" s="28" t="str">
        <f>'Calendrier sur mesure'!H249</f>
        <v>Avant Match</v>
      </c>
      <c r="G254" s="36"/>
      <c r="H254" s="100">
        <f>'Calendrier sur mesure'!K249</f>
        <v>50000</v>
      </c>
      <c r="I254" s="42">
        <v>0.5</v>
      </c>
      <c r="J254" s="35">
        <v>20</v>
      </c>
      <c r="K254" s="35">
        <v>1</v>
      </c>
      <c r="L254" s="30"/>
      <c r="M254" s="42"/>
      <c r="N254" s="101" t="str">
        <f>IF(G254=TRUE,H254*K254*(VLOOKUP(J254,'Table de correspondance'!D:E,2,FALSE)*(1-O254)),"")</f>
        <v/>
      </c>
      <c r="O254" s="174">
        <v>0.1</v>
      </c>
      <c r="P254" s="101" t="str">
        <f t="shared" si="42"/>
        <v/>
      </c>
      <c r="Q254" s="101" t="str">
        <f t="shared" si="30"/>
        <v/>
      </c>
      <c r="R254" s="29">
        <f>'Calendrier sur mesure'!L249</f>
        <v>3.6</v>
      </c>
      <c r="S254" s="164" t="str">
        <f>IFERROR(INDEX(Calendrier!$M:$V,MATCH($V254,Calendrier!$W:$W,0),MATCH($L246,Calendrier!$M$1:$V$1,0)),"")</f>
        <v/>
      </c>
      <c r="T254" s="164" t="str">
        <f t="shared" ref="T254:T260" si="44">_xlfn.CONCAT(L246,M246)</f>
        <v/>
      </c>
      <c r="U254" s="164" t="str">
        <f>IFERROR(VLOOKUP(T254,'Table de correspondance'!$R:$S,2,FALSE),S254)</f>
        <v/>
      </c>
      <c r="V254" s="155" t="str">
        <f t="shared" ref="V254:V260" si="45">_xlfn.CONCAT(C246,D246,E246,F246)</f>
        <v>1/16eme de finale (19h) - 30/064620319hFin match</v>
      </c>
      <c r="AA254" s="19"/>
      <c r="AB254" s="23"/>
      <c r="AC254" s="23"/>
      <c r="AD254" s="23"/>
      <c r="AE254" s="19"/>
      <c r="AF254" s="19"/>
      <c r="AG254" s="31"/>
      <c r="AH254" s="63"/>
      <c r="AI254" s="64"/>
      <c r="AAG254">
        <f t="shared" ref="AAG254:AAG260" si="46">--((ISNUMBER(SEARCH("Mexique",$C246))+ISNUMBER(SEARCH("France",$C246)))&gt;0)</f>
        <v>0</v>
      </c>
    </row>
    <row r="255" spans="1:709" ht="19.5" customHeight="1" x14ac:dyDescent="0.25">
      <c r="A255" t="str">
        <f t="shared" si="43"/>
        <v>16ème de finale (prev)1/16eme de finale (18h) - 01/0718hAvant Match</v>
      </c>
      <c r="B255" s="26" t="str">
        <f>'Calendrier sur mesure'!B250</f>
        <v>16ème de finale (prev)</v>
      </c>
      <c r="C255" s="26" t="str">
        <f>'Calendrier sur mesure'!G250</f>
        <v>1/16eme de finale (22h) - 01/07</v>
      </c>
      <c r="D255" s="27">
        <f>'Calendrier sur mesure'!C250</f>
        <v>46204</v>
      </c>
      <c r="E255" s="28" t="str">
        <f>'Calendrier sur mesure'!I250</f>
        <v>22h</v>
      </c>
      <c r="F255" s="28" t="str">
        <f>'Calendrier sur mesure'!H250</f>
        <v>Power break 1</v>
      </c>
      <c r="G255" s="36"/>
      <c r="H255" s="100">
        <f>'Calendrier sur mesure'!K250</f>
        <v>90000</v>
      </c>
      <c r="I255" s="42">
        <v>0.5</v>
      </c>
      <c r="J255" s="35">
        <v>20</v>
      </c>
      <c r="K255" s="35">
        <v>1</v>
      </c>
      <c r="L255" s="30"/>
      <c r="M255" s="42"/>
      <c r="N255" s="101" t="str">
        <f>IF(G255=TRUE,H255*K255*(VLOOKUP(J255,'Table de correspondance'!D:E,2,FALSE)*(1-O255)),"")</f>
        <v/>
      </c>
      <c r="O255" s="174">
        <v>0.1</v>
      </c>
      <c r="P255" s="101" t="str">
        <f t="shared" si="42"/>
        <v/>
      </c>
      <c r="Q255" s="101" t="str">
        <f t="shared" si="30"/>
        <v/>
      </c>
      <c r="R255" s="29">
        <f>'Calendrier sur mesure'!L250</f>
        <v>6.84</v>
      </c>
      <c r="S255" s="164" t="str">
        <f>IFERROR(INDEX(Calendrier!$M:$V,MATCH($V255,Calendrier!$W:$W,0),MATCH($L247,Calendrier!$M$1:$V$1,0)),"")</f>
        <v/>
      </c>
      <c r="T255" s="164" t="str">
        <f t="shared" si="44"/>
        <v/>
      </c>
      <c r="U255" s="164" t="str">
        <f>IFERROR(VLOOKUP(T255,'Table de correspondance'!$R:$S,2,FALSE),S255)</f>
        <v/>
      </c>
      <c r="V255" s="155" t="str">
        <f t="shared" si="45"/>
        <v>1/16eme de finale (18h) - 01/074620418hAvant Match</v>
      </c>
      <c r="AA255" s="19"/>
      <c r="AB255" s="23"/>
      <c r="AC255" s="23"/>
      <c r="AD255" s="23"/>
      <c r="AE255" s="19"/>
      <c r="AF255" s="19"/>
      <c r="AG255" s="31"/>
      <c r="AH255" s="63"/>
      <c r="AI255" s="64"/>
      <c r="AAG255">
        <f t="shared" si="46"/>
        <v>0</v>
      </c>
    </row>
    <row r="256" spans="1:709" ht="19.5" customHeight="1" x14ac:dyDescent="0.25">
      <c r="A256" t="str">
        <f t="shared" si="43"/>
        <v>16ème de finale (prev)1/16eme de finale (18h) - 01/0718hPower break 1</v>
      </c>
      <c r="B256" s="26" t="str">
        <f>'Calendrier sur mesure'!B251</f>
        <v>16ème de finale (prev)</v>
      </c>
      <c r="C256" s="26" t="str">
        <f>'Calendrier sur mesure'!G251</f>
        <v>1/16eme de finale (22h) - 01/07</v>
      </c>
      <c r="D256" s="27">
        <f>'Calendrier sur mesure'!C251</f>
        <v>46204</v>
      </c>
      <c r="E256" s="28" t="str">
        <f>'Calendrier sur mesure'!I251</f>
        <v>22h</v>
      </c>
      <c r="F256" s="28" t="str">
        <f>'Calendrier sur mesure'!H251</f>
        <v>Mi-temps 1</v>
      </c>
      <c r="G256" s="36"/>
      <c r="H256" s="100">
        <f>'Calendrier sur mesure'!K251</f>
        <v>75000</v>
      </c>
      <c r="I256" s="42">
        <v>0.5</v>
      </c>
      <c r="J256" s="35">
        <v>20</v>
      </c>
      <c r="K256" s="35">
        <v>1</v>
      </c>
      <c r="L256" s="30"/>
      <c r="M256" s="42"/>
      <c r="N256" s="101" t="str">
        <f>IF(G256=TRUE,H256*K256*(VLOOKUP(J256,'Table de correspondance'!D:E,2,FALSE)*(1-O256)),"")</f>
        <v/>
      </c>
      <c r="O256" s="174">
        <v>0.1</v>
      </c>
      <c r="P256" s="101" t="str">
        <f t="shared" si="42"/>
        <v/>
      </c>
      <c r="Q256" s="101" t="str">
        <f t="shared" si="30"/>
        <v/>
      </c>
      <c r="R256" s="29">
        <f>'Calendrier sur mesure'!L251</f>
        <v>6</v>
      </c>
      <c r="S256" s="164" t="str">
        <f>IFERROR(INDEX(Calendrier!$M:$V,MATCH($V256,Calendrier!$W:$W,0),MATCH($L248,Calendrier!$M$1:$V$1,0)),"")</f>
        <v/>
      </c>
      <c r="T256" s="164" t="str">
        <f t="shared" si="44"/>
        <v/>
      </c>
      <c r="U256" s="164" t="str">
        <f>IFERROR(VLOOKUP(T256,'Table de correspondance'!$R:$S,2,FALSE),S256)</f>
        <v/>
      </c>
      <c r="V256" s="155" t="str">
        <f t="shared" si="45"/>
        <v>1/16eme de finale (18h) - 01/074620418hPower break 1</v>
      </c>
      <c r="AA256" s="19"/>
      <c r="AB256" s="23"/>
      <c r="AC256" s="23"/>
      <c r="AD256" s="23"/>
      <c r="AE256" s="19"/>
      <c r="AF256" s="19"/>
      <c r="AG256" s="31"/>
      <c r="AH256" s="63"/>
      <c r="AI256" s="64"/>
      <c r="AAG256">
        <f t="shared" si="46"/>
        <v>0</v>
      </c>
    </row>
    <row r="257" spans="1:709" ht="19.5" customHeight="1" x14ac:dyDescent="0.25">
      <c r="A257" t="str">
        <f t="shared" si="43"/>
        <v>16ème de finale (prev)1/16eme de finale (18h) - 01/0718hMi-temps 1</v>
      </c>
      <c r="B257" s="26" t="str">
        <f>'Calendrier sur mesure'!B252</f>
        <v>16ème de finale (prev)</v>
      </c>
      <c r="C257" s="26" t="str">
        <f>'Calendrier sur mesure'!G252</f>
        <v>1/16eme de finale (22h) - 01/07</v>
      </c>
      <c r="D257" s="27">
        <f>'Calendrier sur mesure'!C252</f>
        <v>46204</v>
      </c>
      <c r="E257" s="28" t="str">
        <f>'Calendrier sur mesure'!I252</f>
        <v>22h</v>
      </c>
      <c r="F257" s="28" t="str">
        <f>'Calendrier sur mesure'!H252</f>
        <v>Mi-temps 2</v>
      </c>
      <c r="G257" s="36"/>
      <c r="H257" s="100">
        <f>'Calendrier sur mesure'!K252</f>
        <v>70000</v>
      </c>
      <c r="I257" s="42">
        <v>0.5</v>
      </c>
      <c r="J257" s="35">
        <v>20</v>
      </c>
      <c r="K257" s="35">
        <v>1</v>
      </c>
      <c r="L257" s="30"/>
      <c r="M257" s="42"/>
      <c r="N257" s="101" t="str">
        <f>IF(G257=TRUE,H257*K257*(VLOOKUP(J257,'Table de correspondance'!D:E,2,FALSE)*(1-O257)),"")</f>
        <v/>
      </c>
      <c r="O257" s="174">
        <v>0.1</v>
      </c>
      <c r="P257" s="101" t="str">
        <f t="shared" si="42"/>
        <v/>
      </c>
      <c r="Q257" s="101" t="str">
        <f t="shared" si="30"/>
        <v/>
      </c>
      <c r="R257" s="29">
        <f>'Calendrier sur mesure'!L252</f>
        <v>5.6</v>
      </c>
      <c r="S257" s="164" t="str">
        <f>IFERROR(INDEX(Calendrier!$M:$V,MATCH($V257,Calendrier!$W:$W,0),MATCH($L249,Calendrier!$M$1:$V$1,0)),"")</f>
        <v/>
      </c>
      <c r="T257" s="164" t="str">
        <f t="shared" si="44"/>
        <v/>
      </c>
      <c r="U257" s="164" t="str">
        <f>IFERROR(VLOOKUP(T257,'Table de correspondance'!$R:$S,2,FALSE),S257)</f>
        <v/>
      </c>
      <c r="V257" s="155" t="str">
        <f t="shared" si="45"/>
        <v>1/16eme de finale (18h) - 01/074620418hMi-temps 1</v>
      </c>
      <c r="AA257" s="19"/>
      <c r="AB257" s="23"/>
      <c r="AC257" s="23"/>
      <c r="AD257" s="23"/>
      <c r="AE257" s="19"/>
      <c r="AF257" s="19"/>
      <c r="AG257" s="31"/>
      <c r="AH257" s="63"/>
      <c r="AI257" s="64"/>
      <c r="AAG257">
        <f t="shared" si="46"/>
        <v>0</v>
      </c>
    </row>
    <row r="258" spans="1:709" ht="19.5" customHeight="1" x14ac:dyDescent="0.25">
      <c r="A258" t="str">
        <f t="shared" si="43"/>
        <v>16ème de finale (prev)1/16eme de finale (18h) - 01/0718hMi-temps 2</v>
      </c>
      <c r="B258" s="26" t="str">
        <f>'Calendrier sur mesure'!B253</f>
        <v>16ème de finale (prev)</v>
      </c>
      <c r="C258" s="26" t="str">
        <f>'Calendrier sur mesure'!G253</f>
        <v>1/16eme de finale (22h) - 01/07</v>
      </c>
      <c r="D258" s="27">
        <f>'Calendrier sur mesure'!C253</f>
        <v>46204</v>
      </c>
      <c r="E258" s="28" t="str">
        <f>'Calendrier sur mesure'!I253</f>
        <v>22h</v>
      </c>
      <c r="F258" s="28" t="str">
        <f>'Calendrier sur mesure'!H253</f>
        <v>Mi-temps 3</v>
      </c>
      <c r="G258" s="36"/>
      <c r="H258" s="100">
        <f>'Calendrier sur mesure'!K253</f>
        <v>75000</v>
      </c>
      <c r="I258" s="42">
        <v>0.5</v>
      </c>
      <c r="J258" s="35">
        <v>20</v>
      </c>
      <c r="K258" s="35">
        <v>1</v>
      </c>
      <c r="L258" s="30"/>
      <c r="M258" s="42"/>
      <c r="N258" s="101" t="str">
        <f>IF(G258=TRUE,H258*K258*(VLOOKUP(J258,'Table de correspondance'!D:E,2,FALSE)*(1-O258)),"")</f>
        <v/>
      </c>
      <c r="O258" s="174">
        <v>0.1</v>
      </c>
      <c r="P258" s="101" t="str">
        <f t="shared" si="42"/>
        <v/>
      </c>
      <c r="Q258" s="101" t="str">
        <f t="shared" si="30"/>
        <v/>
      </c>
      <c r="R258" s="29">
        <f>'Calendrier sur mesure'!L253</f>
        <v>6</v>
      </c>
      <c r="S258" s="164" t="str">
        <f>IFERROR(INDEX(Calendrier!$M:$V,MATCH($V258,Calendrier!$W:$W,0),MATCH($L250,Calendrier!$M$1:$V$1,0)),"")</f>
        <v/>
      </c>
      <c r="T258" s="164" t="str">
        <f t="shared" si="44"/>
        <v/>
      </c>
      <c r="U258" s="164" t="str">
        <f>IFERROR(VLOOKUP(T258,'Table de correspondance'!$R:$S,2,FALSE),S258)</f>
        <v/>
      </c>
      <c r="V258" s="155" t="str">
        <f t="shared" si="45"/>
        <v>1/16eme de finale (18h) - 01/074620418hMi-temps 2</v>
      </c>
      <c r="AA258" s="19"/>
      <c r="AB258" s="23"/>
      <c r="AC258" s="23"/>
      <c r="AD258" s="23"/>
      <c r="AE258" s="19"/>
      <c r="AF258" s="19"/>
      <c r="AG258" s="31"/>
      <c r="AH258" s="63"/>
      <c r="AI258" s="64"/>
      <c r="AAG258">
        <f t="shared" si="46"/>
        <v>0</v>
      </c>
    </row>
    <row r="259" spans="1:709" ht="19.5" customHeight="1" x14ac:dyDescent="0.25">
      <c r="A259" t="str">
        <f t="shared" si="43"/>
        <v>16ème de finale (prev)1/16eme de finale (18h) - 01/0718hMi-temps 3</v>
      </c>
      <c r="B259" s="26" t="str">
        <f>'Calendrier sur mesure'!B254</f>
        <v>16ème de finale (prev)</v>
      </c>
      <c r="C259" s="26" t="str">
        <f>'Calendrier sur mesure'!G254</f>
        <v>1/16eme de finale (22h) - 01/07</v>
      </c>
      <c r="D259" s="27">
        <f>'Calendrier sur mesure'!C254</f>
        <v>46204</v>
      </c>
      <c r="E259" s="28" t="str">
        <f>'Calendrier sur mesure'!I254</f>
        <v>22h</v>
      </c>
      <c r="F259" s="28" t="str">
        <f>'Calendrier sur mesure'!H254</f>
        <v>Power break 2</v>
      </c>
      <c r="G259" s="36"/>
      <c r="H259" s="100">
        <f>'Calendrier sur mesure'!K254</f>
        <v>90000</v>
      </c>
      <c r="I259" s="42">
        <v>0.5</v>
      </c>
      <c r="J259" s="35">
        <v>20</v>
      </c>
      <c r="K259" s="35">
        <v>1</v>
      </c>
      <c r="L259" s="30"/>
      <c r="M259" s="42"/>
      <c r="N259" s="101" t="str">
        <f>IF(G259=TRUE,H259*K259*(VLOOKUP(J259,'Table de correspondance'!D:E,2,FALSE)*(1-O259)),"")</f>
        <v/>
      </c>
      <c r="O259" s="174">
        <v>0.1</v>
      </c>
      <c r="P259" s="101" t="str">
        <f t="shared" si="42"/>
        <v/>
      </c>
      <c r="Q259" s="101" t="str">
        <f t="shared" si="30"/>
        <v/>
      </c>
      <c r="R259" s="29">
        <f>'Calendrier sur mesure'!L254</f>
        <v>6.84</v>
      </c>
      <c r="S259" s="164" t="str">
        <f>IFERROR(INDEX(Calendrier!$M:$V,MATCH($V259,Calendrier!$W:$W,0),MATCH($L251,Calendrier!$M$1:$V$1,0)),"")</f>
        <v/>
      </c>
      <c r="T259" s="164" t="str">
        <f t="shared" si="44"/>
        <v/>
      </c>
      <c r="U259" s="164" t="str">
        <f>IFERROR(VLOOKUP(T259,'Table de correspondance'!$R:$S,2,FALSE),S259)</f>
        <v/>
      </c>
      <c r="V259" s="155" t="str">
        <f t="shared" si="45"/>
        <v>1/16eme de finale (18h) - 01/074620418hMi-temps 3</v>
      </c>
      <c r="AA259" s="19"/>
      <c r="AB259" s="23"/>
      <c r="AC259" s="23"/>
      <c r="AD259" s="23"/>
      <c r="AE259" s="19"/>
      <c r="AF259" s="19"/>
      <c r="AG259" s="31"/>
      <c r="AH259" s="63"/>
      <c r="AI259" s="64"/>
      <c r="AAG259">
        <f t="shared" si="46"/>
        <v>0</v>
      </c>
    </row>
    <row r="260" spans="1:709" ht="19.5" customHeight="1" x14ac:dyDescent="0.25">
      <c r="A260" t="str">
        <f t="shared" si="43"/>
        <v>16ème de finale (prev)1/16eme de finale (18h) - 01/0718hPower break 2</v>
      </c>
      <c r="B260" s="26" t="str">
        <f>'Calendrier sur mesure'!B255</f>
        <v>16ème de finale (prev)</v>
      </c>
      <c r="C260" s="26" t="str">
        <f>'Calendrier sur mesure'!G255</f>
        <v>1/16eme de finale (22h) - 01/07</v>
      </c>
      <c r="D260" s="27">
        <f>'Calendrier sur mesure'!C255</f>
        <v>46204</v>
      </c>
      <c r="E260" s="28" t="str">
        <f>'Calendrier sur mesure'!I255</f>
        <v>22h</v>
      </c>
      <c r="F260" s="28" t="str">
        <f>'Calendrier sur mesure'!H255</f>
        <v>Fin match</v>
      </c>
      <c r="G260" s="36"/>
      <c r="H260" s="100">
        <f>'Calendrier sur mesure'!K255</f>
        <v>18000</v>
      </c>
      <c r="I260" s="42">
        <v>0.5</v>
      </c>
      <c r="J260" s="35">
        <v>20</v>
      </c>
      <c r="K260" s="35">
        <v>1</v>
      </c>
      <c r="L260" s="30"/>
      <c r="M260" s="42"/>
      <c r="N260" s="101" t="str">
        <f>IF(G260=TRUE,H260*K260*(VLOOKUP(J260,'Table de correspondance'!D:E,2,FALSE)*(1-O260)),"")</f>
        <v/>
      </c>
      <c r="O260" s="174">
        <v>0.1</v>
      </c>
      <c r="P260" s="101" t="str">
        <f t="shared" ref="P260:P266" si="47">IF(U272="",N260,N260*(1+U272))</f>
        <v/>
      </c>
      <c r="Q260" s="101" t="str">
        <f t="shared" si="30"/>
        <v/>
      </c>
      <c r="R260" s="29">
        <f>'Calendrier sur mesure'!L255</f>
        <v>2</v>
      </c>
      <c r="S260" s="164" t="str">
        <f>IFERROR(INDEX(Calendrier!$M:$V,MATCH($V260,Calendrier!$W:$W,0),MATCH($L252,Calendrier!$M$1:$V$1,0)),"")</f>
        <v/>
      </c>
      <c r="T260" s="164" t="str">
        <f t="shared" si="44"/>
        <v/>
      </c>
      <c r="U260" s="164" t="str">
        <f>IFERROR(VLOOKUP(T260,'Table de correspondance'!$R:$S,2,FALSE),S260)</f>
        <v/>
      </c>
      <c r="V260" s="155" t="str">
        <f t="shared" si="45"/>
        <v>1/16eme de finale (18h) - 01/074620418hPower break 2</v>
      </c>
      <c r="AA260" s="19"/>
      <c r="AB260" s="23"/>
      <c r="AC260" s="23"/>
      <c r="AD260" s="23"/>
      <c r="AE260" s="19"/>
      <c r="AF260" s="19"/>
      <c r="AG260" s="31"/>
      <c r="AH260" s="63"/>
      <c r="AI260" s="64"/>
      <c r="AAG260">
        <f t="shared" si="46"/>
        <v>0</v>
      </c>
    </row>
    <row r="261" spans="1:709" ht="19.5" customHeight="1" x14ac:dyDescent="0.25">
      <c r="A261" t="e">
        <f>_xlfn.CONCAT(#REF!,#REF!,#REF!,#REF!)</f>
        <v>#REF!</v>
      </c>
      <c r="B261" s="26" t="str">
        <f>'Calendrier sur mesure'!B256</f>
        <v>16ème de finale (prev)</v>
      </c>
      <c r="C261" s="26" t="str">
        <f>'Calendrier sur mesure'!G256</f>
        <v>1/16eme de finale (21h) - 02/07</v>
      </c>
      <c r="D261" s="27">
        <f>'Calendrier sur mesure'!C256</f>
        <v>46205</v>
      </c>
      <c r="E261" s="28" t="str">
        <f>'Calendrier sur mesure'!I256</f>
        <v>21h</v>
      </c>
      <c r="F261" s="28" t="str">
        <f>'Calendrier sur mesure'!H256</f>
        <v>Avant Match</v>
      </c>
      <c r="G261" s="36"/>
      <c r="H261" s="100">
        <f>'Calendrier sur mesure'!K256</f>
        <v>50000</v>
      </c>
      <c r="I261" s="42">
        <v>0.5</v>
      </c>
      <c r="J261" s="35">
        <v>20</v>
      </c>
      <c r="K261" s="35">
        <v>1</v>
      </c>
      <c r="L261" s="30"/>
      <c r="M261" s="42"/>
      <c r="N261" s="101" t="str">
        <f>IF(G261=TRUE,H261*K261*(VLOOKUP(J261,'Table de correspondance'!D:E,2,FALSE)*(1-O261)),"")</f>
        <v/>
      </c>
      <c r="O261" s="174">
        <v>0.1</v>
      </c>
      <c r="P261" s="101" t="str">
        <f t="shared" si="47"/>
        <v/>
      </c>
      <c r="Q261" s="101" t="str">
        <f t="shared" si="30"/>
        <v/>
      </c>
      <c r="R261" s="29">
        <f>'Calendrier sur mesure'!L256</f>
        <v>3.55</v>
      </c>
      <c r="S261" s="164" t="str">
        <f>IFERROR(INDEX(Calendrier!$M:$V,MATCH($V261,Calendrier!$W:$W,0),MATCH(#REF!,Calendrier!$M$1:$V$1,0)),"")</f>
        <v/>
      </c>
      <c r="T261" s="164" t="e">
        <f>_xlfn.CONCAT(#REF!,#REF!)</f>
        <v>#REF!</v>
      </c>
      <c r="U261" s="164" t="str">
        <f>IFERROR(VLOOKUP(T261,'Table de correspondance'!$R:$S,2,FALSE),S261)</f>
        <v/>
      </c>
      <c r="V261" s="155" t="e">
        <f>_xlfn.CONCAT(#REF!,#REF!,#REF!,#REF!)</f>
        <v>#REF!</v>
      </c>
      <c r="AA261" s="19"/>
      <c r="AB261" s="23"/>
      <c r="AC261" s="23"/>
      <c r="AD261" s="23"/>
      <c r="AE261" s="19"/>
      <c r="AF261" s="19"/>
      <c r="AG261" s="31"/>
      <c r="AH261" s="63"/>
      <c r="AI261" s="64"/>
      <c r="AAG261">
        <f>--((ISNUMBER(SEARCH("Mexique",#REF!))+ISNUMBER(SEARCH("France",#REF!)))&gt;0)</f>
        <v>0</v>
      </c>
    </row>
    <row r="262" spans="1:709" ht="19.5" customHeight="1" x14ac:dyDescent="0.25">
      <c r="A262" t="e">
        <f>_xlfn.CONCAT(#REF!,#REF!,#REF!,#REF!)</f>
        <v>#REF!</v>
      </c>
      <c r="B262" s="26" t="str">
        <f>'Calendrier sur mesure'!B257</f>
        <v>16ème de finale (prev)</v>
      </c>
      <c r="C262" s="26" t="str">
        <f>'Calendrier sur mesure'!G257</f>
        <v>1/16eme de finale (21h) - 02/07</v>
      </c>
      <c r="D262" s="27">
        <f>'Calendrier sur mesure'!C257</f>
        <v>46205</v>
      </c>
      <c r="E262" s="28" t="str">
        <f>'Calendrier sur mesure'!I257</f>
        <v>21h</v>
      </c>
      <c r="F262" s="28" t="str">
        <f>'Calendrier sur mesure'!H257</f>
        <v>Power break 1</v>
      </c>
      <c r="G262" s="36"/>
      <c r="H262" s="100">
        <f>'Calendrier sur mesure'!K257</f>
        <v>165000</v>
      </c>
      <c r="I262" s="42">
        <v>0.5</v>
      </c>
      <c r="J262" s="35">
        <v>20</v>
      </c>
      <c r="K262" s="35">
        <v>1</v>
      </c>
      <c r="L262" s="30"/>
      <c r="M262" s="42"/>
      <c r="N262" s="101" t="str">
        <f>IF(G262=TRUE,H262*K262*(VLOOKUP(J262,'Table de correspondance'!D:E,2,FALSE)*(1-O262)),"")</f>
        <v/>
      </c>
      <c r="O262" s="174">
        <v>0.1</v>
      </c>
      <c r="P262" s="101" t="str">
        <f t="shared" si="47"/>
        <v/>
      </c>
      <c r="Q262" s="101" t="str">
        <f t="shared" si="30"/>
        <v/>
      </c>
      <c r="R262" s="29">
        <f>'Calendrier sur mesure'!L257</f>
        <v>11.21</v>
      </c>
      <c r="S262" s="164" t="str">
        <f>IFERROR(INDEX(Calendrier!$M:$V,MATCH($V262,Calendrier!$W:$W,0),MATCH(#REF!,Calendrier!$M$1:$V$1,0)),"")</f>
        <v/>
      </c>
      <c r="T262" s="164" t="e">
        <f>_xlfn.CONCAT(#REF!,#REF!)</f>
        <v>#REF!</v>
      </c>
      <c r="U262" s="164" t="str">
        <f>IFERROR(VLOOKUP(T262,'Table de correspondance'!$R:$S,2,FALSE),S262)</f>
        <v/>
      </c>
      <c r="V262" s="155" t="e">
        <f>_xlfn.CONCAT(#REF!,#REF!,#REF!,#REF!)</f>
        <v>#REF!</v>
      </c>
      <c r="AA262" s="19"/>
      <c r="AB262" s="23"/>
      <c r="AC262" s="23"/>
      <c r="AD262" s="23"/>
      <c r="AE262" s="19"/>
      <c r="AF262" s="19"/>
      <c r="AG262" s="31"/>
      <c r="AH262" s="63"/>
      <c r="AI262" s="64"/>
      <c r="AAG262">
        <f>--((ISNUMBER(SEARCH("Mexique",#REF!))+ISNUMBER(SEARCH("France",#REF!)))&gt;0)</f>
        <v>0</v>
      </c>
    </row>
    <row r="263" spans="1:709" ht="19.5" customHeight="1" x14ac:dyDescent="0.25">
      <c r="A263" t="str">
        <f t="shared" ref="A263:A269" si="48">_xlfn.CONCAT(B253,C253,E253,F253)</f>
        <v>16ème de finale (prev)1/16eme de finale (18h) - 01/0718hFin match</v>
      </c>
      <c r="B263" s="26" t="str">
        <f>'Calendrier sur mesure'!B258</f>
        <v>16ème de finale (prev)</v>
      </c>
      <c r="C263" s="26" t="str">
        <f>'Calendrier sur mesure'!G258</f>
        <v>1/16eme de finale (21h) - 02/07</v>
      </c>
      <c r="D263" s="27">
        <f>'Calendrier sur mesure'!C258</f>
        <v>46205</v>
      </c>
      <c r="E263" s="28" t="str">
        <f>'Calendrier sur mesure'!I258</f>
        <v>21h</v>
      </c>
      <c r="F263" s="28" t="str">
        <f>'Calendrier sur mesure'!H258</f>
        <v>Mi-temps 1</v>
      </c>
      <c r="G263" s="36"/>
      <c r="H263" s="100">
        <f>'Calendrier sur mesure'!K258</f>
        <v>135000</v>
      </c>
      <c r="I263" s="42">
        <v>0.5</v>
      </c>
      <c r="J263" s="35">
        <v>20</v>
      </c>
      <c r="K263" s="35">
        <v>1</v>
      </c>
      <c r="L263" s="30"/>
      <c r="M263" s="42"/>
      <c r="N263" s="101" t="str">
        <f>IF(G263=TRUE,H263*K263*(VLOOKUP(J263,'Table de correspondance'!D:E,2,FALSE)*(1-O263)),"")</f>
        <v/>
      </c>
      <c r="O263" s="174">
        <v>0.1</v>
      </c>
      <c r="P263" s="101" t="str">
        <f t="shared" si="47"/>
        <v/>
      </c>
      <c r="Q263" s="101" t="str">
        <f t="shared" si="30"/>
        <v/>
      </c>
      <c r="R263" s="29">
        <f>'Calendrier sur mesure'!L258</f>
        <v>9.65</v>
      </c>
      <c r="S263" s="164" t="str">
        <f>IFERROR(INDEX(Calendrier!$M:$V,MATCH($V263,Calendrier!$W:$W,0),MATCH($L253,Calendrier!$M$1:$V$1,0)),"")</f>
        <v/>
      </c>
      <c r="T263" s="164" t="str">
        <f t="shared" ref="T263:T269" si="49">_xlfn.CONCAT(L253,M253)</f>
        <v/>
      </c>
      <c r="U263" s="164" t="str">
        <f>IFERROR(VLOOKUP(T263,'Table de correspondance'!$R:$S,2,FALSE),S263)</f>
        <v/>
      </c>
      <c r="V263" s="155" t="str">
        <f t="shared" ref="V263:V269" si="50">_xlfn.CONCAT(C253,D253,E253,F253)</f>
        <v>1/16eme de finale (18h) - 01/074620418hFin match</v>
      </c>
      <c r="AA263" s="19"/>
      <c r="AB263" s="23"/>
      <c r="AC263" s="23"/>
      <c r="AD263" s="23"/>
      <c r="AE263" s="19"/>
      <c r="AF263" s="19"/>
      <c r="AG263" s="31"/>
      <c r="AH263" s="63"/>
      <c r="AI263" s="64"/>
      <c r="AAG263">
        <f t="shared" ref="AAG263:AAG269" si="51">--((ISNUMBER(SEARCH("Mexique",$C253))+ISNUMBER(SEARCH("France",$C253)))&gt;0)</f>
        <v>0</v>
      </c>
    </row>
    <row r="264" spans="1:709" ht="19.5" customHeight="1" x14ac:dyDescent="0.25">
      <c r="A264" t="str">
        <f t="shared" si="48"/>
        <v>16ème de finale (prev)1/16eme de finale (22h) - 01/0722hAvant Match</v>
      </c>
      <c r="B264" s="26" t="str">
        <f>'Calendrier sur mesure'!B259</f>
        <v>16ème de finale (prev)</v>
      </c>
      <c r="C264" s="26" t="str">
        <f>'Calendrier sur mesure'!G259</f>
        <v>1/16eme de finale (21h) - 02/07</v>
      </c>
      <c r="D264" s="27">
        <f>'Calendrier sur mesure'!C259</f>
        <v>46205</v>
      </c>
      <c r="E264" s="28" t="str">
        <f>'Calendrier sur mesure'!I259</f>
        <v>21h</v>
      </c>
      <c r="F264" s="28" t="str">
        <f>'Calendrier sur mesure'!H259</f>
        <v>Mi-temps 2</v>
      </c>
      <c r="G264" s="36"/>
      <c r="H264" s="100">
        <f>'Calendrier sur mesure'!K259</f>
        <v>125000</v>
      </c>
      <c r="I264" s="42">
        <v>0.5</v>
      </c>
      <c r="J264" s="35">
        <v>20</v>
      </c>
      <c r="K264" s="35">
        <v>1</v>
      </c>
      <c r="L264" s="30"/>
      <c r="M264" s="42"/>
      <c r="N264" s="101" t="str">
        <f>IF(G264=TRUE,H264*K264*(VLOOKUP(J264,'Table de correspondance'!D:E,2,FALSE)*(1-O264)),"")</f>
        <v/>
      </c>
      <c r="O264" s="174">
        <v>0.1</v>
      </c>
      <c r="P264" s="101" t="str">
        <f t="shared" si="47"/>
        <v/>
      </c>
      <c r="Q264" s="101" t="str">
        <f t="shared" si="30"/>
        <v/>
      </c>
      <c r="R264" s="29">
        <f>'Calendrier sur mesure'!L259</f>
        <v>8.9</v>
      </c>
      <c r="S264" s="164" t="str">
        <f>IFERROR(INDEX(Calendrier!$M:$V,MATCH($V264,Calendrier!$W:$W,0),MATCH($L254,Calendrier!$M$1:$V$1,0)),"")</f>
        <v/>
      </c>
      <c r="T264" s="164" t="str">
        <f t="shared" si="49"/>
        <v/>
      </c>
      <c r="U264" s="164" t="str">
        <f>IFERROR(VLOOKUP(T264,'Table de correspondance'!$R:$S,2,FALSE),S264)</f>
        <v/>
      </c>
      <c r="V264" s="155" t="str">
        <f t="shared" si="50"/>
        <v>1/16eme de finale (22h) - 01/074620422hAvant Match</v>
      </c>
      <c r="AA264" s="19"/>
      <c r="AB264" s="23"/>
      <c r="AC264" s="23"/>
      <c r="AD264" s="23"/>
      <c r="AE264" s="19"/>
      <c r="AF264" s="19"/>
      <c r="AG264" s="31"/>
      <c r="AH264" s="63"/>
      <c r="AI264" s="64"/>
      <c r="AAG264">
        <f t="shared" si="51"/>
        <v>0</v>
      </c>
    </row>
    <row r="265" spans="1:709" ht="19.5" customHeight="1" x14ac:dyDescent="0.25">
      <c r="A265" t="str">
        <f t="shared" si="48"/>
        <v>16ème de finale (prev)1/16eme de finale (22h) - 01/0722hPower break 1</v>
      </c>
      <c r="B265" s="26" t="str">
        <f>'Calendrier sur mesure'!B260</f>
        <v>16ème de finale (prev)</v>
      </c>
      <c r="C265" s="26" t="str">
        <f>'Calendrier sur mesure'!G260</f>
        <v>1/16eme de finale (21h) - 02/07</v>
      </c>
      <c r="D265" s="27">
        <f>'Calendrier sur mesure'!C260</f>
        <v>46205</v>
      </c>
      <c r="E265" s="28" t="str">
        <f>'Calendrier sur mesure'!I260</f>
        <v>21h</v>
      </c>
      <c r="F265" s="28" t="str">
        <f>'Calendrier sur mesure'!H260</f>
        <v>Mi-temps 3</v>
      </c>
      <c r="G265" s="36"/>
      <c r="H265" s="100">
        <f>'Calendrier sur mesure'!K260</f>
        <v>135000</v>
      </c>
      <c r="I265" s="42">
        <v>0.5</v>
      </c>
      <c r="J265" s="35">
        <v>20</v>
      </c>
      <c r="K265" s="35">
        <v>1</v>
      </c>
      <c r="L265" s="30"/>
      <c r="M265" s="42"/>
      <c r="N265" s="101" t="str">
        <f>IF(G265=TRUE,H265*K265*(VLOOKUP(J265,'Table de correspondance'!D:E,2,FALSE)*(1-O265)),"")</f>
        <v/>
      </c>
      <c r="O265" s="174">
        <v>0.1</v>
      </c>
      <c r="P265" s="101" t="str">
        <f t="shared" si="47"/>
        <v/>
      </c>
      <c r="Q265" s="101" t="str">
        <f t="shared" si="30"/>
        <v/>
      </c>
      <c r="R265" s="29">
        <f>'Calendrier sur mesure'!L260</f>
        <v>9.65</v>
      </c>
      <c r="S265" s="164" t="str">
        <f>IFERROR(INDEX(Calendrier!$M:$V,MATCH($V265,Calendrier!$W:$W,0),MATCH($L255,Calendrier!$M$1:$V$1,0)),"")</f>
        <v/>
      </c>
      <c r="T265" s="164" t="str">
        <f t="shared" si="49"/>
        <v/>
      </c>
      <c r="U265" s="164" t="str">
        <f>IFERROR(VLOOKUP(T265,'Table de correspondance'!$R:$S,2,FALSE),S265)</f>
        <v/>
      </c>
      <c r="V265" s="155" t="str">
        <f t="shared" si="50"/>
        <v>1/16eme de finale (22h) - 01/074620422hPower break 1</v>
      </c>
      <c r="AA265" s="19"/>
      <c r="AB265" s="23"/>
      <c r="AC265" s="23"/>
      <c r="AD265" s="23"/>
      <c r="AE265" s="19"/>
      <c r="AF265" s="19"/>
      <c r="AG265" s="31"/>
      <c r="AH265" s="63"/>
      <c r="AI265" s="64"/>
      <c r="AAG265">
        <f t="shared" si="51"/>
        <v>0</v>
      </c>
    </row>
    <row r="266" spans="1:709" ht="19.5" customHeight="1" x14ac:dyDescent="0.25">
      <c r="A266" t="str">
        <f t="shared" si="48"/>
        <v>16ème de finale (prev)1/16eme de finale (22h) - 01/0722hMi-temps 1</v>
      </c>
      <c r="B266" s="26" t="str">
        <f>'Calendrier sur mesure'!B261</f>
        <v>16ème de finale (prev)</v>
      </c>
      <c r="C266" s="26" t="str">
        <f>'Calendrier sur mesure'!G261</f>
        <v>1/16eme de finale (21h) - 02/07</v>
      </c>
      <c r="D266" s="27">
        <f>'Calendrier sur mesure'!C261</f>
        <v>46205</v>
      </c>
      <c r="E266" s="28" t="str">
        <f>'Calendrier sur mesure'!I261</f>
        <v>21h</v>
      </c>
      <c r="F266" s="28" t="str">
        <f>'Calendrier sur mesure'!H261</f>
        <v>Power break 2</v>
      </c>
      <c r="G266" s="36"/>
      <c r="H266" s="100">
        <f>'Calendrier sur mesure'!K261</f>
        <v>165000</v>
      </c>
      <c r="I266" s="42">
        <v>0.5</v>
      </c>
      <c r="J266" s="35">
        <v>20</v>
      </c>
      <c r="K266" s="35">
        <v>1</v>
      </c>
      <c r="L266" s="30"/>
      <c r="M266" s="42"/>
      <c r="N266" s="101" t="str">
        <f>IF(G266=TRUE,H266*K266*(VLOOKUP(J266,'Table de correspondance'!D:E,2,FALSE)*(1-O266)),"")</f>
        <v/>
      </c>
      <c r="O266" s="174">
        <v>0.1</v>
      </c>
      <c r="P266" s="101" t="str">
        <f t="shared" si="47"/>
        <v/>
      </c>
      <c r="Q266" s="101" t="str">
        <f t="shared" si="30"/>
        <v/>
      </c>
      <c r="R266" s="29">
        <f>'Calendrier sur mesure'!L261</f>
        <v>11.21</v>
      </c>
      <c r="S266" s="164" t="str">
        <f>IFERROR(INDEX(Calendrier!$M:$V,MATCH($V266,Calendrier!$W:$W,0),MATCH($L256,Calendrier!$M$1:$V$1,0)),"")</f>
        <v/>
      </c>
      <c r="T266" s="164" t="str">
        <f t="shared" si="49"/>
        <v/>
      </c>
      <c r="U266" s="164" t="str">
        <f>IFERROR(VLOOKUP(T266,'Table de correspondance'!$R:$S,2,FALSE),S266)</f>
        <v/>
      </c>
      <c r="V266" s="155" t="str">
        <f t="shared" si="50"/>
        <v>1/16eme de finale (22h) - 01/074620422hMi-temps 1</v>
      </c>
      <c r="AA266" s="19"/>
      <c r="AB266" s="23"/>
      <c r="AC266" s="23"/>
      <c r="AD266" s="23"/>
      <c r="AE266" s="19"/>
      <c r="AF266" s="19"/>
      <c r="AG266" s="31"/>
      <c r="AH266" s="63"/>
      <c r="AI266" s="64"/>
      <c r="AAG266">
        <f t="shared" si="51"/>
        <v>0</v>
      </c>
    </row>
    <row r="267" spans="1:709" ht="19.5" customHeight="1" x14ac:dyDescent="0.25">
      <c r="A267" t="str">
        <f t="shared" si="48"/>
        <v>16ème de finale (prev)1/16eme de finale (22h) - 01/0722hMi-temps 2</v>
      </c>
      <c r="B267" s="26" t="str">
        <f>'Calendrier sur mesure'!B262</f>
        <v>16ème de finale (prev)</v>
      </c>
      <c r="C267" s="26" t="str">
        <f>'Calendrier sur mesure'!G262</f>
        <v>1/16eme de finale (21h) - 02/07</v>
      </c>
      <c r="D267" s="27">
        <f>'Calendrier sur mesure'!C262</f>
        <v>46205</v>
      </c>
      <c r="E267" s="28" t="str">
        <f>'Calendrier sur mesure'!I262</f>
        <v>21h</v>
      </c>
      <c r="F267" s="28" t="str">
        <f>'Calendrier sur mesure'!H262</f>
        <v>Fin match</v>
      </c>
      <c r="G267" s="36"/>
      <c r="H267" s="100">
        <f>'Calendrier sur mesure'!K262</f>
        <v>65000</v>
      </c>
      <c r="I267" s="42">
        <v>0.5</v>
      </c>
      <c r="J267" s="35">
        <v>20</v>
      </c>
      <c r="K267" s="35">
        <v>1</v>
      </c>
      <c r="L267" s="30"/>
      <c r="M267" s="42"/>
      <c r="N267" s="101" t="str">
        <f>IF(G267=TRUE,H267*K267*(VLOOKUP(J267,'Table de correspondance'!D:E,2,FALSE)*(1-O267)),"")</f>
        <v/>
      </c>
      <c r="O267" s="174">
        <v>0.1</v>
      </c>
      <c r="P267" s="101" t="str">
        <f t="shared" ref="P267:P273" si="52">IF(U281="",N267,N267*(1+U281))</f>
        <v/>
      </c>
      <c r="Q267" s="101" t="str">
        <f t="shared" si="30"/>
        <v/>
      </c>
      <c r="R267" s="29">
        <f>'Calendrier sur mesure'!L262</f>
        <v>5.45</v>
      </c>
      <c r="S267" s="164" t="str">
        <f>IFERROR(INDEX(Calendrier!$M:$V,MATCH($V267,Calendrier!$W:$W,0),MATCH($L257,Calendrier!$M$1:$V$1,0)),"")</f>
        <v/>
      </c>
      <c r="T267" s="164" t="str">
        <f t="shared" si="49"/>
        <v/>
      </c>
      <c r="U267" s="164" t="str">
        <f>IFERROR(VLOOKUP(T267,'Table de correspondance'!$R:$S,2,FALSE),S267)</f>
        <v/>
      </c>
      <c r="V267" s="155" t="str">
        <f t="shared" si="50"/>
        <v>1/16eme de finale (22h) - 01/074620422hMi-temps 2</v>
      </c>
      <c r="AA267" s="19"/>
      <c r="AB267" s="23"/>
      <c r="AC267" s="23"/>
      <c r="AD267" s="23"/>
      <c r="AE267" s="19"/>
      <c r="AF267" s="19"/>
      <c r="AG267" s="31"/>
      <c r="AH267" s="63"/>
      <c r="AI267" s="64"/>
      <c r="AAG267">
        <f t="shared" si="51"/>
        <v>0</v>
      </c>
    </row>
    <row r="268" spans="1:709" ht="19.5" customHeight="1" x14ac:dyDescent="0.25">
      <c r="A268" t="str">
        <f t="shared" si="48"/>
        <v>16ème de finale (prev)1/16eme de finale (22h) - 01/0722hMi-temps 3</v>
      </c>
      <c r="B268" s="26" t="str">
        <f>'Calendrier sur mesure'!B263</f>
        <v>16ème de finale (prev)</v>
      </c>
      <c r="C268" s="26" t="str">
        <f>'Calendrier sur mesure'!G263</f>
        <v>1/16eme de finale (20h) - 03/07</v>
      </c>
      <c r="D268" s="27">
        <f>'Calendrier sur mesure'!C263</f>
        <v>46206</v>
      </c>
      <c r="E268" s="28" t="str">
        <f>'Calendrier sur mesure'!I263</f>
        <v>20h</v>
      </c>
      <c r="F268" s="28" t="str">
        <f>'Calendrier sur mesure'!H263</f>
        <v>Avant Match</v>
      </c>
      <c r="G268" s="36"/>
      <c r="H268" s="100">
        <f>'Calendrier sur mesure'!K263</f>
        <v>30000</v>
      </c>
      <c r="I268" s="42">
        <v>0.5</v>
      </c>
      <c r="J268" s="35">
        <v>20</v>
      </c>
      <c r="K268" s="35">
        <v>1</v>
      </c>
      <c r="L268" s="30"/>
      <c r="M268" s="42"/>
      <c r="N268" s="101" t="str">
        <f>IF(G268=TRUE,H268*K268*(VLOOKUP(J268,'Table de correspondance'!D:E,2,FALSE)*(1-O268)),"")</f>
        <v/>
      </c>
      <c r="O268" s="174">
        <v>0.1</v>
      </c>
      <c r="P268" s="101" t="str">
        <f t="shared" si="52"/>
        <v/>
      </c>
      <c r="Q268" s="101" t="str">
        <f t="shared" ref="Q268:Q303" si="53">IFERROR(P268*(1-I268),"")</f>
        <v/>
      </c>
      <c r="R268" s="29">
        <f>'Calendrier sur mesure'!L263</f>
        <v>2.15</v>
      </c>
      <c r="S268" s="164" t="str">
        <f>IFERROR(INDEX(Calendrier!$M:$V,MATCH($V268,Calendrier!$W:$W,0),MATCH($L258,Calendrier!$M$1:$V$1,0)),"")</f>
        <v/>
      </c>
      <c r="T268" s="164" t="str">
        <f t="shared" si="49"/>
        <v/>
      </c>
      <c r="U268" s="164" t="str">
        <f>IFERROR(VLOOKUP(T268,'Table de correspondance'!$R:$S,2,FALSE),S268)</f>
        <v/>
      </c>
      <c r="V268" s="155" t="str">
        <f t="shared" si="50"/>
        <v>1/16eme de finale (22h) - 01/074620422hMi-temps 3</v>
      </c>
      <c r="AA268" s="19"/>
      <c r="AB268" s="23"/>
      <c r="AC268" s="23"/>
      <c r="AD268" s="23"/>
      <c r="AE268" s="19"/>
      <c r="AF268" s="19"/>
      <c r="AG268" s="31"/>
      <c r="AH268" s="63"/>
      <c r="AI268" s="64"/>
      <c r="AAG268">
        <f t="shared" si="51"/>
        <v>0</v>
      </c>
    </row>
    <row r="269" spans="1:709" ht="19.5" customHeight="1" x14ac:dyDescent="0.25">
      <c r="A269" t="str">
        <f t="shared" si="48"/>
        <v>16ème de finale (prev)1/16eme de finale (22h) - 01/0722hPower break 2</v>
      </c>
      <c r="B269" s="26" t="str">
        <f>'Calendrier sur mesure'!B264</f>
        <v>16ème de finale (prev)</v>
      </c>
      <c r="C269" s="26" t="str">
        <f>'Calendrier sur mesure'!G264</f>
        <v>1/16eme de finale (20h) - 03/07</v>
      </c>
      <c r="D269" s="27">
        <f>'Calendrier sur mesure'!C264</f>
        <v>46206</v>
      </c>
      <c r="E269" s="28" t="str">
        <f>'Calendrier sur mesure'!I264</f>
        <v>20h</v>
      </c>
      <c r="F269" s="28" t="str">
        <f>'Calendrier sur mesure'!H264</f>
        <v>Power break 1</v>
      </c>
      <c r="G269" s="36"/>
      <c r="H269" s="100">
        <f>'Calendrier sur mesure'!K264</f>
        <v>100000</v>
      </c>
      <c r="I269" s="42">
        <v>0.5</v>
      </c>
      <c r="J269" s="35">
        <v>20</v>
      </c>
      <c r="K269" s="35">
        <v>1</v>
      </c>
      <c r="L269" s="30"/>
      <c r="M269" s="42"/>
      <c r="N269" s="101" t="str">
        <f>IF(G269=TRUE,H269*K269*(VLOOKUP(J269,'Table de correspondance'!D:E,2,FALSE)*(1-O269)),"")</f>
        <v/>
      </c>
      <c r="O269" s="174">
        <v>0.1</v>
      </c>
      <c r="P269" s="101" t="str">
        <f t="shared" si="52"/>
        <v/>
      </c>
      <c r="Q269" s="101" t="str">
        <f t="shared" si="53"/>
        <v/>
      </c>
      <c r="R269" s="29">
        <f>'Calendrier sur mesure'!L264</f>
        <v>6.7925000000000004</v>
      </c>
      <c r="S269" s="164" t="str">
        <f>IFERROR(INDEX(Calendrier!$M:$V,MATCH($V269,Calendrier!$W:$W,0),MATCH($L259,Calendrier!$M$1:$V$1,0)),"")</f>
        <v/>
      </c>
      <c r="T269" s="164" t="str">
        <f t="shared" si="49"/>
        <v/>
      </c>
      <c r="U269" s="164" t="str">
        <f>IFERROR(VLOOKUP(T269,'Table de correspondance'!$R:$S,2,FALSE),S269)</f>
        <v/>
      </c>
      <c r="V269" s="155" t="str">
        <f t="shared" si="50"/>
        <v>1/16eme de finale (22h) - 01/074620422hPower break 2</v>
      </c>
      <c r="AA269" s="19"/>
      <c r="AB269" s="23"/>
      <c r="AC269" s="23"/>
      <c r="AD269" s="23"/>
      <c r="AE269" s="19"/>
      <c r="AF269" s="19"/>
      <c r="AG269" s="31"/>
      <c r="AH269" s="63"/>
      <c r="AI269" s="64"/>
      <c r="AAG269">
        <f t="shared" si="51"/>
        <v>0</v>
      </c>
    </row>
    <row r="270" spans="1:709" ht="19.5" customHeight="1" x14ac:dyDescent="0.25">
      <c r="A270" t="e">
        <f>_xlfn.CONCAT(#REF!,#REF!,#REF!,#REF!)</f>
        <v>#REF!</v>
      </c>
      <c r="B270" s="26" t="str">
        <f>'Calendrier sur mesure'!B265</f>
        <v>16ème de finale (prev)</v>
      </c>
      <c r="C270" s="26" t="str">
        <f>'Calendrier sur mesure'!G265</f>
        <v>1/16eme de finale (20h) - 03/07</v>
      </c>
      <c r="D270" s="27">
        <f>'Calendrier sur mesure'!C265</f>
        <v>46206</v>
      </c>
      <c r="E270" s="28" t="str">
        <f>'Calendrier sur mesure'!I265</f>
        <v>20h</v>
      </c>
      <c r="F270" s="28" t="str">
        <f>'Calendrier sur mesure'!H265</f>
        <v>Mi-temps 1</v>
      </c>
      <c r="G270" s="36"/>
      <c r="H270" s="100">
        <f>'Calendrier sur mesure'!K265</f>
        <v>85000</v>
      </c>
      <c r="I270" s="42">
        <v>0.5</v>
      </c>
      <c r="J270" s="35">
        <v>20</v>
      </c>
      <c r="K270" s="35">
        <v>1</v>
      </c>
      <c r="L270" s="30"/>
      <c r="M270" s="42"/>
      <c r="N270" s="101" t="str">
        <f>IF(G270=TRUE,H270*K270*(VLOOKUP(J270,'Table de correspondance'!D:E,2,FALSE)*(1-O270)),"")</f>
        <v/>
      </c>
      <c r="O270" s="174">
        <v>0.1</v>
      </c>
      <c r="P270" s="101" t="str">
        <f t="shared" si="52"/>
        <v/>
      </c>
      <c r="Q270" s="101" t="str">
        <f t="shared" si="53"/>
        <v/>
      </c>
      <c r="R270" s="29">
        <f>'Calendrier sur mesure'!L265</f>
        <v>6.1</v>
      </c>
      <c r="S270" s="164" t="str">
        <f>IFERROR(INDEX(Calendrier!$M:$V,MATCH($V270,Calendrier!$W:$W,0),MATCH(#REF!,Calendrier!$M$1:$V$1,0)),"")</f>
        <v/>
      </c>
      <c r="T270" s="164" t="e">
        <f>_xlfn.CONCAT(#REF!,#REF!)</f>
        <v>#REF!</v>
      </c>
      <c r="U270" s="164" t="str">
        <f>IFERROR(VLOOKUP(T270,'Table de correspondance'!$R:$S,2,FALSE),S270)</f>
        <v/>
      </c>
      <c r="V270" s="155" t="e">
        <f>_xlfn.CONCAT(#REF!,#REF!,#REF!,#REF!)</f>
        <v>#REF!</v>
      </c>
      <c r="AA270" s="19"/>
      <c r="AB270" s="23"/>
      <c r="AC270" s="23"/>
      <c r="AD270" s="23"/>
      <c r="AE270" s="19"/>
      <c r="AF270" s="19"/>
      <c r="AG270" s="31"/>
      <c r="AH270" s="63"/>
      <c r="AI270" s="64"/>
      <c r="AAG270">
        <f>--((ISNUMBER(SEARCH("Mexique",#REF!))+ISNUMBER(SEARCH("France",#REF!)))&gt;0)</f>
        <v>0</v>
      </c>
    </row>
    <row r="271" spans="1:709" ht="19.5" customHeight="1" x14ac:dyDescent="0.25">
      <c r="A271" t="e">
        <f>_xlfn.CONCAT(#REF!,#REF!,#REF!,#REF!)</f>
        <v>#REF!</v>
      </c>
      <c r="B271" s="26" t="str">
        <f>'Calendrier sur mesure'!B266</f>
        <v>16ème de finale (prev)</v>
      </c>
      <c r="C271" s="26" t="str">
        <f>'Calendrier sur mesure'!G266</f>
        <v>1/16eme de finale (20h) - 03/07</v>
      </c>
      <c r="D271" s="27">
        <f>'Calendrier sur mesure'!C266</f>
        <v>46206</v>
      </c>
      <c r="E271" s="28" t="str">
        <f>'Calendrier sur mesure'!I266</f>
        <v>20h</v>
      </c>
      <c r="F271" s="28" t="str">
        <f>'Calendrier sur mesure'!H266</f>
        <v>Mi-temps 2</v>
      </c>
      <c r="G271" s="36"/>
      <c r="H271" s="100">
        <f>'Calendrier sur mesure'!K266</f>
        <v>80000</v>
      </c>
      <c r="I271" s="42">
        <v>0.5</v>
      </c>
      <c r="J271" s="35">
        <v>20</v>
      </c>
      <c r="K271" s="35">
        <v>1</v>
      </c>
      <c r="L271" s="30"/>
      <c r="M271" s="42"/>
      <c r="N271" s="101" t="str">
        <f>IF(G271=TRUE,H271*K271*(VLOOKUP(J271,'Table de correspondance'!D:E,2,FALSE)*(1-O271)),"")</f>
        <v/>
      </c>
      <c r="O271" s="174">
        <v>0.1</v>
      </c>
      <c r="P271" s="101" t="str">
        <f t="shared" si="52"/>
        <v/>
      </c>
      <c r="Q271" s="101" t="str">
        <f t="shared" si="53"/>
        <v/>
      </c>
      <c r="R271" s="29">
        <f>'Calendrier sur mesure'!L266</f>
        <v>5.7</v>
      </c>
      <c r="S271" s="164" t="str">
        <f>IFERROR(INDEX(Calendrier!$M:$V,MATCH($V271,Calendrier!$W:$W,0),MATCH(#REF!,Calendrier!$M$1:$V$1,0)),"")</f>
        <v/>
      </c>
      <c r="T271" s="164" t="e">
        <f>_xlfn.CONCAT(#REF!,#REF!)</f>
        <v>#REF!</v>
      </c>
      <c r="U271" s="164" t="str">
        <f>IFERROR(VLOOKUP(T271,'Table de correspondance'!$R:$S,2,FALSE),S271)</f>
        <v/>
      </c>
      <c r="V271" s="155" t="e">
        <f>_xlfn.CONCAT(#REF!,#REF!,#REF!,#REF!)</f>
        <v>#REF!</v>
      </c>
      <c r="AA271" s="19"/>
      <c r="AB271" s="23"/>
      <c r="AC271" s="23"/>
      <c r="AD271" s="23"/>
      <c r="AE271" s="19"/>
      <c r="AF271" s="19"/>
      <c r="AG271" s="31"/>
      <c r="AH271" s="63"/>
      <c r="AI271" s="64"/>
      <c r="AAG271">
        <f>--((ISNUMBER(SEARCH("Mexique",#REF!))+ISNUMBER(SEARCH("France",#REF!)))&gt;0)</f>
        <v>0</v>
      </c>
    </row>
    <row r="272" spans="1:709" ht="19.5" customHeight="1" x14ac:dyDescent="0.25">
      <c r="A272" t="str">
        <f t="shared" ref="A272:A278" si="54">_xlfn.CONCAT(B260,C260,E260,F260)</f>
        <v>16ème de finale (prev)1/16eme de finale (22h) - 01/0722hFin match</v>
      </c>
      <c r="B272" s="26" t="str">
        <f>'Calendrier sur mesure'!B267</f>
        <v>16ème de finale (prev)</v>
      </c>
      <c r="C272" s="26" t="str">
        <f>'Calendrier sur mesure'!G267</f>
        <v>1/16eme de finale (20h) - 03/07</v>
      </c>
      <c r="D272" s="27">
        <f>'Calendrier sur mesure'!C267</f>
        <v>46206</v>
      </c>
      <c r="E272" s="28" t="str">
        <f>'Calendrier sur mesure'!I267</f>
        <v>20h</v>
      </c>
      <c r="F272" s="28" t="str">
        <f>'Calendrier sur mesure'!H267</f>
        <v>Mi-temps 3</v>
      </c>
      <c r="G272" s="36"/>
      <c r="H272" s="100">
        <f>'Calendrier sur mesure'!K267</f>
        <v>85000</v>
      </c>
      <c r="I272" s="42">
        <v>0.5</v>
      </c>
      <c r="J272" s="35">
        <v>20</v>
      </c>
      <c r="K272" s="35">
        <v>1</v>
      </c>
      <c r="L272" s="30"/>
      <c r="M272" s="42"/>
      <c r="N272" s="101" t="str">
        <f>IF(G272=TRUE,H272*K272*(VLOOKUP(J272,'Table de correspondance'!D:E,2,FALSE)*(1-O272)),"")</f>
        <v/>
      </c>
      <c r="O272" s="174">
        <v>0.1</v>
      </c>
      <c r="P272" s="101" t="str">
        <f t="shared" si="52"/>
        <v/>
      </c>
      <c r="Q272" s="101" t="str">
        <f t="shared" si="53"/>
        <v/>
      </c>
      <c r="R272" s="29">
        <f>'Calendrier sur mesure'!L267</f>
        <v>6.1</v>
      </c>
      <c r="S272" s="164" t="str">
        <f>IFERROR(INDEX(Calendrier!$M:$V,MATCH($V272,Calendrier!$W:$W,0),MATCH($L260,Calendrier!$M$1:$V$1,0)),"")</f>
        <v/>
      </c>
      <c r="T272" s="164" t="str">
        <f t="shared" ref="T272:T278" si="55">_xlfn.CONCAT(L260,M260)</f>
        <v/>
      </c>
      <c r="U272" s="164" t="str">
        <f>IFERROR(VLOOKUP(T272,'Table de correspondance'!$R:$S,2,FALSE),S272)</f>
        <v/>
      </c>
      <c r="V272" s="155" t="str">
        <f t="shared" ref="V272:V278" si="56">_xlfn.CONCAT(C260,D260,E260,F260)</f>
        <v>1/16eme de finale (22h) - 01/074620422hFin match</v>
      </c>
      <c r="AA272" s="19"/>
      <c r="AB272" s="23"/>
      <c r="AC272" s="23"/>
      <c r="AD272" s="23"/>
      <c r="AE272" s="19"/>
      <c r="AF272" s="19"/>
      <c r="AG272" s="31"/>
      <c r="AH272" s="63"/>
      <c r="AI272" s="64"/>
      <c r="AAG272">
        <f t="shared" ref="AAG272:AAG278" si="57">--((ISNUMBER(SEARCH("Mexique",$C260))+ISNUMBER(SEARCH("France",$C260)))&gt;0)</f>
        <v>0</v>
      </c>
    </row>
    <row r="273" spans="1:709" ht="19.5" customHeight="1" x14ac:dyDescent="0.25">
      <c r="A273" t="str">
        <f t="shared" si="54"/>
        <v>16ème de finale (prev)1/16eme de finale (21h) - 02/0721hAvant Match</v>
      </c>
      <c r="B273" s="26" t="str">
        <f>'Calendrier sur mesure'!B268</f>
        <v>16ème de finale (prev)</v>
      </c>
      <c r="C273" s="26" t="str">
        <f>'Calendrier sur mesure'!G268</f>
        <v>1/16eme de finale (20h) - 03/07</v>
      </c>
      <c r="D273" s="27">
        <f>'Calendrier sur mesure'!C268</f>
        <v>46206</v>
      </c>
      <c r="E273" s="28" t="str">
        <f>'Calendrier sur mesure'!I268</f>
        <v>20h</v>
      </c>
      <c r="F273" s="28" t="str">
        <f>'Calendrier sur mesure'!H268</f>
        <v>Power break 2</v>
      </c>
      <c r="G273" s="36"/>
      <c r="H273" s="100">
        <f>'Calendrier sur mesure'!K268</f>
        <v>100000</v>
      </c>
      <c r="I273" s="42">
        <v>0.5</v>
      </c>
      <c r="J273" s="35">
        <v>20</v>
      </c>
      <c r="K273" s="35">
        <v>1</v>
      </c>
      <c r="L273" s="30"/>
      <c r="M273" s="42"/>
      <c r="N273" s="101" t="str">
        <f>IF(G273=TRUE,H273*K273*(VLOOKUP(J273,'Table de correspondance'!D:E,2,FALSE)*(1-O273)),"")</f>
        <v/>
      </c>
      <c r="O273" s="174">
        <v>0.1</v>
      </c>
      <c r="P273" s="101" t="str">
        <f t="shared" si="52"/>
        <v/>
      </c>
      <c r="Q273" s="101" t="str">
        <f t="shared" si="53"/>
        <v/>
      </c>
      <c r="R273" s="29">
        <f>'Calendrier sur mesure'!L268</f>
        <v>6.7925000000000004</v>
      </c>
      <c r="S273" s="164" t="str">
        <f>IFERROR(INDEX(Calendrier!$M:$V,MATCH($V273,Calendrier!$W:$W,0),MATCH($L261,Calendrier!$M$1:$V$1,0)),"")</f>
        <v/>
      </c>
      <c r="T273" s="164" t="str">
        <f t="shared" si="55"/>
        <v/>
      </c>
      <c r="U273" s="164" t="str">
        <f>IFERROR(VLOOKUP(T273,'Table de correspondance'!$R:$S,2,FALSE),S273)</f>
        <v/>
      </c>
      <c r="V273" s="155" t="str">
        <f t="shared" si="56"/>
        <v>1/16eme de finale (21h) - 02/074620521hAvant Match</v>
      </c>
      <c r="AA273" s="19"/>
      <c r="AB273" s="23"/>
      <c r="AC273" s="23"/>
      <c r="AD273" s="23"/>
      <c r="AE273" s="19"/>
      <c r="AF273" s="19"/>
      <c r="AG273" s="31"/>
      <c r="AH273" s="63"/>
      <c r="AI273" s="64"/>
      <c r="AAG273">
        <f t="shared" si="57"/>
        <v>0</v>
      </c>
    </row>
    <row r="274" spans="1:709" ht="19.5" customHeight="1" x14ac:dyDescent="0.25">
      <c r="A274" t="str">
        <f t="shared" si="54"/>
        <v>16ème de finale (prev)1/16eme de finale (21h) - 02/0721hPower break 1</v>
      </c>
      <c r="B274" s="26" t="str">
        <f>'Calendrier sur mesure'!B269</f>
        <v>16ème de finale (prev)</v>
      </c>
      <c r="C274" s="26" t="str">
        <f>'Calendrier sur mesure'!G269</f>
        <v>1/16eme de finale (20h) - 03/07</v>
      </c>
      <c r="D274" s="27">
        <f>'Calendrier sur mesure'!C269</f>
        <v>46206</v>
      </c>
      <c r="E274" s="28" t="str">
        <f>'Calendrier sur mesure'!I269</f>
        <v>20h</v>
      </c>
      <c r="F274" s="28" t="str">
        <f>'Calendrier sur mesure'!H269</f>
        <v>Fin match</v>
      </c>
      <c r="G274" s="36"/>
      <c r="H274" s="100">
        <f>'Calendrier sur mesure'!K269</f>
        <v>50000</v>
      </c>
      <c r="I274" s="42">
        <v>0.5</v>
      </c>
      <c r="J274" s="35">
        <v>20</v>
      </c>
      <c r="K274" s="35">
        <v>1</v>
      </c>
      <c r="L274" s="30"/>
      <c r="M274" s="42"/>
      <c r="N274" s="101" t="str">
        <f>IF(G274=TRUE,H274*K274*(VLOOKUP(J274,'Table de correspondance'!D:E,2,FALSE)*(1-O274)),"")</f>
        <v/>
      </c>
      <c r="O274" s="174">
        <v>0.1</v>
      </c>
      <c r="P274" s="101" t="str">
        <f t="shared" ref="P274:P280" si="58">IF(U290="",N274,N274*(1+U290))</f>
        <v/>
      </c>
      <c r="Q274" s="101" t="str">
        <f t="shared" si="53"/>
        <v/>
      </c>
      <c r="R274" s="29">
        <f>'Calendrier sur mesure'!L269</f>
        <v>4.2</v>
      </c>
      <c r="S274" s="164" t="str">
        <f>IFERROR(INDEX(Calendrier!$M:$V,MATCH($V274,Calendrier!$W:$W,0),MATCH($L262,Calendrier!$M$1:$V$1,0)),"")</f>
        <v/>
      </c>
      <c r="T274" s="164" t="str">
        <f t="shared" si="55"/>
        <v/>
      </c>
      <c r="U274" s="164" t="str">
        <f>IFERROR(VLOOKUP(T274,'Table de correspondance'!$R:$S,2,FALSE),S274)</f>
        <v/>
      </c>
      <c r="V274" s="155" t="str">
        <f t="shared" si="56"/>
        <v>1/16eme de finale (21h) - 02/074620521hPower break 1</v>
      </c>
      <c r="AA274" s="19"/>
      <c r="AB274" s="23"/>
      <c r="AC274" s="23"/>
      <c r="AD274" s="23"/>
      <c r="AE274" s="19"/>
      <c r="AF274" s="19"/>
      <c r="AG274" s="31"/>
      <c r="AH274" s="63"/>
      <c r="AI274" s="64"/>
      <c r="AAG274">
        <f t="shared" si="57"/>
        <v>0</v>
      </c>
    </row>
    <row r="275" spans="1:709" ht="19.5" customHeight="1" x14ac:dyDescent="0.25">
      <c r="A275" t="str">
        <f t="shared" si="54"/>
        <v>16ème de finale (prev)1/16eme de finale (21h) - 02/0721hMi-temps 1</v>
      </c>
      <c r="B275" s="26" t="str">
        <f>'Calendrier sur mesure'!B270</f>
        <v>8ème de finale (prev)</v>
      </c>
      <c r="C275" s="26" t="str">
        <f>'Calendrier sur mesure'!G270</f>
        <v>1/8eme de finale (22h) - 05/07</v>
      </c>
      <c r="D275" s="27">
        <f>'Calendrier sur mesure'!C270</f>
        <v>46208</v>
      </c>
      <c r="E275" s="28" t="str">
        <f>'Calendrier sur mesure'!I270</f>
        <v>22h</v>
      </c>
      <c r="F275" s="28" t="str">
        <f>'Calendrier sur mesure'!H270</f>
        <v>Avant Match</v>
      </c>
      <c r="G275" s="36"/>
      <c r="H275" s="100">
        <f>'Calendrier sur mesure'!K270</f>
        <v>58000</v>
      </c>
      <c r="I275" s="42">
        <v>0.5</v>
      </c>
      <c r="J275" s="35">
        <v>20</v>
      </c>
      <c r="K275" s="35">
        <v>1</v>
      </c>
      <c r="L275" s="30"/>
      <c r="M275" s="42"/>
      <c r="N275" s="101" t="str">
        <f>IF(G275=TRUE,H275*K275*(VLOOKUP(J275,'Table de correspondance'!D:E,2,FALSE)*(1-O275)),"")</f>
        <v/>
      </c>
      <c r="O275" s="174">
        <v>0.1</v>
      </c>
      <c r="P275" s="101" t="str">
        <f t="shared" si="58"/>
        <v/>
      </c>
      <c r="Q275" s="101" t="str">
        <f t="shared" si="53"/>
        <v/>
      </c>
      <c r="R275" s="29">
        <f>'Calendrier sur mesure'!L270</f>
        <v>4.1500000000000004</v>
      </c>
      <c r="S275" s="164" t="str">
        <f>IFERROR(INDEX(Calendrier!$M:$V,MATCH($V275,Calendrier!$W:$W,0),MATCH($L263,Calendrier!$M$1:$V$1,0)),"")</f>
        <v/>
      </c>
      <c r="T275" s="164" t="str">
        <f t="shared" si="55"/>
        <v/>
      </c>
      <c r="U275" s="164" t="str">
        <f>IFERROR(VLOOKUP(T275,'Table de correspondance'!$R:$S,2,FALSE),S275)</f>
        <v/>
      </c>
      <c r="V275" s="155" t="str">
        <f t="shared" si="56"/>
        <v>1/16eme de finale (21h) - 02/074620521hMi-temps 1</v>
      </c>
      <c r="AA275" s="19"/>
      <c r="AB275" s="23"/>
      <c r="AC275" s="23"/>
      <c r="AD275" s="23"/>
      <c r="AE275" s="19"/>
      <c r="AF275" s="19"/>
      <c r="AG275" s="31"/>
      <c r="AH275" s="63"/>
      <c r="AI275" s="64"/>
      <c r="AAG275">
        <f t="shared" si="57"/>
        <v>0</v>
      </c>
    </row>
    <row r="276" spans="1:709" ht="19.5" customHeight="1" x14ac:dyDescent="0.25">
      <c r="A276" t="str">
        <f t="shared" si="54"/>
        <v>16ème de finale (prev)1/16eme de finale (21h) - 02/0721hMi-temps 2</v>
      </c>
      <c r="B276" s="26" t="str">
        <f>'Calendrier sur mesure'!B271</f>
        <v>8ème de finale (prev)</v>
      </c>
      <c r="C276" s="26" t="str">
        <f>'Calendrier sur mesure'!G271</f>
        <v>1/8eme de finale (22h) - 05/07</v>
      </c>
      <c r="D276" s="27">
        <f>'Calendrier sur mesure'!C271</f>
        <v>46208</v>
      </c>
      <c r="E276" s="28" t="str">
        <f>'Calendrier sur mesure'!I271</f>
        <v>22h</v>
      </c>
      <c r="F276" s="28" t="str">
        <f>'Calendrier sur mesure'!H271</f>
        <v>Power break 1</v>
      </c>
      <c r="G276" s="36"/>
      <c r="H276" s="100">
        <f>'Calendrier sur mesure'!K271</f>
        <v>105000</v>
      </c>
      <c r="I276" s="42">
        <v>0.5</v>
      </c>
      <c r="J276" s="35">
        <v>20</v>
      </c>
      <c r="K276" s="35">
        <v>1</v>
      </c>
      <c r="L276" s="30"/>
      <c r="M276" s="42"/>
      <c r="N276" s="101" t="str">
        <f>IF(G276=TRUE,H276*K276*(VLOOKUP(J276,'Table de correspondance'!D:E,2,FALSE)*(1-O276)),"")</f>
        <v/>
      </c>
      <c r="O276" s="174">
        <v>0.1</v>
      </c>
      <c r="P276" s="101" t="str">
        <f t="shared" si="58"/>
        <v/>
      </c>
      <c r="Q276" s="101" t="str">
        <f t="shared" si="53"/>
        <v/>
      </c>
      <c r="R276" s="29">
        <f>'Calendrier sur mesure'!L271</f>
        <v>7.9799999999999995</v>
      </c>
      <c r="S276" s="164" t="str">
        <f>IFERROR(INDEX(Calendrier!$M:$V,MATCH($V276,Calendrier!$W:$W,0),MATCH($L264,Calendrier!$M$1:$V$1,0)),"")</f>
        <v/>
      </c>
      <c r="T276" s="164" t="str">
        <f t="shared" si="55"/>
        <v/>
      </c>
      <c r="U276" s="164" t="str">
        <f>IFERROR(VLOOKUP(T276,'Table de correspondance'!$R:$S,2,FALSE),S276)</f>
        <v/>
      </c>
      <c r="V276" s="155" t="str">
        <f t="shared" si="56"/>
        <v>1/16eme de finale (21h) - 02/074620521hMi-temps 2</v>
      </c>
      <c r="AA276" s="19"/>
      <c r="AB276" s="23"/>
      <c r="AC276" s="23"/>
      <c r="AD276" s="23"/>
      <c r="AE276" s="19"/>
      <c r="AF276" s="19"/>
      <c r="AG276" s="31"/>
      <c r="AH276" s="63"/>
      <c r="AI276" s="64"/>
      <c r="AAG276">
        <f t="shared" si="57"/>
        <v>0</v>
      </c>
    </row>
    <row r="277" spans="1:709" ht="19.5" customHeight="1" x14ac:dyDescent="0.25">
      <c r="A277" t="str">
        <f t="shared" si="54"/>
        <v>16ème de finale (prev)1/16eme de finale (21h) - 02/0721hMi-temps 3</v>
      </c>
      <c r="B277" s="26" t="str">
        <f>'Calendrier sur mesure'!B272</f>
        <v>8ème de finale (prev)</v>
      </c>
      <c r="C277" s="26" t="str">
        <f>'Calendrier sur mesure'!G272</f>
        <v>1/8eme de finale (22h) - 05/07</v>
      </c>
      <c r="D277" s="27">
        <f>'Calendrier sur mesure'!C272</f>
        <v>46208</v>
      </c>
      <c r="E277" s="28" t="str">
        <f>'Calendrier sur mesure'!I272</f>
        <v>22h</v>
      </c>
      <c r="F277" s="28" t="str">
        <f>'Calendrier sur mesure'!H272</f>
        <v>Mi-temps 1</v>
      </c>
      <c r="G277" s="36"/>
      <c r="H277" s="100">
        <f>'Calendrier sur mesure'!K272</f>
        <v>85000</v>
      </c>
      <c r="I277" s="42">
        <v>0.5</v>
      </c>
      <c r="J277" s="35">
        <v>20</v>
      </c>
      <c r="K277" s="35">
        <v>1</v>
      </c>
      <c r="L277" s="30"/>
      <c r="M277" s="42"/>
      <c r="N277" s="101" t="str">
        <f>IF(G277=TRUE,H277*K277*(VLOOKUP(J277,'Table de correspondance'!D:E,2,FALSE)*(1-O277)),"")</f>
        <v/>
      </c>
      <c r="O277" s="174">
        <v>0.1</v>
      </c>
      <c r="P277" s="101" t="str">
        <f t="shared" si="58"/>
        <v/>
      </c>
      <c r="Q277" s="101" t="str">
        <f t="shared" si="53"/>
        <v/>
      </c>
      <c r="R277" s="29">
        <f>'Calendrier sur mesure'!L272</f>
        <v>6.8</v>
      </c>
      <c r="S277" s="164" t="str">
        <f>IFERROR(INDEX(Calendrier!$M:$V,MATCH($V277,Calendrier!$W:$W,0),MATCH($L265,Calendrier!$M$1:$V$1,0)),"")</f>
        <v/>
      </c>
      <c r="T277" s="164" t="str">
        <f t="shared" si="55"/>
        <v/>
      </c>
      <c r="U277" s="164" t="str">
        <f>IFERROR(VLOOKUP(T277,'Table de correspondance'!$R:$S,2,FALSE),S277)</f>
        <v/>
      </c>
      <c r="V277" s="155" t="str">
        <f t="shared" si="56"/>
        <v>1/16eme de finale (21h) - 02/074620521hMi-temps 3</v>
      </c>
      <c r="AA277" s="19"/>
      <c r="AB277" s="23"/>
      <c r="AC277" s="23"/>
      <c r="AD277" s="23"/>
      <c r="AE277" s="19"/>
      <c r="AF277" s="19"/>
      <c r="AG277" s="31"/>
      <c r="AH277" s="63"/>
      <c r="AI277" s="64"/>
      <c r="AAG277">
        <f t="shared" si="57"/>
        <v>0</v>
      </c>
    </row>
    <row r="278" spans="1:709" ht="19.5" customHeight="1" x14ac:dyDescent="0.25">
      <c r="A278" t="str">
        <f t="shared" si="54"/>
        <v>16ème de finale (prev)1/16eme de finale (21h) - 02/0721hPower break 2</v>
      </c>
      <c r="B278" s="26" t="str">
        <f>'Calendrier sur mesure'!B273</f>
        <v>8ème de finale (prev)</v>
      </c>
      <c r="C278" s="26" t="str">
        <f>'Calendrier sur mesure'!G273</f>
        <v>1/8eme de finale (22h) - 05/07</v>
      </c>
      <c r="D278" s="27">
        <f>'Calendrier sur mesure'!C273</f>
        <v>46208</v>
      </c>
      <c r="E278" s="28" t="str">
        <f>'Calendrier sur mesure'!I273</f>
        <v>22h</v>
      </c>
      <c r="F278" s="28" t="str">
        <f>'Calendrier sur mesure'!H273</f>
        <v>Mi-temps 2</v>
      </c>
      <c r="G278" s="36"/>
      <c r="H278" s="100">
        <f>'Calendrier sur mesure'!K273</f>
        <v>80000</v>
      </c>
      <c r="I278" s="42">
        <v>0.5</v>
      </c>
      <c r="J278" s="35">
        <v>20</v>
      </c>
      <c r="K278" s="35">
        <v>1</v>
      </c>
      <c r="L278" s="30"/>
      <c r="M278" s="42"/>
      <c r="N278" s="101" t="str">
        <f>IF(G278=TRUE,H278*K278*(VLOOKUP(J278,'Table de correspondance'!D:E,2,FALSE)*(1-O278)),"")</f>
        <v/>
      </c>
      <c r="O278" s="174">
        <v>0.1</v>
      </c>
      <c r="P278" s="101" t="str">
        <f t="shared" si="58"/>
        <v/>
      </c>
      <c r="Q278" s="101" t="str">
        <f t="shared" si="53"/>
        <v/>
      </c>
      <c r="R278" s="29">
        <f>'Calendrier sur mesure'!L273</f>
        <v>6.4</v>
      </c>
      <c r="S278" s="164" t="str">
        <f>IFERROR(INDEX(Calendrier!$M:$V,MATCH($V278,Calendrier!$W:$W,0),MATCH($L266,Calendrier!$M$1:$V$1,0)),"")</f>
        <v/>
      </c>
      <c r="T278" s="164" t="str">
        <f t="shared" si="55"/>
        <v/>
      </c>
      <c r="U278" s="164" t="str">
        <f>IFERROR(VLOOKUP(T278,'Table de correspondance'!$R:$S,2,FALSE),S278)</f>
        <v/>
      </c>
      <c r="V278" s="155" t="str">
        <f t="shared" si="56"/>
        <v>1/16eme de finale (21h) - 02/074620521hPower break 2</v>
      </c>
      <c r="AA278" s="19"/>
      <c r="AB278" s="23"/>
      <c r="AC278" s="23"/>
      <c r="AD278" s="23"/>
      <c r="AE278" s="19"/>
      <c r="AF278" s="19"/>
      <c r="AG278" s="31"/>
      <c r="AH278" s="63"/>
      <c r="AI278" s="64"/>
      <c r="AAG278">
        <f t="shared" si="57"/>
        <v>0</v>
      </c>
    </row>
    <row r="279" spans="1:709" ht="19.5" customHeight="1" x14ac:dyDescent="0.25">
      <c r="A279" t="e">
        <f>_xlfn.CONCAT(#REF!,#REF!,#REF!,#REF!)</f>
        <v>#REF!</v>
      </c>
      <c r="B279" s="26" t="str">
        <f>'Calendrier sur mesure'!B274</f>
        <v>8ème de finale (prev)</v>
      </c>
      <c r="C279" s="26" t="str">
        <f>'Calendrier sur mesure'!G274</f>
        <v>1/8eme de finale (22h) - 05/07</v>
      </c>
      <c r="D279" s="27">
        <f>'Calendrier sur mesure'!C274</f>
        <v>46208</v>
      </c>
      <c r="E279" s="28" t="str">
        <f>'Calendrier sur mesure'!I274</f>
        <v>22h</v>
      </c>
      <c r="F279" s="28" t="str">
        <f>'Calendrier sur mesure'!H274</f>
        <v>Mi-temps 3</v>
      </c>
      <c r="G279" s="36"/>
      <c r="H279" s="100">
        <f>'Calendrier sur mesure'!K274</f>
        <v>85000</v>
      </c>
      <c r="I279" s="42">
        <v>0.5</v>
      </c>
      <c r="J279" s="35">
        <v>20</v>
      </c>
      <c r="K279" s="35">
        <v>1</v>
      </c>
      <c r="L279" s="30"/>
      <c r="M279" s="42"/>
      <c r="N279" s="101" t="str">
        <f>IF(G279=TRUE,H279*K279*(VLOOKUP(J279,'Table de correspondance'!D:E,2,FALSE)*(1-O279)),"")</f>
        <v/>
      </c>
      <c r="O279" s="174">
        <v>0.1</v>
      </c>
      <c r="P279" s="101" t="str">
        <f t="shared" si="58"/>
        <v/>
      </c>
      <c r="Q279" s="101" t="str">
        <f t="shared" si="53"/>
        <v/>
      </c>
      <c r="R279" s="29">
        <f>'Calendrier sur mesure'!L274</f>
        <v>6.8</v>
      </c>
      <c r="S279" s="164" t="str">
        <f>IFERROR(INDEX(Calendrier!$M:$V,MATCH($V279,Calendrier!$W:$W,0),MATCH(#REF!,Calendrier!$M$1:$V$1,0)),"")</f>
        <v/>
      </c>
      <c r="T279" s="164" t="e">
        <f>_xlfn.CONCAT(#REF!,#REF!)</f>
        <v>#REF!</v>
      </c>
      <c r="U279" s="164" t="str">
        <f>IFERROR(VLOOKUP(T279,'Table de correspondance'!$R:$S,2,FALSE),S279)</f>
        <v/>
      </c>
      <c r="V279" s="155" t="e">
        <f>_xlfn.CONCAT(#REF!,#REF!,#REF!,#REF!)</f>
        <v>#REF!</v>
      </c>
      <c r="AA279" s="19"/>
      <c r="AB279" s="23"/>
      <c r="AC279" s="23"/>
      <c r="AD279" s="23"/>
      <c r="AE279" s="19"/>
      <c r="AF279" s="19"/>
      <c r="AG279" s="31"/>
      <c r="AH279" s="63"/>
      <c r="AI279" s="64"/>
      <c r="AAG279">
        <f>--((ISNUMBER(SEARCH("Mexique",#REF!))+ISNUMBER(SEARCH("France",#REF!)))&gt;0)</f>
        <v>0</v>
      </c>
    </row>
    <row r="280" spans="1:709" ht="19.5" customHeight="1" x14ac:dyDescent="0.25">
      <c r="A280" t="e">
        <f>_xlfn.CONCAT(#REF!,#REF!,#REF!,#REF!)</f>
        <v>#REF!</v>
      </c>
      <c r="B280" s="26" t="str">
        <f>'Calendrier sur mesure'!B275</f>
        <v>8ème de finale (prev)</v>
      </c>
      <c r="C280" s="26" t="str">
        <f>'Calendrier sur mesure'!G275</f>
        <v>1/8eme de finale (22h) - 05/07</v>
      </c>
      <c r="D280" s="27">
        <f>'Calendrier sur mesure'!C275</f>
        <v>46208</v>
      </c>
      <c r="E280" s="28" t="str">
        <f>'Calendrier sur mesure'!I275</f>
        <v>22h</v>
      </c>
      <c r="F280" s="28" t="str">
        <f>'Calendrier sur mesure'!H275</f>
        <v>Power break 2</v>
      </c>
      <c r="G280" s="36"/>
      <c r="H280" s="100">
        <f>'Calendrier sur mesure'!K275</f>
        <v>105000</v>
      </c>
      <c r="I280" s="42">
        <v>0.5</v>
      </c>
      <c r="J280" s="35">
        <v>20</v>
      </c>
      <c r="K280" s="35">
        <v>1</v>
      </c>
      <c r="L280" s="30"/>
      <c r="M280" s="42"/>
      <c r="N280" s="101" t="str">
        <f>IF(G280=TRUE,H280*K280*(VLOOKUP(J280,'Table de correspondance'!D:E,2,FALSE)*(1-O280)),"")</f>
        <v/>
      </c>
      <c r="O280" s="174">
        <v>0.1</v>
      </c>
      <c r="P280" s="101" t="str">
        <f t="shared" si="58"/>
        <v/>
      </c>
      <c r="Q280" s="101" t="str">
        <f t="shared" si="53"/>
        <v/>
      </c>
      <c r="R280" s="29">
        <f>'Calendrier sur mesure'!L275</f>
        <v>7.9799999999999995</v>
      </c>
      <c r="S280" s="164" t="str">
        <f>IFERROR(INDEX(Calendrier!$M:$V,MATCH($V280,Calendrier!$W:$W,0),MATCH(#REF!,Calendrier!$M$1:$V$1,0)),"")</f>
        <v/>
      </c>
      <c r="T280" s="164" t="e">
        <f>_xlfn.CONCAT(#REF!,#REF!)</f>
        <v>#REF!</v>
      </c>
      <c r="U280" s="164" t="str">
        <f>IFERROR(VLOOKUP(T280,'Table de correspondance'!$R:$S,2,FALSE),S280)</f>
        <v/>
      </c>
      <c r="V280" s="155" t="e">
        <f>_xlfn.CONCAT(#REF!,#REF!,#REF!,#REF!)</f>
        <v>#REF!</v>
      </c>
      <c r="AA280" s="19"/>
      <c r="AB280" s="23"/>
      <c r="AC280" s="23"/>
      <c r="AD280" s="23"/>
      <c r="AE280" s="19"/>
      <c r="AF280" s="19"/>
      <c r="AG280" s="31"/>
      <c r="AH280" s="63"/>
      <c r="AI280" s="64"/>
      <c r="AAG280">
        <f>--((ISNUMBER(SEARCH("Mexique",#REF!))+ISNUMBER(SEARCH("France",#REF!)))&gt;0)</f>
        <v>0</v>
      </c>
    </row>
    <row r="281" spans="1:709" ht="19.5" customHeight="1" x14ac:dyDescent="0.25">
      <c r="A281" t="str">
        <f t="shared" ref="A281:A287" si="59">_xlfn.CONCAT(B267,C267,E267,F267)</f>
        <v>16ème de finale (prev)1/16eme de finale (21h) - 02/0721hFin match</v>
      </c>
      <c r="B281" s="26" t="str">
        <f>'Calendrier sur mesure'!B276</f>
        <v>8ème de finale (prev)</v>
      </c>
      <c r="C281" s="26" t="str">
        <f>'Calendrier sur mesure'!G276</f>
        <v>1/8eme de finale (22h) - 05/07</v>
      </c>
      <c r="D281" s="27">
        <f>'Calendrier sur mesure'!C276</f>
        <v>46208</v>
      </c>
      <c r="E281" s="28" t="str">
        <f>'Calendrier sur mesure'!I276</f>
        <v>22h</v>
      </c>
      <c r="F281" s="28" t="str">
        <f>'Calendrier sur mesure'!H276</f>
        <v>Fin match</v>
      </c>
      <c r="G281" s="36"/>
      <c r="H281" s="100">
        <f>'Calendrier sur mesure'!K276</f>
        <v>22000</v>
      </c>
      <c r="I281" s="42">
        <v>0.5</v>
      </c>
      <c r="J281" s="35">
        <v>20</v>
      </c>
      <c r="K281" s="35">
        <v>1</v>
      </c>
      <c r="L281" s="30"/>
      <c r="M281" s="42"/>
      <c r="N281" s="101" t="str">
        <f>IF(G281=TRUE,H281*K281*(VLOOKUP(J281,'Table de correspondance'!D:E,2,FALSE)*(1-O281)),"")</f>
        <v/>
      </c>
      <c r="O281" s="174">
        <v>0.1</v>
      </c>
      <c r="P281" s="101" t="str">
        <f t="shared" ref="P281:P287" si="60">IF(U299="",N281,N281*(1+U299))</f>
        <v/>
      </c>
      <c r="Q281" s="101" t="str">
        <f t="shared" si="53"/>
        <v/>
      </c>
      <c r="R281" s="29">
        <f>'Calendrier sur mesure'!L276</f>
        <v>2.4</v>
      </c>
      <c r="S281" s="164" t="str">
        <f>IFERROR(INDEX(Calendrier!$M:$V,MATCH($V281,Calendrier!$W:$W,0),MATCH($L267,Calendrier!$M$1:$V$1,0)),"")</f>
        <v/>
      </c>
      <c r="T281" s="164" t="str">
        <f t="shared" ref="T281:T287" si="61">_xlfn.CONCAT(L267,M267)</f>
        <v/>
      </c>
      <c r="U281" s="164" t="str">
        <f>IFERROR(VLOOKUP(T281,'Table de correspondance'!$R:$S,2,FALSE),S281)</f>
        <v/>
      </c>
      <c r="V281" s="155" t="str">
        <f t="shared" ref="V281:V287" si="62">_xlfn.CONCAT(C267,D267,E267,F267)</f>
        <v>1/16eme de finale (21h) - 02/074620521hFin match</v>
      </c>
      <c r="AA281" s="19"/>
      <c r="AB281" s="23"/>
      <c r="AC281" s="23"/>
      <c r="AD281" s="23"/>
      <c r="AE281" s="19"/>
      <c r="AF281" s="19"/>
      <c r="AG281" s="31"/>
      <c r="AH281" s="63"/>
      <c r="AI281" s="64"/>
      <c r="AAG281">
        <f t="shared" ref="AAG281:AAG287" si="63">--((ISNUMBER(SEARCH("Mexique",$C267))+ISNUMBER(SEARCH("France",$C267)))&gt;0)</f>
        <v>0</v>
      </c>
    </row>
    <row r="282" spans="1:709" ht="19.5" customHeight="1" x14ac:dyDescent="0.25">
      <c r="A282" t="str">
        <f t="shared" si="59"/>
        <v>16ème de finale (prev)1/16eme de finale (20h) - 03/0720hAvant Match</v>
      </c>
      <c r="B282" s="26" t="str">
        <f>'Calendrier sur mesure'!B277</f>
        <v>8ème de finale (prev)</v>
      </c>
      <c r="C282" s="26" t="str">
        <f>'Calendrier sur mesure'!G277</f>
        <v>1/8eme de finale (21h) - 06/07</v>
      </c>
      <c r="D282" s="27">
        <f>'Calendrier sur mesure'!C277</f>
        <v>46209</v>
      </c>
      <c r="E282" s="28" t="str">
        <f>'Calendrier sur mesure'!I277</f>
        <v>21h</v>
      </c>
      <c r="F282" s="28" t="str">
        <f>'Calendrier sur mesure'!H277</f>
        <v>Avant Match</v>
      </c>
      <c r="G282" s="36"/>
      <c r="H282" s="100">
        <f>'Calendrier sur mesure'!K277</f>
        <v>50000</v>
      </c>
      <c r="I282" s="42">
        <v>0.5</v>
      </c>
      <c r="J282" s="35">
        <v>20</v>
      </c>
      <c r="K282" s="35">
        <v>1</v>
      </c>
      <c r="L282" s="30"/>
      <c r="M282" s="42"/>
      <c r="N282" s="101" t="str">
        <f>IF(G282=TRUE,H282*K282*(VLOOKUP(J282,'Table de correspondance'!D:E,2,FALSE)*(1-O282)),"")</f>
        <v/>
      </c>
      <c r="O282" s="174">
        <v>0.1</v>
      </c>
      <c r="P282" s="101" t="str">
        <f t="shared" si="60"/>
        <v/>
      </c>
      <c r="Q282" s="101" t="str">
        <f t="shared" si="53"/>
        <v/>
      </c>
      <c r="R282" s="29">
        <f>'Calendrier sur mesure'!L277</f>
        <v>3.55</v>
      </c>
      <c r="S282" s="164" t="str">
        <f>IFERROR(INDEX(Calendrier!$M:$V,MATCH($V282,Calendrier!$W:$W,0),MATCH($L268,Calendrier!$M$1:$V$1,0)),"")</f>
        <v/>
      </c>
      <c r="T282" s="164" t="str">
        <f t="shared" si="61"/>
        <v/>
      </c>
      <c r="U282" s="164" t="str">
        <f>IFERROR(VLOOKUP(T282,'Table de correspondance'!$R:$S,2,FALSE),S282)</f>
        <v/>
      </c>
      <c r="V282" s="155" t="str">
        <f t="shared" si="62"/>
        <v>1/16eme de finale (20h) - 03/074620620hAvant Match</v>
      </c>
      <c r="AA282" s="19"/>
      <c r="AB282" s="23"/>
      <c r="AC282" s="23"/>
      <c r="AD282" s="23"/>
      <c r="AE282" s="19"/>
      <c r="AF282" s="19"/>
      <c r="AG282" s="31"/>
      <c r="AH282" s="63"/>
      <c r="AI282" s="64"/>
      <c r="AAG282">
        <f t="shared" si="63"/>
        <v>0</v>
      </c>
    </row>
    <row r="283" spans="1:709" ht="19.5" customHeight="1" x14ac:dyDescent="0.25">
      <c r="A283" t="str">
        <f t="shared" si="59"/>
        <v>16ème de finale (prev)1/16eme de finale (20h) - 03/0720hPower break 1</v>
      </c>
      <c r="B283" s="26" t="str">
        <f>'Calendrier sur mesure'!B278</f>
        <v>8ème de finale (prev)</v>
      </c>
      <c r="C283" s="26" t="str">
        <f>'Calendrier sur mesure'!G278</f>
        <v>1/8eme de finale (21h) - 06/07</v>
      </c>
      <c r="D283" s="27">
        <f>'Calendrier sur mesure'!C278</f>
        <v>46209</v>
      </c>
      <c r="E283" s="28" t="str">
        <f>'Calendrier sur mesure'!I278</f>
        <v>21h</v>
      </c>
      <c r="F283" s="28" t="str">
        <f>'Calendrier sur mesure'!H278</f>
        <v>Power break 1</v>
      </c>
      <c r="G283" s="36"/>
      <c r="H283" s="100">
        <f>'Calendrier sur mesure'!K278</f>
        <v>170000</v>
      </c>
      <c r="I283" s="42">
        <v>0.5</v>
      </c>
      <c r="J283" s="35">
        <v>20</v>
      </c>
      <c r="K283" s="35">
        <v>1</v>
      </c>
      <c r="L283" s="30"/>
      <c r="M283" s="42"/>
      <c r="N283" s="101" t="str">
        <f>IF(G283=TRUE,H283*K283*(VLOOKUP(J283,'Table de correspondance'!D:E,2,FALSE)*(1-O283)),"")</f>
        <v/>
      </c>
      <c r="O283" s="174">
        <v>0.1</v>
      </c>
      <c r="P283" s="101" t="str">
        <f t="shared" si="60"/>
        <v/>
      </c>
      <c r="Q283" s="101" t="str">
        <f t="shared" si="53"/>
        <v/>
      </c>
      <c r="R283" s="29">
        <f>'Calendrier sur mesure'!L278</f>
        <v>11.5425</v>
      </c>
      <c r="S283" s="164" t="str">
        <f>IFERROR(INDEX(Calendrier!$M:$V,MATCH($V283,Calendrier!$W:$W,0),MATCH($L269,Calendrier!$M$1:$V$1,0)),"")</f>
        <v/>
      </c>
      <c r="T283" s="164" t="str">
        <f t="shared" si="61"/>
        <v/>
      </c>
      <c r="U283" s="164" t="str">
        <f>IFERROR(VLOOKUP(T283,'Table de correspondance'!$R:$S,2,FALSE),S283)</f>
        <v/>
      </c>
      <c r="V283" s="155" t="str">
        <f t="shared" si="62"/>
        <v>1/16eme de finale (20h) - 03/074620620hPower break 1</v>
      </c>
      <c r="AA283" s="19"/>
      <c r="AB283" s="23"/>
      <c r="AC283" s="23"/>
      <c r="AD283" s="23"/>
      <c r="AE283" s="19"/>
      <c r="AF283" s="19"/>
      <c r="AG283" s="31"/>
      <c r="AH283" s="63"/>
      <c r="AI283" s="64"/>
      <c r="AAG283">
        <f t="shared" si="63"/>
        <v>0</v>
      </c>
    </row>
    <row r="284" spans="1:709" ht="19.5" customHeight="1" x14ac:dyDescent="0.25">
      <c r="A284" t="str">
        <f t="shared" si="59"/>
        <v>16ème de finale (prev)1/16eme de finale (20h) - 03/0720hMi-temps 1</v>
      </c>
      <c r="B284" s="26" t="str">
        <f>'Calendrier sur mesure'!B279</f>
        <v>8ème de finale (prev)</v>
      </c>
      <c r="C284" s="26" t="str">
        <f>'Calendrier sur mesure'!G279</f>
        <v>1/8eme de finale (21h) - 06/07</v>
      </c>
      <c r="D284" s="27">
        <f>'Calendrier sur mesure'!C279</f>
        <v>46209</v>
      </c>
      <c r="E284" s="28" t="str">
        <f>'Calendrier sur mesure'!I279</f>
        <v>21h</v>
      </c>
      <c r="F284" s="28" t="str">
        <f>'Calendrier sur mesure'!H279</f>
        <v>Mi-temps 1</v>
      </c>
      <c r="G284" s="36"/>
      <c r="H284" s="100">
        <f>'Calendrier sur mesure'!K279</f>
        <v>140000</v>
      </c>
      <c r="I284" s="42">
        <v>0.5</v>
      </c>
      <c r="J284" s="35">
        <v>20</v>
      </c>
      <c r="K284" s="35">
        <v>1</v>
      </c>
      <c r="L284" s="30"/>
      <c r="M284" s="42"/>
      <c r="N284" s="101" t="str">
        <f>IF(G284=TRUE,H284*K284*(VLOOKUP(J284,'Table de correspondance'!D:E,2,FALSE)*(1-O284)),"")</f>
        <v/>
      </c>
      <c r="O284" s="174">
        <v>0.1</v>
      </c>
      <c r="P284" s="101" t="str">
        <f t="shared" si="60"/>
        <v/>
      </c>
      <c r="Q284" s="101" t="str">
        <f t="shared" si="53"/>
        <v/>
      </c>
      <c r="R284" s="29">
        <f>'Calendrier sur mesure'!L279</f>
        <v>10</v>
      </c>
      <c r="S284" s="164" t="str">
        <f>IFERROR(INDEX(Calendrier!$M:$V,MATCH($V284,Calendrier!$W:$W,0),MATCH($L270,Calendrier!$M$1:$V$1,0)),"")</f>
        <v/>
      </c>
      <c r="T284" s="164" t="str">
        <f t="shared" si="61"/>
        <v/>
      </c>
      <c r="U284" s="164" t="str">
        <f>IFERROR(VLOOKUP(T284,'Table de correspondance'!$R:$S,2,FALSE),S284)</f>
        <v/>
      </c>
      <c r="V284" s="155" t="str">
        <f t="shared" si="62"/>
        <v>1/16eme de finale (20h) - 03/074620620hMi-temps 1</v>
      </c>
      <c r="AA284" s="19"/>
      <c r="AB284" s="23"/>
      <c r="AC284" s="23"/>
      <c r="AD284" s="23"/>
      <c r="AE284" s="19"/>
      <c r="AF284" s="19"/>
      <c r="AG284" s="31"/>
      <c r="AH284" s="63"/>
      <c r="AI284" s="64"/>
      <c r="AAG284">
        <f t="shared" si="63"/>
        <v>0</v>
      </c>
    </row>
    <row r="285" spans="1:709" ht="19.5" customHeight="1" x14ac:dyDescent="0.25">
      <c r="A285" t="str">
        <f t="shared" si="59"/>
        <v>16ème de finale (prev)1/16eme de finale (20h) - 03/0720hMi-temps 2</v>
      </c>
      <c r="B285" s="26" t="str">
        <f>'Calendrier sur mesure'!B280</f>
        <v>8ème de finale (prev)</v>
      </c>
      <c r="C285" s="26" t="str">
        <f>'Calendrier sur mesure'!G280</f>
        <v>1/8eme de finale (21h) - 06/07</v>
      </c>
      <c r="D285" s="27">
        <f>'Calendrier sur mesure'!C280</f>
        <v>46209</v>
      </c>
      <c r="E285" s="28" t="str">
        <f>'Calendrier sur mesure'!I280</f>
        <v>21h</v>
      </c>
      <c r="F285" s="28" t="str">
        <f>'Calendrier sur mesure'!H280</f>
        <v>Mi-temps 2</v>
      </c>
      <c r="G285" s="36"/>
      <c r="H285" s="100">
        <f>'Calendrier sur mesure'!K280</f>
        <v>130000</v>
      </c>
      <c r="I285" s="42">
        <v>0.5</v>
      </c>
      <c r="J285" s="35">
        <v>20</v>
      </c>
      <c r="K285" s="35">
        <v>1</v>
      </c>
      <c r="L285" s="30"/>
      <c r="M285" s="42"/>
      <c r="N285" s="101" t="str">
        <f>IF(G285=TRUE,H285*K285*(VLOOKUP(J285,'Table de correspondance'!D:E,2,FALSE)*(1-O285)),"")</f>
        <v/>
      </c>
      <c r="O285" s="174">
        <v>0.1</v>
      </c>
      <c r="P285" s="101" t="str">
        <f t="shared" si="60"/>
        <v/>
      </c>
      <c r="Q285" s="101" t="str">
        <f t="shared" si="53"/>
        <v/>
      </c>
      <c r="R285" s="29">
        <f>'Calendrier sur mesure'!L280</f>
        <v>9.25</v>
      </c>
      <c r="S285" s="164" t="str">
        <f>IFERROR(INDEX(Calendrier!$M:$V,MATCH($V285,Calendrier!$W:$W,0),MATCH($L271,Calendrier!$M$1:$V$1,0)),"")</f>
        <v/>
      </c>
      <c r="T285" s="164" t="str">
        <f t="shared" si="61"/>
        <v/>
      </c>
      <c r="U285" s="164" t="str">
        <f>IFERROR(VLOOKUP(T285,'Table de correspondance'!$R:$S,2,FALSE),S285)</f>
        <v/>
      </c>
      <c r="V285" s="155" t="str">
        <f t="shared" si="62"/>
        <v>1/16eme de finale (20h) - 03/074620620hMi-temps 2</v>
      </c>
      <c r="AA285" s="19"/>
      <c r="AB285" s="23"/>
      <c r="AC285" s="23"/>
      <c r="AD285" s="23"/>
      <c r="AE285" s="19"/>
      <c r="AF285" s="19"/>
      <c r="AG285" s="31"/>
      <c r="AH285" s="63"/>
      <c r="AI285" s="64"/>
      <c r="AAG285">
        <f t="shared" si="63"/>
        <v>0</v>
      </c>
    </row>
    <row r="286" spans="1:709" ht="19.5" customHeight="1" x14ac:dyDescent="0.25">
      <c r="A286" t="str">
        <f t="shared" si="59"/>
        <v>16ème de finale (prev)1/16eme de finale (20h) - 03/0720hMi-temps 3</v>
      </c>
      <c r="B286" s="26" t="str">
        <f>'Calendrier sur mesure'!B281</f>
        <v>8ème de finale (prev)</v>
      </c>
      <c r="C286" s="26" t="str">
        <f>'Calendrier sur mesure'!G281</f>
        <v>1/8eme de finale (21h) - 06/07</v>
      </c>
      <c r="D286" s="27">
        <f>'Calendrier sur mesure'!C281</f>
        <v>46209</v>
      </c>
      <c r="E286" s="28" t="str">
        <f>'Calendrier sur mesure'!I281</f>
        <v>21h</v>
      </c>
      <c r="F286" s="28" t="str">
        <f>'Calendrier sur mesure'!H281</f>
        <v>Mi-temps 3</v>
      </c>
      <c r="G286" s="36"/>
      <c r="H286" s="100">
        <f>'Calendrier sur mesure'!K281</f>
        <v>140000</v>
      </c>
      <c r="I286" s="42">
        <v>0.5</v>
      </c>
      <c r="J286" s="35">
        <v>20</v>
      </c>
      <c r="K286" s="35">
        <v>1</v>
      </c>
      <c r="L286" s="30"/>
      <c r="M286" s="42"/>
      <c r="N286" s="101" t="str">
        <f>IF(G286=TRUE,H286*K286*(VLOOKUP(J286,'Table de correspondance'!D:E,2,FALSE)*(1-O286)),"")</f>
        <v/>
      </c>
      <c r="O286" s="174">
        <v>0.1</v>
      </c>
      <c r="P286" s="101" t="str">
        <f t="shared" si="60"/>
        <v/>
      </c>
      <c r="Q286" s="101" t="str">
        <f t="shared" si="53"/>
        <v/>
      </c>
      <c r="R286" s="29">
        <f>'Calendrier sur mesure'!L281</f>
        <v>10</v>
      </c>
      <c r="S286" s="164" t="str">
        <f>IFERROR(INDEX(Calendrier!$M:$V,MATCH($V286,Calendrier!$W:$W,0),MATCH($L272,Calendrier!$M$1:$V$1,0)),"")</f>
        <v/>
      </c>
      <c r="T286" s="164" t="str">
        <f t="shared" si="61"/>
        <v/>
      </c>
      <c r="U286" s="164" t="str">
        <f>IFERROR(VLOOKUP(T286,'Table de correspondance'!$R:$S,2,FALSE),S286)</f>
        <v/>
      </c>
      <c r="V286" s="155" t="str">
        <f t="shared" si="62"/>
        <v>1/16eme de finale (20h) - 03/074620620hMi-temps 3</v>
      </c>
      <c r="AA286" s="19"/>
      <c r="AB286" s="23"/>
      <c r="AC286" s="23"/>
      <c r="AD286" s="23"/>
      <c r="AE286" s="19"/>
      <c r="AF286" s="19"/>
      <c r="AG286" s="31"/>
      <c r="AH286" s="63"/>
      <c r="AI286" s="64"/>
      <c r="AAG286">
        <f t="shared" si="63"/>
        <v>0</v>
      </c>
    </row>
    <row r="287" spans="1:709" ht="19.5" customHeight="1" x14ac:dyDescent="0.25">
      <c r="A287" t="str">
        <f t="shared" si="59"/>
        <v>16ème de finale (prev)1/16eme de finale (20h) - 03/0720hPower break 2</v>
      </c>
      <c r="B287" s="26" t="str">
        <f>'Calendrier sur mesure'!B282</f>
        <v>8ème de finale (prev)</v>
      </c>
      <c r="C287" s="26" t="str">
        <f>'Calendrier sur mesure'!G282</f>
        <v>1/8eme de finale (21h) - 06/07</v>
      </c>
      <c r="D287" s="27">
        <f>'Calendrier sur mesure'!C282</f>
        <v>46209</v>
      </c>
      <c r="E287" s="28" t="str">
        <f>'Calendrier sur mesure'!I282</f>
        <v>21h</v>
      </c>
      <c r="F287" s="28" t="str">
        <f>'Calendrier sur mesure'!H282</f>
        <v>Power break 2</v>
      </c>
      <c r="G287" s="36"/>
      <c r="H287" s="100">
        <f>'Calendrier sur mesure'!K282</f>
        <v>170000</v>
      </c>
      <c r="I287" s="42">
        <v>0.5</v>
      </c>
      <c r="J287" s="35">
        <v>20</v>
      </c>
      <c r="K287" s="35">
        <v>1</v>
      </c>
      <c r="L287" s="30"/>
      <c r="M287" s="42"/>
      <c r="N287" s="101" t="str">
        <f>IF(G287=TRUE,H287*K287*(VLOOKUP(J287,'Table de correspondance'!D:E,2,FALSE)*(1-O287)),"")</f>
        <v/>
      </c>
      <c r="O287" s="174">
        <v>0.1</v>
      </c>
      <c r="P287" s="101" t="str">
        <f t="shared" si="60"/>
        <v/>
      </c>
      <c r="Q287" s="101" t="str">
        <f t="shared" si="53"/>
        <v/>
      </c>
      <c r="R287" s="29">
        <f>'Calendrier sur mesure'!L282</f>
        <v>11.5425</v>
      </c>
      <c r="S287" s="164" t="str">
        <f>IFERROR(INDEX(Calendrier!$M:$V,MATCH($V287,Calendrier!$W:$W,0),MATCH($L273,Calendrier!$M$1:$V$1,0)),"")</f>
        <v/>
      </c>
      <c r="T287" s="164" t="str">
        <f t="shared" si="61"/>
        <v/>
      </c>
      <c r="U287" s="164" t="str">
        <f>IFERROR(VLOOKUP(T287,'Table de correspondance'!$R:$S,2,FALSE),S287)</f>
        <v/>
      </c>
      <c r="V287" s="155" t="str">
        <f t="shared" si="62"/>
        <v>1/16eme de finale (20h) - 03/074620620hPower break 2</v>
      </c>
      <c r="AA287" s="19"/>
      <c r="AB287" s="23"/>
      <c r="AC287" s="23"/>
      <c r="AD287" s="23"/>
      <c r="AE287" s="19"/>
      <c r="AF287" s="19"/>
      <c r="AG287" s="31"/>
      <c r="AH287" s="63"/>
      <c r="AI287" s="64"/>
      <c r="AAG287">
        <f t="shared" si="63"/>
        <v>0</v>
      </c>
    </row>
    <row r="288" spans="1:709" ht="19.5" customHeight="1" x14ac:dyDescent="0.25">
      <c r="A288" t="e">
        <f>_xlfn.CONCAT(#REF!,#REF!,#REF!,#REF!)</f>
        <v>#REF!</v>
      </c>
      <c r="B288" s="26" t="str">
        <f>'Calendrier sur mesure'!B283</f>
        <v>8ème de finale (prev)</v>
      </c>
      <c r="C288" s="26" t="str">
        <f>'Calendrier sur mesure'!G283</f>
        <v>1/8eme de finale (21h) - 06/07</v>
      </c>
      <c r="D288" s="27">
        <f>'Calendrier sur mesure'!C283</f>
        <v>46209</v>
      </c>
      <c r="E288" s="28" t="str">
        <f>'Calendrier sur mesure'!I283</f>
        <v>21h</v>
      </c>
      <c r="F288" s="28" t="str">
        <f>'Calendrier sur mesure'!H283</f>
        <v>Fin match</v>
      </c>
      <c r="G288" s="36"/>
      <c r="H288" s="100">
        <f>'Calendrier sur mesure'!K283</f>
        <v>65000</v>
      </c>
      <c r="I288" s="42">
        <v>0.5</v>
      </c>
      <c r="J288" s="35">
        <v>20</v>
      </c>
      <c r="K288" s="35">
        <v>1</v>
      </c>
      <c r="L288" s="30"/>
      <c r="M288" s="42"/>
      <c r="N288" s="101" t="str">
        <f>IF(G288=TRUE,H288*K288*(VLOOKUP(J288,'Table de correspondance'!D:E,2,FALSE)*(1-O288)),"")</f>
        <v/>
      </c>
      <c r="O288" s="174">
        <v>0.1</v>
      </c>
      <c r="P288" s="101" t="str">
        <f t="shared" ref="P288:P294" si="64">IF(U308="",N288,N288*(1+U308))</f>
        <v/>
      </c>
      <c r="Q288" s="101" t="str">
        <f t="shared" si="53"/>
        <v/>
      </c>
      <c r="R288" s="29">
        <f>'Calendrier sur mesure'!L283</f>
        <v>5.45</v>
      </c>
      <c r="S288" s="164" t="str">
        <f>IFERROR(INDEX(Calendrier!$M:$V,MATCH($V288,Calendrier!$W:$W,0),MATCH(#REF!,Calendrier!$M$1:$V$1,0)),"")</f>
        <v/>
      </c>
      <c r="T288" s="164" t="e">
        <f>_xlfn.CONCAT(#REF!,#REF!)</f>
        <v>#REF!</v>
      </c>
      <c r="U288" s="164" t="str">
        <f>IFERROR(VLOOKUP(T288,'Table de correspondance'!$R:$S,2,FALSE),S288)</f>
        <v/>
      </c>
      <c r="V288" s="155" t="e">
        <f>_xlfn.CONCAT(#REF!,#REF!,#REF!,#REF!)</f>
        <v>#REF!</v>
      </c>
      <c r="AA288" s="19"/>
      <c r="AB288" s="23"/>
      <c r="AC288" s="23"/>
      <c r="AD288" s="23"/>
      <c r="AE288" s="19"/>
      <c r="AF288" s="19"/>
      <c r="AG288" s="31"/>
      <c r="AH288" s="63"/>
      <c r="AI288" s="64"/>
      <c r="AAG288">
        <f>--((ISNUMBER(SEARCH("Mexique",#REF!))+ISNUMBER(SEARCH("France",#REF!)))&gt;0)</f>
        <v>0</v>
      </c>
    </row>
    <row r="289" spans="1:709" ht="19.5" customHeight="1" x14ac:dyDescent="0.25">
      <c r="A289" t="e">
        <f>_xlfn.CONCAT(#REF!,#REF!,#REF!,#REF!)</f>
        <v>#REF!</v>
      </c>
      <c r="B289" s="26" t="str">
        <f>'Calendrier sur mesure'!B284</f>
        <v>8ème de finale (prev)</v>
      </c>
      <c r="C289" s="26" t="str">
        <f>'Calendrier sur mesure'!G284</f>
        <v>1/8eme de finale (18h) - 07/07</v>
      </c>
      <c r="D289" s="27">
        <f>'Calendrier sur mesure'!C284</f>
        <v>46210</v>
      </c>
      <c r="E289" s="28" t="str">
        <f>'Calendrier sur mesure'!I284</f>
        <v>18h</v>
      </c>
      <c r="F289" s="28" t="str">
        <f>'Calendrier sur mesure'!H284</f>
        <v>Avant Match</v>
      </c>
      <c r="G289" s="36"/>
      <c r="H289" s="100">
        <f>'Calendrier sur mesure'!K284</f>
        <v>20000</v>
      </c>
      <c r="I289" s="42">
        <v>0.5</v>
      </c>
      <c r="J289" s="35">
        <v>20</v>
      </c>
      <c r="K289" s="35">
        <v>1</v>
      </c>
      <c r="L289" s="30"/>
      <c r="M289" s="42"/>
      <c r="N289" s="101" t="str">
        <f>IF(G289=TRUE,H289*K289*(VLOOKUP(J289,'Table de correspondance'!D:E,2,FALSE)*(1-O289)),"")</f>
        <v/>
      </c>
      <c r="O289" s="174">
        <v>0.1</v>
      </c>
      <c r="P289" s="101" t="str">
        <f t="shared" si="64"/>
        <v/>
      </c>
      <c r="Q289" s="101" t="str">
        <f t="shared" si="53"/>
        <v/>
      </c>
      <c r="R289" s="29">
        <f>'Calendrier sur mesure'!L284</f>
        <v>2.0699999999999998</v>
      </c>
      <c r="S289" s="164" t="str">
        <f>IFERROR(INDEX(Calendrier!$M:$V,MATCH($V289,Calendrier!$W:$W,0),MATCH(#REF!,Calendrier!$M$1:$V$1,0)),"")</f>
        <v/>
      </c>
      <c r="T289" s="164" t="e">
        <f>_xlfn.CONCAT(#REF!,#REF!)</f>
        <v>#REF!</v>
      </c>
      <c r="U289" s="164" t="str">
        <f>IFERROR(VLOOKUP(T289,'Table de correspondance'!$R:$S,2,FALSE),S289)</f>
        <v/>
      </c>
      <c r="V289" s="155" t="e">
        <f>_xlfn.CONCAT(#REF!,#REF!,#REF!,#REF!)</f>
        <v>#REF!</v>
      </c>
      <c r="AA289" s="19"/>
      <c r="AB289" s="23"/>
      <c r="AC289" s="23"/>
      <c r="AD289" s="23"/>
      <c r="AE289" s="19"/>
      <c r="AF289" s="19"/>
      <c r="AG289" s="31"/>
      <c r="AH289" s="63"/>
      <c r="AI289" s="64"/>
      <c r="AAG289">
        <f>--((ISNUMBER(SEARCH("Mexique",#REF!))+ISNUMBER(SEARCH("France",#REF!)))&gt;0)</f>
        <v>0</v>
      </c>
    </row>
    <row r="290" spans="1:709" ht="19.5" customHeight="1" x14ac:dyDescent="0.25">
      <c r="A290" t="str">
        <f t="shared" ref="A290:A296" si="65">_xlfn.CONCAT(B274,C274,E274,F274)</f>
        <v>16ème de finale (prev)1/16eme de finale (20h) - 03/0720hFin match</v>
      </c>
      <c r="B290" s="26" t="str">
        <f>'Calendrier sur mesure'!B285</f>
        <v>8ème de finale (prev)</v>
      </c>
      <c r="C290" s="26" t="str">
        <f>'Calendrier sur mesure'!G285</f>
        <v>1/8eme de finale (18h) - 07/07</v>
      </c>
      <c r="D290" s="27">
        <f>'Calendrier sur mesure'!C285</f>
        <v>46210</v>
      </c>
      <c r="E290" s="28" t="str">
        <f>'Calendrier sur mesure'!I285</f>
        <v>18h</v>
      </c>
      <c r="F290" s="28" t="str">
        <f>'Calendrier sur mesure'!H285</f>
        <v>Power break 1</v>
      </c>
      <c r="G290" s="36"/>
      <c r="H290" s="100">
        <f>'Calendrier sur mesure'!K285</f>
        <v>95000</v>
      </c>
      <c r="I290" s="42">
        <v>0.5</v>
      </c>
      <c r="J290" s="35">
        <v>20</v>
      </c>
      <c r="K290" s="35">
        <v>1</v>
      </c>
      <c r="L290" s="30"/>
      <c r="M290" s="42"/>
      <c r="N290" s="101" t="str">
        <f>IF(G290=TRUE,H290*K290*(VLOOKUP(J290,'Table de correspondance'!D:E,2,FALSE)*(1-O290)),"")</f>
        <v/>
      </c>
      <c r="O290" s="174">
        <v>0.1</v>
      </c>
      <c r="P290" s="101" t="str">
        <f t="shared" si="64"/>
        <v/>
      </c>
      <c r="Q290" s="101" t="str">
        <f t="shared" si="53"/>
        <v/>
      </c>
      <c r="R290" s="29">
        <f>'Calendrier sur mesure'!L285</f>
        <v>7.8850000000000007</v>
      </c>
      <c r="S290" s="164" t="str">
        <f>IFERROR(INDEX(Calendrier!$M:$V,MATCH($V290,Calendrier!$W:$W,0),MATCH($L274,Calendrier!$M$1:$V$1,0)),"")</f>
        <v/>
      </c>
      <c r="T290" s="164" t="str">
        <f t="shared" ref="T290:T296" si="66">_xlfn.CONCAT(L274,M274)</f>
        <v/>
      </c>
      <c r="U290" s="164" t="str">
        <f>IFERROR(VLOOKUP(T290,'Table de correspondance'!$R:$S,2,FALSE),S290)</f>
        <v/>
      </c>
      <c r="V290" s="155" t="str">
        <f t="shared" ref="V290:V296" si="67">_xlfn.CONCAT(C274,D274,E274,F274)</f>
        <v>1/16eme de finale (20h) - 03/074620620hFin match</v>
      </c>
      <c r="AA290" s="19"/>
      <c r="AB290" s="23"/>
      <c r="AC290" s="23"/>
      <c r="AD290" s="23"/>
      <c r="AE290" s="19"/>
      <c r="AF290" s="19"/>
      <c r="AG290" s="31"/>
      <c r="AH290" s="63"/>
      <c r="AI290" s="64"/>
      <c r="AAG290">
        <f t="shared" ref="AAG290:AAG296" si="68">--((ISNUMBER(SEARCH("Mexique",$C274))+ISNUMBER(SEARCH("France",$C274)))&gt;0)</f>
        <v>0</v>
      </c>
    </row>
    <row r="291" spans="1:709" ht="19.5" customHeight="1" x14ac:dyDescent="0.25">
      <c r="A291" t="str">
        <f t="shared" si="65"/>
        <v>8ème de finale (prev)1/8eme de finale (22h) - 05/0722hAvant Match</v>
      </c>
      <c r="B291" s="26" t="str">
        <f>'Calendrier sur mesure'!B286</f>
        <v>8ème de finale (prev)</v>
      </c>
      <c r="C291" s="26" t="str">
        <f>'Calendrier sur mesure'!G286</f>
        <v>1/8eme de finale (18h) - 07/07</v>
      </c>
      <c r="D291" s="27">
        <f>'Calendrier sur mesure'!C286</f>
        <v>46210</v>
      </c>
      <c r="E291" s="28" t="str">
        <f>'Calendrier sur mesure'!I286</f>
        <v>18h</v>
      </c>
      <c r="F291" s="28" t="str">
        <f>'Calendrier sur mesure'!H286</f>
        <v>Mi-temps 1</v>
      </c>
      <c r="G291" s="36"/>
      <c r="H291" s="100">
        <f>'Calendrier sur mesure'!K286</f>
        <v>80000</v>
      </c>
      <c r="I291" s="42">
        <v>0.5</v>
      </c>
      <c r="J291" s="35">
        <v>20</v>
      </c>
      <c r="K291" s="35">
        <v>1</v>
      </c>
      <c r="L291" s="30"/>
      <c r="M291" s="42"/>
      <c r="N291" s="101" t="str">
        <f>IF(G291=TRUE,H291*K291*(VLOOKUP(J291,'Table de correspondance'!D:E,2,FALSE)*(1-O291)),"")</f>
        <v/>
      </c>
      <c r="O291" s="174">
        <v>0.1</v>
      </c>
      <c r="P291" s="101" t="str">
        <f t="shared" si="64"/>
        <v/>
      </c>
      <c r="Q291" s="101" t="str">
        <f t="shared" si="53"/>
        <v/>
      </c>
      <c r="R291" s="29">
        <f>'Calendrier sur mesure'!L286</f>
        <v>6.95</v>
      </c>
      <c r="S291" s="164" t="str">
        <f>IFERROR(INDEX(Calendrier!$M:$V,MATCH($V291,Calendrier!$W:$W,0),MATCH($L275,Calendrier!$M$1:$V$1,0)),"")</f>
        <v/>
      </c>
      <c r="T291" s="164" t="str">
        <f t="shared" si="66"/>
        <v/>
      </c>
      <c r="U291" s="164" t="str">
        <f>IFERROR(VLOOKUP(T291,'Table de correspondance'!$R:$S,2,FALSE),S291)</f>
        <v/>
      </c>
      <c r="V291" s="155" t="str">
        <f t="shared" si="67"/>
        <v>1/8eme de finale (22h) - 05/074620822hAvant Match</v>
      </c>
      <c r="AA291" s="19"/>
      <c r="AB291" s="23"/>
      <c r="AC291" s="23"/>
      <c r="AD291" s="23"/>
      <c r="AE291" s="19"/>
      <c r="AF291" s="19"/>
      <c r="AG291" s="31"/>
      <c r="AH291" s="63"/>
      <c r="AI291" s="64"/>
      <c r="AAG291">
        <f t="shared" si="68"/>
        <v>0</v>
      </c>
    </row>
    <row r="292" spans="1:709" ht="19.5" customHeight="1" x14ac:dyDescent="0.25">
      <c r="A292" t="str">
        <f t="shared" si="65"/>
        <v>8ème de finale (prev)1/8eme de finale (22h) - 05/0722hPower break 1</v>
      </c>
      <c r="B292" s="26" t="str">
        <f>'Calendrier sur mesure'!B287</f>
        <v>8ème de finale (prev)</v>
      </c>
      <c r="C292" s="26" t="str">
        <f>'Calendrier sur mesure'!G287</f>
        <v>1/8eme de finale (18h) - 07/07</v>
      </c>
      <c r="D292" s="27">
        <f>'Calendrier sur mesure'!C287</f>
        <v>46210</v>
      </c>
      <c r="E292" s="28" t="str">
        <f>'Calendrier sur mesure'!I287</f>
        <v>18h</v>
      </c>
      <c r="F292" s="28" t="str">
        <f>'Calendrier sur mesure'!H287</f>
        <v>Mi-temps 2</v>
      </c>
      <c r="G292" s="36"/>
      <c r="H292" s="100">
        <f>'Calendrier sur mesure'!K287</f>
        <v>75000</v>
      </c>
      <c r="I292" s="42">
        <v>0.5</v>
      </c>
      <c r="J292" s="35">
        <v>20</v>
      </c>
      <c r="K292" s="35">
        <v>1</v>
      </c>
      <c r="L292" s="30"/>
      <c r="M292" s="42"/>
      <c r="N292" s="101" t="str">
        <f>IF(G292=TRUE,H292*K292*(VLOOKUP(J292,'Table de correspondance'!D:E,2,FALSE)*(1-O292)),"")</f>
        <v/>
      </c>
      <c r="O292" s="174">
        <v>0.1</v>
      </c>
      <c r="P292" s="101" t="str">
        <f t="shared" si="64"/>
        <v/>
      </c>
      <c r="Q292" s="101" t="str">
        <f t="shared" si="53"/>
        <v/>
      </c>
      <c r="R292" s="29">
        <f>'Calendrier sur mesure'!L287</f>
        <v>6.5</v>
      </c>
      <c r="S292" s="164" t="str">
        <f>IFERROR(INDEX(Calendrier!$M:$V,MATCH($V292,Calendrier!$W:$W,0),MATCH($L276,Calendrier!$M$1:$V$1,0)),"")</f>
        <v/>
      </c>
      <c r="T292" s="164" t="str">
        <f t="shared" si="66"/>
        <v/>
      </c>
      <c r="U292" s="164" t="str">
        <f>IFERROR(VLOOKUP(T292,'Table de correspondance'!$R:$S,2,FALSE),S292)</f>
        <v/>
      </c>
      <c r="V292" s="155" t="str">
        <f t="shared" si="67"/>
        <v>1/8eme de finale (22h) - 05/074620822hPower break 1</v>
      </c>
      <c r="AA292" s="19"/>
      <c r="AB292" s="23"/>
      <c r="AC292" s="23"/>
      <c r="AD292" s="23"/>
      <c r="AE292" s="19"/>
      <c r="AF292" s="19"/>
      <c r="AG292" s="31"/>
      <c r="AH292" s="63"/>
      <c r="AI292" s="64"/>
      <c r="AAG292">
        <f t="shared" si="68"/>
        <v>0</v>
      </c>
    </row>
    <row r="293" spans="1:709" ht="19.5" customHeight="1" x14ac:dyDescent="0.25">
      <c r="A293" t="str">
        <f t="shared" si="65"/>
        <v>8ème de finale (prev)1/8eme de finale (22h) - 05/0722hMi-temps 1</v>
      </c>
      <c r="B293" s="26" t="str">
        <f>'Calendrier sur mesure'!B288</f>
        <v>8ème de finale (prev)</v>
      </c>
      <c r="C293" s="26" t="str">
        <f>'Calendrier sur mesure'!G288</f>
        <v>1/8eme de finale (18h) - 07/07</v>
      </c>
      <c r="D293" s="27">
        <f>'Calendrier sur mesure'!C288</f>
        <v>46210</v>
      </c>
      <c r="E293" s="28" t="str">
        <f>'Calendrier sur mesure'!I288</f>
        <v>18h</v>
      </c>
      <c r="F293" s="28" t="str">
        <f>'Calendrier sur mesure'!H288</f>
        <v>Mi-temps 3</v>
      </c>
      <c r="G293" s="36"/>
      <c r="H293" s="100">
        <f>'Calendrier sur mesure'!K288</f>
        <v>80000</v>
      </c>
      <c r="I293" s="42">
        <v>0.5</v>
      </c>
      <c r="J293" s="35">
        <v>20</v>
      </c>
      <c r="K293" s="35">
        <v>1</v>
      </c>
      <c r="L293" s="30"/>
      <c r="M293" s="42"/>
      <c r="N293" s="101" t="str">
        <f>IF(G293=TRUE,H293*K293*(VLOOKUP(J293,'Table de correspondance'!D:E,2,FALSE)*(1-O293)),"")</f>
        <v/>
      </c>
      <c r="O293" s="174">
        <v>0.1</v>
      </c>
      <c r="P293" s="101" t="str">
        <f t="shared" si="64"/>
        <v/>
      </c>
      <c r="Q293" s="101" t="str">
        <f t="shared" si="53"/>
        <v/>
      </c>
      <c r="R293" s="29">
        <f>'Calendrier sur mesure'!L288</f>
        <v>6.95</v>
      </c>
      <c r="S293" s="164" t="str">
        <f>IFERROR(INDEX(Calendrier!$M:$V,MATCH($V293,Calendrier!$W:$W,0),MATCH($L277,Calendrier!$M$1:$V$1,0)),"")</f>
        <v/>
      </c>
      <c r="T293" s="164" t="str">
        <f t="shared" si="66"/>
        <v/>
      </c>
      <c r="U293" s="164" t="str">
        <f>IFERROR(VLOOKUP(T293,'Table de correspondance'!$R:$S,2,FALSE),S293)</f>
        <v/>
      </c>
      <c r="V293" s="155" t="str">
        <f t="shared" si="67"/>
        <v>1/8eme de finale (22h) - 05/074620822hMi-temps 1</v>
      </c>
      <c r="AA293" s="19"/>
      <c r="AB293" s="23"/>
      <c r="AC293" s="23"/>
      <c r="AD293" s="23"/>
      <c r="AE293" s="19"/>
      <c r="AF293" s="19"/>
      <c r="AG293" s="31"/>
      <c r="AH293" s="63"/>
      <c r="AI293" s="64"/>
      <c r="AAG293">
        <f t="shared" si="68"/>
        <v>0</v>
      </c>
    </row>
    <row r="294" spans="1:709" ht="19.5" customHeight="1" x14ac:dyDescent="0.25">
      <c r="A294" t="str">
        <f t="shared" si="65"/>
        <v>8ème de finale (prev)1/8eme de finale (22h) - 05/0722hMi-temps 2</v>
      </c>
      <c r="B294" s="26" t="str">
        <f>'Calendrier sur mesure'!B289</f>
        <v>8ème de finale (prev)</v>
      </c>
      <c r="C294" s="26" t="str">
        <f>'Calendrier sur mesure'!G289</f>
        <v>1/8eme de finale (18h) - 07/07</v>
      </c>
      <c r="D294" s="27">
        <f>'Calendrier sur mesure'!C289</f>
        <v>46210</v>
      </c>
      <c r="E294" s="28" t="str">
        <f>'Calendrier sur mesure'!I289</f>
        <v>18h</v>
      </c>
      <c r="F294" s="28" t="str">
        <f>'Calendrier sur mesure'!H289</f>
        <v>Power break 2</v>
      </c>
      <c r="G294" s="36"/>
      <c r="H294" s="100">
        <f>'Calendrier sur mesure'!K289</f>
        <v>95000</v>
      </c>
      <c r="I294" s="42">
        <v>0.5</v>
      </c>
      <c r="J294" s="35">
        <v>20</v>
      </c>
      <c r="K294" s="35">
        <v>1</v>
      </c>
      <c r="L294" s="30"/>
      <c r="M294" s="42"/>
      <c r="N294" s="101" t="str">
        <f>IF(G294=TRUE,H294*K294*(VLOOKUP(J294,'Table de correspondance'!D:E,2,FALSE)*(1-O294)),"")</f>
        <v/>
      </c>
      <c r="O294" s="174">
        <v>0.1</v>
      </c>
      <c r="P294" s="101" t="str">
        <f t="shared" si="64"/>
        <v/>
      </c>
      <c r="Q294" s="101" t="str">
        <f t="shared" si="53"/>
        <v/>
      </c>
      <c r="R294" s="29">
        <f>'Calendrier sur mesure'!L289</f>
        <v>7.8850000000000007</v>
      </c>
      <c r="S294" s="164" t="str">
        <f>IFERROR(INDEX(Calendrier!$M:$V,MATCH($V294,Calendrier!$W:$W,0),MATCH($L278,Calendrier!$M$1:$V$1,0)),"")</f>
        <v/>
      </c>
      <c r="T294" s="164" t="str">
        <f t="shared" si="66"/>
        <v/>
      </c>
      <c r="U294" s="164" t="str">
        <f>IFERROR(VLOOKUP(T294,'Table de correspondance'!$R:$S,2,FALSE),S294)</f>
        <v/>
      </c>
      <c r="V294" s="155" t="str">
        <f t="shared" si="67"/>
        <v>1/8eme de finale (22h) - 05/074620822hMi-temps 2</v>
      </c>
      <c r="AA294" s="19"/>
      <c r="AB294" s="23"/>
      <c r="AC294" s="23"/>
      <c r="AD294" s="23"/>
      <c r="AE294" s="19"/>
      <c r="AF294" s="19"/>
      <c r="AG294" s="31"/>
      <c r="AH294" s="63"/>
      <c r="AI294" s="64"/>
      <c r="AAG294">
        <f t="shared" si="68"/>
        <v>0</v>
      </c>
    </row>
    <row r="295" spans="1:709" ht="19.5" customHeight="1" x14ac:dyDescent="0.25">
      <c r="A295" t="str">
        <f t="shared" si="65"/>
        <v>8ème de finale (prev)1/8eme de finale (22h) - 05/0722hMi-temps 3</v>
      </c>
      <c r="B295" s="26" t="str">
        <f>'Calendrier sur mesure'!B290</f>
        <v>8ème de finale (prev)</v>
      </c>
      <c r="C295" s="26" t="str">
        <f>'Calendrier sur mesure'!G290</f>
        <v>1/8eme de finale (18h) - 07/07</v>
      </c>
      <c r="D295" s="27">
        <f>'Calendrier sur mesure'!C290</f>
        <v>46210</v>
      </c>
      <c r="E295" s="28" t="str">
        <f>'Calendrier sur mesure'!I290</f>
        <v>18h</v>
      </c>
      <c r="F295" s="28" t="str">
        <f>'Calendrier sur mesure'!H290</f>
        <v>Fin match</v>
      </c>
      <c r="G295" s="36"/>
      <c r="H295" s="100">
        <f>'Calendrier sur mesure'!K290</f>
        <v>50000</v>
      </c>
      <c r="I295" s="42">
        <v>0.5</v>
      </c>
      <c r="J295" s="35">
        <v>20</v>
      </c>
      <c r="K295" s="35">
        <v>1</v>
      </c>
      <c r="L295" s="30"/>
      <c r="M295" s="42"/>
      <c r="N295" s="101" t="str">
        <f>IF(G295=TRUE,H295*K295*(VLOOKUP(J295,'Table de correspondance'!D:E,2,FALSE)*(1-O295)),"")</f>
        <v/>
      </c>
      <c r="O295" s="174">
        <v>0.1</v>
      </c>
      <c r="P295" s="101" t="str">
        <f t="shared" ref="P295:P301" si="69">IF(U317="",N295,N295*(1+U317))</f>
        <v/>
      </c>
      <c r="Q295" s="101" t="str">
        <f t="shared" si="53"/>
        <v/>
      </c>
      <c r="R295" s="29">
        <f>'Calendrier sur mesure'!L290</f>
        <v>4.3499999999999996</v>
      </c>
      <c r="S295" s="164" t="str">
        <f>IFERROR(INDEX(Calendrier!$M:$V,MATCH($V295,Calendrier!$W:$W,0),MATCH($L279,Calendrier!$M$1:$V$1,0)),"")</f>
        <v/>
      </c>
      <c r="T295" s="164" t="str">
        <f t="shared" si="66"/>
        <v/>
      </c>
      <c r="U295" s="164" t="str">
        <f>IFERROR(VLOOKUP(T295,'Table de correspondance'!$R:$S,2,FALSE),S295)</f>
        <v/>
      </c>
      <c r="V295" s="155" t="str">
        <f t="shared" si="67"/>
        <v>1/8eme de finale (22h) - 05/074620822hMi-temps 3</v>
      </c>
      <c r="AA295" s="19"/>
      <c r="AB295" s="23"/>
      <c r="AC295" s="23"/>
      <c r="AD295" s="23"/>
      <c r="AE295" s="19"/>
      <c r="AF295" s="19"/>
      <c r="AG295" s="31"/>
      <c r="AH295" s="63"/>
      <c r="AI295" s="64"/>
      <c r="AAG295">
        <f t="shared" si="68"/>
        <v>0</v>
      </c>
    </row>
    <row r="296" spans="1:709" ht="19.5" customHeight="1" x14ac:dyDescent="0.25">
      <c r="A296" t="str">
        <f t="shared" si="65"/>
        <v>8ème de finale (prev)1/8eme de finale (22h) - 05/0722hPower break 2</v>
      </c>
      <c r="B296" s="26" t="str">
        <f>'Calendrier sur mesure'!B291</f>
        <v>8ème de finale (prev)</v>
      </c>
      <c r="C296" s="26" t="str">
        <f>'Calendrier sur mesure'!G291</f>
        <v>1/8eme de finale (22h) - 07/07</v>
      </c>
      <c r="D296" s="27">
        <f>'Calendrier sur mesure'!C291</f>
        <v>46210</v>
      </c>
      <c r="E296" s="28" t="str">
        <f>'Calendrier sur mesure'!I291</f>
        <v>22h</v>
      </c>
      <c r="F296" s="28" t="str">
        <f>'Calendrier sur mesure'!H291</f>
        <v>Avant Match</v>
      </c>
      <c r="G296" s="36"/>
      <c r="H296" s="100">
        <f>'Calendrier sur mesure'!K291</f>
        <v>58000</v>
      </c>
      <c r="I296" s="42">
        <v>0.5</v>
      </c>
      <c r="J296" s="35">
        <v>20</v>
      </c>
      <c r="K296" s="35">
        <v>1</v>
      </c>
      <c r="L296" s="30"/>
      <c r="M296" s="42"/>
      <c r="N296" s="101" t="str">
        <f>IF(G296=TRUE,H296*K296*(VLOOKUP(J296,'Table de correspondance'!D:E,2,FALSE)*(1-O296)),"")</f>
        <v/>
      </c>
      <c r="O296" s="174">
        <v>0.1</v>
      </c>
      <c r="P296" s="101" t="str">
        <f t="shared" si="69"/>
        <v/>
      </c>
      <c r="Q296" s="101" t="str">
        <f t="shared" si="53"/>
        <v/>
      </c>
      <c r="R296" s="29">
        <f>'Calendrier sur mesure'!L291</f>
        <v>4.1500000000000004</v>
      </c>
      <c r="S296" s="164" t="str">
        <f>IFERROR(INDEX(Calendrier!$M:$V,MATCH($V296,Calendrier!$W:$W,0),MATCH($L280,Calendrier!$M$1:$V$1,0)),"")</f>
        <v/>
      </c>
      <c r="T296" s="164" t="str">
        <f t="shared" si="66"/>
        <v/>
      </c>
      <c r="U296" s="164" t="str">
        <f>IFERROR(VLOOKUP(T296,'Table de correspondance'!$R:$S,2,FALSE),S296)</f>
        <v/>
      </c>
      <c r="V296" s="155" t="str">
        <f t="shared" si="67"/>
        <v>1/8eme de finale (22h) - 05/074620822hPower break 2</v>
      </c>
      <c r="AA296" s="19"/>
      <c r="AB296" s="23"/>
      <c r="AC296" s="23"/>
      <c r="AD296" s="23"/>
      <c r="AE296" s="19"/>
      <c r="AF296" s="19"/>
      <c r="AG296" s="31"/>
      <c r="AH296" s="63"/>
      <c r="AI296" s="64"/>
      <c r="AAG296">
        <f t="shared" si="68"/>
        <v>0</v>
      </c>
    </row>
    <row r="297" spans="1:709" ht="19.5" customHeight="1" x14ac:dyDescent="0.25">
      <c r="A297" t="e">
        <f>_xlfn.CONCAT(#REF!,#REF!,#REF!,#REF!)</f>
        <v>#REF!</v>
      </c>
      <c r="B297" s="26" t="str">
        <f>'Calendrier sur mesure'!B292</f>
        <v>8ème de finale (prev)</v>
      </c>
      <c r="C297" s="26" t="str">
        <f>'Calendrier sur mesure'!G292</f>
        <v>1/8eme de finale (22h) - 07/07</v>
      </c>
      <c r="D297" s="27">
        <f>'Calendrier sur mesure'!C292</f>
        <v>46210</v>
      </c>
      <c r="E297" s="28" t="str">
        <f>'Calendrier sur mesure'!I292</f>
        <v>22h</v>
      </c>
      <c r="F297" s="28" t="str">
        <f>'Calendrier sur mesure'!H292</f>
        <v>Power break 1</v>
      </c>
      <c r="G297" s="36"/>
      <c r="H297" s="100">
        <f>'Calendrier sur mesure'!K292</f>
        <v>105000</v>
      </c>
      <c r="I297" s="42">
        <v>0.5</v>
      </c>
      <c r="J297" s="35">
        <v>20</v>
      </c>
      <c r="K297" s="35">
        <v>1</v>
      </c>
      <c r="L297" s="30"/>
      <c r="M297" s="42"/>
      <c r="N297" s="101" t="str">
        <f>IF(G297=TRUE,H297*K297*(VLOOKUP(J297,'Table de correspondance'!D:E,2,FALSE)*(1-O297)),"")</f>
        <v/>
      </c>
      <c r="O297" s="174">
        <v>0.1</v>
      </c>
      <c r="P297" s="101" t="str">
        <f t="shared" si="69"/>
        <v/>
      </c>
      <c r="Q297" s="101" t="str">
        <f t="shared" si="53"/>
        <v/>
      </c>
      <c r="R297" s="29">
        <f>'Calendrier sur mesure'!L292</f>
        <v>7.9799999999999995</v>
      </c>
      <c r="S297" s="164" t="str">
        <f>IFERROR(INDEX(Calendrier!$M:$V,MATCH($V297,Calendrier!$W:$W,0),MATCH(#REF!,Calendrier!$M$1:$V$1,0)),"")</f>
        <v/>
      </c>
      <c r="T297" s="164" t="e">
        <f>_xlfn.CONCAT(#REF!,#REF!)</f>
        <v>#REF!</v>
      </c>
      <c r="U297" s="164" t="str">
        <f>IFERROR(VLOOKUP(T297,'Table de correspondance'!$R:$S,2,FALSE),S297)</f>
        <v/>
      </c>
      <c r="V297" s="155" t="e">
        <f>_xlfn.CONCAT(#REF!,#REF!,#REF!,#REF!)</f>
        <v>#REF!</v>
      </c>
      <c r="AA297" s="19"/>
      <c r="AB297" s="23"/>
      <c r="AC297" s="23"/>
      <c r="AD297" s="23"/>
      <c r="AE297" s="19"/>
      <c r="AF297" s="19"/>
      <c r="AG297" s="31"/>
      <c r="AH297" s="63"/>
      <c r="AI297" s="64"/>
      <c r="AAG297">
        <f>--((ISNUMBER(SEARCH("Mexique",#REF!))+ISNUMBER(SEARCH("France",#REF!)))&gt;0)</f>
        <v>0</v>
      </c>
    </row>
    <row r="298" spans="1:709" ht="19.5" customHeight="1" x14ac:dyDescent="0.25">
      <c r="A298" t="e">
        <f>_xlfn.CONCAT(#REF!,#REF!,#REF!,#REF!)</f>
        <v>#REF!</v>
      </c>
      <c r="B298" s="26" t="str">
        <f>'Calendrier sur mesure'!B293</f>
        <v>8ème de finale (prev)</v>
      </c>
      <c r="C298" s="26" t="str">
        <f>'Calendrier sur mesure'!G293</f>
        <v>1/8eme de finale (22h) - 07/07</v>
      </c>
      <c r="D298" s="27">
        <f>'Calendrier sur mesure'!C293</f>
        <v>46210</v>
      </c>
      <c r="E298" s="28" t="str">
        <f>'Calendrier sur mesure'!I293</f>
        <v>22h</v>
      </c>
      <c r="F298" s="28" t="str">
        <f>'Calendrier sur mesure'!H293</f>
        <v>Mi-temps 1</v>
      </c>
      <c r="G298" s="36"/>
      <c r="H298" s="100">
        <f>'Calendrier sur mesure'!K293</f>
        <v>85000</v>
      </c>
      <c r="I298" s="42">
        <v>0.5</v>
      </c>
      <c r="J298" s="35">
        <v>20</v>
      </c>
      <c r="K298" s="35">
        <v>1</v>
      </c>
      <c r="L298" s="30"/>
      <c r="M298" s="42"/>
      <c r="N298" s="101" t="str">
        <f>IF(G298=TRUE,H298*K298*(VLOOKUP(J298,'Table de correspondance'!D:E,2,FALSE)*(1-O298)),"")</f>
        <v/>
      </c>
      <c r="O298" s="174">
        <v>0.1</v>
      </c>
      <c r="P298" s="101" t="str">
        <f t="shared" si="69"/>
        <v/>
      </c>
      <c r="Q298" s="101" t="str">
        <f t="shared" si="53"/>
        <v/>
      </c>
      <c r="R298" s="29">
        <f>'Calendrier sur mesure'!L293</f>
        <v>6.8</v>
      </c>
      <c r="S298" s="164" t="str">
        <f>IFERROR(INDEX(Calendrier!$M:$V,MATCH($V298,Calendrier!$W:$W,0),MATCH(#REF!,Calendrier!$M$1:$V$1,0)),"")</f>
        <v/>
      </c>
      <c r="T298" s="164" t="e">
        <f>_xlfn.CONCAT(#REF!,#REF!)</f>
        <v>#REF!</v>
      </c>
      <c r="U298" s="164" t="str">
        <f>IFERROR(VLOOKUP(T298,'Table de correspondance'!$R:$S,2,FALSE),S298)</f>
        <v/>
      </c>
      <c r="V298" s="155" t="e">
        <f>_xlfn.CONCAT(#REF!,#REF!,#REF!,#REF!)</f>
        <v>#REF!</v>
      </c>
      <c r="AA298" s="19"/>
      <c r="AB298" s="23"/>
      <c r="AC298" s="23"/>
      <c r="AD298" s="23"/>
      <c r="AE298" s="19"/>
      <c r="AF298" s="19"/>
      <c r="AG298" s="31"/>
      <c r="AH298" s="63"/>
      <c r="AI298" s="64"/>
      <c r="AAG298">
        <f>--((ISNUMBER(SEARCH("Mexique",#REF!))+ISNUMBER(SEARCH("France",#REF!)))&gt;0)</f>
        <v>0</v>
      </c>
    </row>
    <row r="299" spans="1:709" ht="19.5" customHeight="1" x14ac:dyDescent="0.25">
      <c r="A299" t="str">
        <f t="shared" ref="A299:A305" si="70">_xlfn.CONCAT(B281,C281,E281,F281)</f>
        <v>8ème de finale (prev)1/8eme de finale (22h) - 05/0722hFin match</v>
      </c>
      <c r="B299" s="26" t="str">
        <f>'Calendrier sur mesure'!B294</f>
        <v>8ème de finale (prev)</v>
      </c>
      <c r="C299" s="26" t="str">
        <f>'Calendrier sur mesure'!G294</f>
        <v>1/8eme de finale (22h) - 07/07</v>
      </c>
      <c r="D299" s="27">
        <f>'Calendrier sur mesure'!C294</f>
        <v>46210</v>
      </c>
      <c r="E299" s="28" t="str">
        <f>'Calendrier sur mesure'!I294</f>
        <v>22h</v>
      </c>
      <c r="F299" s="28" t="str">
        <f>'Calendrier sur mesure'!H294</f>
        <v>Mi-temps 2</v>
      </c>
      <c r="G299" s="36"/>
      <c r="H299" s="100">
        <f>'Calendrier sur mesure'!K294</f>
        <v>80000</v>
      </c>
      <c r="I299" s="42">
        <v>0.5</v>
      </c>
      <c r="J299" s="35">
        <v>20</v>
      </c>
      <c r="K299" s="35">
        <v>1</v>
      </c>
      <c r="L299" s="30"/>
      <c r="M299" s="42"/>
      <c r="N299" s="101" t="str">
        <f>IF(G299=TRUE,H299*K299*(VLOOKUP(J299,'Table de correspondance'!D:E,2,FALSE)*(1-O299)),"")</f>
        <v/>
      </c>
      <c r="O299" s="174">
        <v>0.1</v>
      </c>
      <c r="P299" s="101" t="str">
        <f t="shared" si="69"/>
        <v/>
      </c>
      <c r="Q299" s="101" t="str">
        <f t="shared" si="53"/>
        <v/>
      </c>
      <c r="R299" s="29">
        <f>'Calendrier sur mesure'!L294</f>
        <v>6.4</v>
      </c>
      <c r="S299" s="164" t="str">
        <f>IFERROR(INDEX(Calendrier!$M:$V,MATCH($V299,Calendrier!$W:$W,0),MATCH($L281,Calendrier!$M$1:$V$1,0)),"")</f>
        <v/>
      </c>
      <c r="T299" s="164" t="str">
        <f t="shared" ref="T299:T305" si="71">_xlfn.CONCAT(L281,M281)</f>
        <v/>
      </c>
      <c r="U299" s="164" t="str">
        <f>IFERROR(VLOOKUP(T299,'Table de correspondance'!$R:$S,2,FALSE),S299)</f>
        <v/>
      </c>
      <c r="V299" s="155" t="str">
        <f t="shared" ref="V299:V305" si="72">_xlfn.CONCAT(C281,D281,E281,F281)</f>
        <v>1/8eme de finale (22h) - 05/074620822hFin match</v>
      </c>
      <c r="AA299" s="19"/>
      <c r="AB299" s="23"/>
      <c r="AC299" s="23"/>
      <c r="AD299" s="23"/>
      <c r="AE299" s="19"/>
      <c r="AF299" s="19"/>
      <c r="AG299" s="31"/>
      <c r="AH299" s="63"/>
      <c r="AI299" s="64"/>
      <c r="AAG299">
        <f t="shared" ref="AAG299:AAG305" si="73">--((ISNUMBER(SEARCH("Mexique",$C281))+ISNUMBER(SEARCH("France",$C281)))&gt;0)</f>
        <v>0</v>
      </c>
    </row>
    <row r="300" spans="1:709" ht="19.5" customHeight="1" x14ac:dyDescent="0.25">
      <c r="A300" t="str">
        <f t="shared" si="70"/>
        <v>8ème de finale (prev)1/8eme de finale (21h) - 06/0721hAvant Match</v>
      </c>
      <c r="B300" s="26" t="str">
        <f>'Calendrier sur mesure'!B295</f>
        <v>8ème de finale (prev)</v>
      </c>
      <c r="C300" s="26" t="str">
        <f>'Calendrier sur mesure'!G295</f>
        <v>1/8eme de finale (22h) - 07/07</v>
      </c>
      <c r="D300" s="27">
        <f>'Calendrier sur mesure'!C295</f>
        <v>46210</v>
      </c>
      <c r="E300" s="28" t="str">
        <f>'Calendrier sur mesure'!I295</f>
        <v>22h</v>
      </c>
      <c r="F300" s="28" t="str">
        <f>'Calendrier sur mesure'!H295</f>
        <v>Mi-temps 3</v>
      </c>
      <c r="G300" s="36"/>
      <c r="H300" s="100">
        <f>'Calendrier sur mesure'!K295</f>
        <v>85000</v>
      </c>
      <c r="I300" s="42">
        <v>0.5</v>
      </c>
      <c r="J300" s="35">
        <v>20</v>
      </c>
      <c r="K300" s="35">
        <v>1</v>
      </c>
      <c r="L300" s="30"/>
      <c r="M300" s="42"/>
      <c r="N300" s="101" t="str">
        <f>IF(G300=TRUE,H300*K300*(VLOOKUP(J300,'Table de correspondance'!D:E,2,FALSE)*(1-O300)),"")</f>
        <v/>
      </c>
      <c r="O300" s="174">
        <v>0.1</v>
      </c>
      <c r="P300" s="101" t="str">
        <f t="shared" si="69"/>
        <v/>
      </c>
      <c r="Q300" s="101" t="str">
        <f t="shared" si="53"/>
        <v/>
      </c>
      <c r="R300" s="29">
        <f>'Calendrier sur mesure'!L295</f>
        <v>6.8</v>
      </c>
      <c r="S300" s="164" t="str">
        <f>IFERROR(INDEX(Calendrier!$M:$V,MATCH($V300,Calendrier!$W:$W,0),MATCH($L282,Calendrier!$M$1:$V$1,0)),"")</f>
        <v/>
      </c>
      <c r="T300" s="164" t="str">
        <f t="shared" si="71"/>
        <v/>
      </c>
      <c r="U300" s="164" t="str">
        <f>IFERROR(VLOOKUP(T300,'Table de correspondance'!$R:$S,2,FALSE),S300)</f>
        <v/>
      </c>
      <c r="V300" s="155" t="str">
        <f t="shared" si="72"/>
        <v>1/8eme de finale (21h) - 06/074620921hAvant Match</v>
      </c>
      <c r="AA300" s="19"/>
      <c r="AB300" s="23"/>
      <c r="AC300" s="23"/>
      <c r="AD300" s="23"/>
      <c r="AE300" s="19"/>
      <c r="AF300" s="19"/>
      <c r="AG300" s="31"/>
      <c r="AH300" s="63"/>
      <c r="AI300" s="64"/>
      <c r="AAG300">
        <f t="shared" si="73"/>
        <v>0</v>
      </c>
    </row>
    <row r="301" spans="1:709" ht="19.5" customHeight="1" x14ac:dyDescent="0.25">
      <c r="A301" t="str">
        <f t="shared" si="70"/>
        <v>8ème de finale (prev)1/8eme de finale (21h) - 06/0721hPower break 1</v>
      </c>
      <c r="B301" s="26" t="str">
        <f>'Calendrier sur mesure'!B296</f>
        <v>8ème de finale (prev)</v>
      </c>
      <c r="C301" s="26" t="str">
        <f>'Calendrier sur mesure'!G296</f>
        <v>1/8eme de finale (22h) - 07/07</v>
      </c>
      <c r="D301" s="27">
        <f>'Calendrier sur mesure'!C296</f>
        <v>46210</v>
      </c>
      <c r="E301" s="28" t="str">
        <f>'Calendrier sur mesure'!I296</f>
        <v>22h</v>
      </c>
      <c r="F301" s="28" t="str">
        <f>'Calendrier sur mesure'!H296</f>
        <v>Power break 2</v>
      </c>
      <c r="G301" s="36"/>
      <c r="H301" s="100">
        <f>'Calendrier sur mesure'!K296</f>
        <v>105000</v>
      </c>
      <c r="I301" s="42">
        <v>0.5</v>
      </c>
      <c r="J301" s="35">
        <v>20</v>
      </c>
      <c r="K301" s="35">
        <v>1</v>
      </c>
      <c r="L301" s="30"/>
      <c r="M301" s="42"/>
      <c r="N301" s="101" t="str">
        <f>IF(G301=TRUE,H301*K301*(VLOOKUP(J301,'Table de correspondance'!D:E,2,FALSE)*(1-O301)),"")</f>
        <v/>
      </c>
      <c r="O301" s="174">
        <v>0.1</v>
      </c>
      <c r="P301" s="101" t="str">
        <f t="shared" si="69"/>
        <v/>
      </c>
      <c r="Q301" s="101" t="str">
        <f t="shared" si="53"/>
        <v/>
      </c>
      <c r="R301" s="29">
        <f>'Calendrier sur mesure'!L296</f>
        <v>7.9799999999999995</v>
      </c>
      <c r="S301" s="164" t="str">
        <f>IFERROR(INDEX(Calendrier!$M:$V,MATCH($V301,Calendrier!$W:$W,0),MATCH($L283,Calendrier!$M$1:$V$1,0)),"")</f>
        <v/>
      </c>
      <c r="T301" s="164" t="str">
        <f t="shared" si="71"/>
        <v/>
      </c>
      <c r="U301" s="164" t="str">
        <f>IFERROR(VLOOKUP(T301,'Table de correspondance'!$R:$S,2,FALSE),S301)</f>
        <v/>
      </c>
      <c r="V301" s="155" t="str">
        <f t="shared" si="72"/>
        <v>1/8eme de finale (21h) - 06/074620921hPower break 1</v>
      </c>
      <c r="AA301" s="19"/>
      <c r="AB301" s="23"/>
      <c r="AC301" s="23"/>
      <c r="AD301" s="23"/>
      <c r="AE301" s="19"/>
      <c r="AF301" s="19"/>
      <c r="AG301" s="31"/>
      <c r="AH301" s="63"/>
      <c r="AI301" s="64"/>
      <c r="AAG301">
        <f t="shared" si="73"/>
        <v>0</v>
      </c>
    </row>
    <row r="302" spans="1:709" ht="19.5" customHeight="1" x14ac:dyDescent="0.25">
      <c r="A302" t="str">
        <f t="shared" si="70"/>
        <v>8ème de finale (prev)1/8eme de finale (21h) - 06/0721hMi-temps 1</v>
      </c>
      <c r="B302" s="26" t="str">
        <f>'Calendrier sur mesure'!B297</f>
        <v>8ème de finale (prev)</v>
      </c>
      <c r="C302" s="26" t="str">
        <f>'Calendrier sur mesure'!G297</f>
        <v>1/8eme de finale (22h) - 07/07</v>
      </c>
      <c r="D302" s="27">
        <f>'Calendrier sur mesure'!C297</f>
        <v>46210</v>
      </c>
      <c r="E302" s="28" t="str">
        <f>'Calendrier sur mesure'!I297</f>
        <v>22h</v>
      </c>
      <c r="F302" s="28" t="str">
        <f>'Calendrier sur mesure'!H297</f>
        <v>Fin match</v>
      </c>
      <c r="G302" s="36"/>
      <c r="H302" s="100">
        <f>'Calendrier sur mesure'!K297</f>
        <v>22000</v>
      </c>
      <c r="I302" s="42">
        <v>0.5</v>
      </c>
      <c r="J302" s="35">
        <v>20</v>
      </c>
      <c r="K302" s="35">
        <v>1</v>
      </c>
      <c r="L302" s="30"/>
      <c r="M302" s="42"/>
      <c r="N302" s="101" t="str">
        <f>IF(G302=TRUE,H302*K302*(VLOOKUP(J302,'Table de correspondance'!D:E,2,FALSE)*(1-O302)),"")</f>
        <v/>
      </c>
      <c r="O302" s="174">
        <v>0.1</v>
      </c>
      <c r="P302" s="101" t="str">
        <f t="shared" ref="P302:P308" si="74">IF(U326="",N302,N302*(1+U326))</f>
        <v/>
      </c>
      <c r="Q302" s="101" t="str">
        <f t="shared" si="53"/>
        <v/>
      </c>
      <c r="R302" s="29">
        <f>'Calendrier sur mesure'!L297</f>
        <v>2.4</v>
      </c>
      <c r="S302" s="164" t="str">
        <f>IFERROR(INDEX(Calendrier!$M:$V,MATCH($V302,Calendrier!$W:$W,0),MATCH($L284,Calendrier!$M$1:$V$1,0)),"")</f>
        <v/>
      </c>
      <c r="T302" s="164" t="str">
        <f t="shared" si="71"/>
        <v/>
      </c>
      <c r="U302" s="164" t="str">
        <f>IFERROR(VLOOKUP(T302,'Table de correspondance'!$R:$S,2,FALSE),S302)</f>
        <v/>
      </c>
      <c r="V302" s="155" t="str">
        <f t="shared" si="72"/>
        <v>1/8eme de finale (21h) - 06/074620921hMi-temps 1</v>
      </c>
      <c r="AA302" s="19"/>
      <c r="AB302" s="23"/>
      <c r="AC302" s="23"/>
      <c r="AD302" s="23"/>
      <c r="AE302" s="19"/>
      <c r="AF302" s="19"/>
      <c r="AG302" s="31"/>
      <c r="AH302" s="63"/>
      <c r="AI302" s="64"/>
      <c r="AAG302">
        <f t="shared" si="73"/>
        <v>0</v>
      </c>
    </row>
    <row r="303" spans="1:709" ht="19.5" customHeight="1" x14ac:dyDescent="0.25">
      <c r="A303" t="str">
        <f t="shared" si="70"/>
        <v>8ème de finale (prev)1/8eme de finale (21h) - 06/0721hMi-temps 2</v>
      </c>
      <c r="B303" s="26" t="str">
        <f>'Calendrier sur mesure'!B298</f>
        <v>8ème de finale (prev)</v>
      </c>
      <c r="C303" s="26" t="str">
        <f>'Calendrier sur mesure'!G298</f>
        <v>1/8eme de finale (19h) - 04/07</v>
      </c>
      <c r="D303" s="27">
        <f>'Calendrier sur mesure'!C298</f>
        <v>46207</v>
      </c>
      <c r="E303" s="28" t="str">
        <f>'Calendrier sur mesure'!I298</f>
        <v>19h</v>
      </c>
      <c r="F303" s="28" t="str">
        <f>'Calendrier sur mesure'!H298</f>
        <v>Avant Match</v>
      </c>
      <c r="G303" s="36"/>
      <c r="H303" s="100">
        <f>'Calendrier sur mesure'!K298</f>
        <v>28000</v>
      </c>
      <c r="I303" s="42">
        <v>0.5</v>
      </c>
      <c r="J303" s="35">
        <v>20</v>
      </c>
      <c r="K303" s="35">
        <v>1</v>
      </c>
      <c r="L303" s="30"/>
      <c r="M303" s="42"/>
      <c r="N303" s="101" t="str">
        <f>IF(G303=TRUE,H303*K303*(VLOOKUP(J303,'Table de correspondance'!D:E,2,FALSE)*(1-O303)),"")</f>
        <v/>
      </c>
      <c r="O303" s="174">
        <v>0.1</v>
      </c>
      <c r="P303" s="101" t="str">
        <f t="shared" si="74"/>
        <v/>
      </c>
      <c r="Q303" s="101" t="str">
        <f t="shared" si="53"/>
        <v/>
      </c>
      <c r="R303" s="29">
        <f>'Calendrier sur mesure'!L298</f>
        <v>2.4</v>
      </c>
      <c r="S303" s="164" t="str">
        <f>IFERROR(INDEX(Calendrier!$M:$V,MATCH($V303,Calendrier!$W:$W,0),MATCH($L285,Calendrier!$M$1:$V$1,0)),"")</f>
        <v/>
      </c>
      <c r="T303" s="164" t="str">
        <f t="shared" si="71"/>
        <v/>
      </c>
      <c r="U303" s="164" t="str">
        <f>IFERROR(VLOOKUP(T303,'Table de correspondance'!$R:$S,2,FALSE),S303)</f>
        <v/>
      </c>
      <c r="V303" s="155" t="str">
        <f t="shared" si="72"/>
        <v>1/8eme de finale (21h) - 06/074620921hMi-temps 2</v>
      </c>
      <c r="AA303" s="19"/>
      <c r="AB303" s="23"/>
      <c r="AC303" s="23"/>
      <c r="AD303" s="23"/>
      <c r="AE303" s="19"/>
      <c r="AF303" s="19"/>
      <c r="AG303" s="31"/>
      <c r="AH303" s="63"/>
      <c r="AI303" s="64"/>
      <c r="AAG303">
        <f t="shared" si="73"/>
        <v>0</v>
      </c>
    </row>
    <row r="304" spans="1:709" ht="19.5" customHeight="1" x14ac:dyDescent="0.25">
      <c r="A304" t="str">
        <f t="shared" si="70"/>
        <v>8ème de finale (prev)1/8eme de finale (21h) - 06/0721hMi-temps 3</v>
      </c>
      <c r="B304" s="26" t="str">
        <f>'Calendrier sur mesure'!B299</f>
        <v>8ème de finale (prev)</v>
      </c>
      <c r="C304" s="26" t="str">
        <f>'Calendrier sur mesure'!G299</f>
        <v>1/8eme de finale (19h) - 04/07</v>
      </c>
      <c r="D304" s="27">
        <f>'Calendrier sur mesure'!C299</f>
        <v>46207</v>
      </c>
      <c r="E304" s="28" t="str">
        <f>'Calendrier sur mesure'!I299</f>
        <v>19h</v>
      </c>
      <c r="F304" s="28" t="str">
        <f>'Calendrier sur mesure'!H299</f>
        <v>Power break 1</v>
      </c>
      <c r="G304" s="36"/>
      <c r="H304" s="100">
        <f>'Calendrier sur mesure'!K299</f>
        <v>95000</v>
      </c>
      <c r="I304" s="42">
        <v>0.5</v>
      </c>
      <c r="J304" s="35">
        <v>20</v>
      </c>
      <c r="K304" s="35">
        <v>1</v>
      </c>
      <c r="L304" s="30"/>
      <c r="M304" s="42"/>
      <c r="N304" s="101" t="str">
        <f>IF(G304=TRUE,H304*K304*(VLOOKUP(J304,'Table de correspondance'!D:E,2,FALSE)*(1-O304)),"")</f>
        <v/>
      </c>
      <c r="O304" s="174">
        <v>0.1</v>
      </c>
      <c r="P304" s="101" t="str">
        <f t="shared" si="74"/>
        <v/>
      </c>
      <c r="Q304" s="101" t="str">
        <f t="shared" ref="Q304:Q342" si="75">IFERROR(P304*(1-I304),"")</f>
        <v/>
      </c>
      <c r="R304" s="29">
        <f>'Calendrier sur mesure'!L299</f>
        <v>7.8850000000000007</v>
      </c>
      <c r="S304" s="164" t="str">
        <f>IFERROR(INDEX(Calendrier!$M:$V,MATCH($V304,Calendrier!$W:$W,0),MATCH($L286,Calendrier!$M$1:$V$1,0)),"")</f>
        <v/>
      </c>
      <c r="T304" s="164" t="str">
        <f t="shared" si="71"/>
        <v/>
      </c>
      <c r="U304" s="164" t="str">
        <f>IFERROR(VLOOKUP(T304,'Table de correspondance'!$R:$S,2,FALSE),S304)</f>
        <v/>
      </c>
      <c r="V304" s="155" t="str">
        <f t="shared" si="72"/>
        <v>1/8eme de finale (21h) - 06/074620921hMi-temps 3</v>
      </c>
      <c r="AA304" s="19"/>
      <c r="AB304" s="23"/>
      <c r="AC304" s="23"/>
      <c r="AD304" s="23"/>
      <c r="AE304" s="19"/>
      <c r="AF304" s="19"/>
      <c r="AG304" s="31"/>
      <c r="AH304" s="63"/>
      <c r="AI304" s="64"/>
      <c r="AAG304">
        <f t="shared" si="73"/>
        <v>0</v>
      </c>
    </row>
    <row r="305" spans="1:709" ht="19.5" customHeight="1" x14ac:dyDescent="0.25">
      <c r="A305" t="str">
        <f t="shared" si="70"/>
        <v>8ème de finale (prev)1/8eme de finale (21h) - 06/0721hPower break 2</v>
      </c>
      <c r="B305" s="26" t="str">
        <f>'Calendrier sur mesure'!B300</f>
        <v>8ème de finale (prev)</v>
      </c>
      <c r="C305" s="26" t="str">
        <f>'Calendrier sur mesure'!G300</f>
        <v>1/8eme de finale (19h) - 04/07</v>
      </c>
      <c r="D305" s="27">
        <f>'Calendrier sur mesure'!C300</f>
        <v>46207</v>
      </c>
      <c r="E305" s="28" t="str">
        <f>'Calendrier sur mesure'!I300</f>
        <v>19h</v>
      </c>
      <c r="F305" s="28" t="str">
        <f>'Calendrier sur mesure'!H300</f>
        <v>Mi-temps 1</v>
      </c>
      <c r="G305" s="36"/>
      <c r="H305" s="100">
        <f>'Calendrier sur mesure'!K300</f>
        <v>80000</v>
      </c>
      <c r="I305" s="42">
        <v>0.5</v>
      </c>
      <c r="J305" s="35">
        <v>20</v>
      </c>
      <c r="K305" s="35">
        <v>1</v>
      </c>
      <c r="L305" s="30"/>
      <c r="M305" s="42"/>
      <c r="N305" s="101" t="str">
        <f>IF(G305=TRUE,H305*K305*(VLOOKUP(J305,'Table de correspondance'!D:E,2,FALSE)*(1-O305)),"")</f>
        <v/>
      </c>
      <c r="O305" s="174">
        <v>0.1</v>
      </c>
      <c r="P305" s="101" t="str">
        <f t="shared" si="74"/>
        <v/>
      </c>
      <c r="Q305" s="101" t="str">
        <f t="shared" si="75"/>
        <v/>
      </c>
      <c r="R305" s="29">
        <f>'Calendrier sur mesure'!L300</f>
        <v>6.95</v>
      </c>
      <c r="S305" s="164" t="str">
        <f>IFERROR(INDEX(Calendrier!$M:$V,MATCH($V305,Calendrier!$W:$W,0),MATCH($L287,Calendrier!$M$1:$V$1,0)),"")</f>
        <v/>
      </c>
      <c r="T305" s="164" t="str">
        <f t="shared" si="71"/>
        <v/>
      </c>
      <c r="U305" s="164" t="str">
        <f>IFERROR(VLOOKUP(T305,'Table de correspondance'!$R:$S,2,FALSE),S305)</f>
        <v/>
      </c>
      <c r="V305" s="155" t="str">
        <f t="shared" si="72"/>
        <v>1/8eme de finale (21h) - 06/074620921hPower break 2</v>
      </c>
      <c r="AA305" s="19"/>
      <c r="AB305" s="23"/>
      <c r="AC305" s="23"/>
      <c r="AD305" s="23"/>
      <c r="AE305" s="19"/>
      <c r="AF305" s="19"/>
      <c r="AG305" s="31"/>
      <c r="AH305" s="63"/>
      <c r="AI305" s="64"/>
      <c r="AAG305">
        <f t="shared" si="73"/>
        <v>0</v>
      </c>
    </row>
    <row r="306" spans="1:709" ht="19.5" customHeight="1" x14ac:dyDescent="0.25">
      <c r="A306" t="e">
        <f>_xlfn.CONCAT(#REF!,#REF!,#REF!,#REF!)</f>
        <v>#REF!</v>
      </c>
      <c r="B306" s="26" t="str">
        <f>'Calendrier sur mesure'!B301</f>
        <v>8ème de finale (prev)</v>
      </c>
      <c r="C306" s="26" t="str">
        <f>'Calendrier sur mesure'!G301</f>
        <v>1/8eme de finale (19h) - 04/07</v>
      </c>
      <c r="D306" s="27">
        <f>'Calendrier sur mesure'!C301</f>
        <v>46207</v>
      </c>
      <c r="E306" s="28" t="str">
        <f>'Calendrier sur mesure'!I301</f>
        <v>19h</v>
      </c>
      <c r="F306" s="28" t="str">
        <f>'Calendrier sur mesure'!H301</f>
        <v>Mi-temps 2</v>
      </c>
      <c r="G306" s="36"/>
      <c r="H306" s="100">
        <f>'Calendrier sur mesure'!K301</f>
        <v>75000</v>
      </c>
      <c r="I306" s="42">
        <v>0.5</v>
      </c>
      <c r="J306" s="35">
        <v>20</v>
      </c>
      <c r="K306" s="35">
        <v>1</v>
      </c>
      <c r="L306" s="30"/>
      <c r="M306" s="42"/>
      <c r="N306" s="101" t="str">
        <f>IF(G306=TRUE,H306*K306*(VLOOKUP(J306,'Table de correspondance'!D:E,2,FALSE)*(1-O306)),"")</f>
        <v/>
      </c>
      <c r="O306" s="174">
        <v>0.1</v>
      </c>
      <c r="P306" s="101" t="str">
        <f t="shared" si="74"/>
        <v/>
      </c>
      <c r="Q306" s="101" t="str">
        <f t="shared" si="75"/>
        <v/>
      </c>
      <c r="R306" s="29">
        <f>'Calendrier sur mesure'!L301</f>
        <v>6.5</v>
      </c>
      <c r="S306" s="164" t="str">
        <f>IFERROR(INDEX(Calendrier!$M:$V,MATCH($V306,Calendrier!$W:$W,0),MATCH(#REF!,Calendrier!$M$1:$V$1,0)),"")</f>
        <v/>
      </c>
      <c r="T306" s="164" t="e">
        <f>_xlfn.CONCAT(#REF!,#REF!)</f>
        <v>#REF!</v>
      </c>
      <c r="U306" s="164" t="str">
        <f>IFERROR(VLOOKUP(T306,'Table de correspondance'!$R:$S,2,FALSE),S306)</f>
        <v/>
      </c>
      <c r="V306" s="155" t="e">
        <f>_xlfn.CONCAT(#REF!,#REF!,#REF!,#REF!)</f>
        <v>#REF!</v>
      </c>
      <c r="AA306" s="19"/>
      <c r="AB306" s="23"/>
      <c r="AC306" s="23"/>
      <c r="AD306" s="23"/>
      <c r="AE306" s="19"/>
      <c r="AF306" s="19"/>
      <c r="AG306" s="31"/>
      <c r="AH306" s="63"/>
      <c r="AI306" s="64"/>
      <c r="AAG306">
        <f>--((ISNUMBER(SEARCH("Mexique",#REF!))+ISNUMBER(SEARCH("France",#REF!)))&gt;0)</f>
        <v>0</v>
      </c>
    </row>
    <row r="307" spans="1:709" ht="19.5" customHeight="1" x14ac:dyDescent="0.25">
      <c r="A307" t="e">
        <f>_xlfn.CONCAT(#REF!,#REF!,#REF!,#REF!)</f>
        <v>#REF!</v>
      </c>
      <c r="B307" s="26" t="str">
        <f>'Calendrier sur mesure'!B302</f>
        <v>8ème de finale (prev)</v>
      </c>
      <c r="C307" s="26" t="str">
        <f>'Calendrier sur mesure'!G302</f>
        <v>1/8eme de finale (19h) - 04/07</v>
      </c>
      <c r="D307" s="27">
        <f>'Calendrier sur mesure'!C302</f>
        <v>46207</v>
      </c>
      <c r="E307" s="28" t="str">
        <f>'Calendrier sur mesure'!I302</f>
        <v>19h</v>
      </c>
      <c r="F307" s="28" t="str">
        <f>'Calendrier sur mesure'!H302</f>
        <v>Mi-temps 3</v>
      </c>
      <c r="G307" s="36"/>
      <c r="H307" s="100">
        <f>'Calendrier sur mesure'!K302</f>
        <v>80000</v>
      </c>
      <c r="I307" s="42">
        <v>0.5</v>
      </c>
      <c r="J307" s="35">
        <v>20</v>
      </c>
      <c r="K307" s="35">
        <v>1</v>
      </c>
      <c r="L307" s="30"/>
      <c r="M307" s="42"/>
      <c r="N307" s="101" t="str">
        <f>IF(G307=TRUE,H307*K307*(VLOOKUP(J307,'Table de correspondance'!D:E,2,FALSE)*(1-O307)),"")</f>
        <v/>
      </c>
      <c r="O307" s="174">
        <v>0.1</v>
      </c>
      <c r="P307" s="101" t="str">
        <f t="shared" si="74"/>
        <v/>
      </c>
      <c r="Q307" s="101" t="str">
        <f t="shared" si="75"/>
        <v/>
      </c>
      <c r="R307" s="29">
        <f>'Calendrier sur mesure'!L302</f>
        <v>6.95</v>
      </c>
      <c r="S307" s="164" t="str">
        <f>IFERROR(INDEX(Calendrier!$M:$V,MATCH($V307,Calendrier!$W:$W,0),MATCH(#REF!,Calendrier!$M$1:$V$1,0)),"")</f>
        <v/>
      </c>
      <c r="T307" s="164" t="e">
        <f>_xlfn.CONCAT(#REF!,#REF!)</f>
        <v>#REF!</v>
      </c>
      <c r="U307" s="164" t="str">
        <f>IFERROR(VLOOKUP(T307,'Table de correspondance'!$R:$S,2,FALSE),S307)</f>
        <v/>
      </c>
      <c r="V307" s="155" t="e">
        <f>_xlfn.CONCAT(#REF!,#REF!,#REF!,#REF!)</f>
        <v>#REF!</v>
      </c>
      <c r="AA307" s="19"/>
      <c r="AB307" s="23"/>
      <c r="AC307" s="23"/>
      <c r="AD307" s="23"/>
      <c r="AE307" s="19"/>
      <c r="AF307" s="19"/>
      <c r="AG307" s="31"/>
      <c r="AH307" s="63"/>
      <c r="AI307" s="64"/>
      <c r="AAG307">
        <f>--((ISNUMBER(SEARCH("Mexique",#REF!))+ISNUMBER(SEARCH("France",#REF!)))&gt;0)</f>
        <v>0</v>
      </c>
    </row>
    <row r="308" spans="1:709" ht="19.5" customHeight="1" x14ac:dyDescent="0.25">
      <c r="A308" t="str">
        <f t="shared" ref="A308:A314" si="76">_xlfn.CONCAT(B288,C288,E288,F288)</f>
        <v>8ème de finale (prev)1/8eme de finale (21h) - 06/0721hFin match</v>
      </c>
      <c r="B308" s="26" t="str">
        <f>'Calendrier sur mesure'!B303</f>
        <v>8ème de finale (prev)</v>
      </c>
      <c r="C308" s="26" t="str">
        <f>'Calendrier sur mesure'!G303</f>
        <v>1/8eme de finale (19h) - 04/07</v>
      </c>
      <c r="D308" s="27">
        <f>'Calendrier sur mesure'!C303</f>
        <v>46207</v>
      </c>
      <c r="E308" s="28" t="str">
        <f>'Calendrier sur mesure'!I303</f>
        <v>19h</v>
      </c>
      <c r="F308" s="28" t="str">
        <f>'Calendrier sur mesure'!H303</f>
        <v>Power break 2</v>
      </c>
      <c r="G308" s="36"/>
      <c r="H308" s="100">
        <f>'Calendrier sur mesure'!K303</f>
        <v>95000</v>
      </c>
      <c r="I308" s="42">
        <v>0.5</v>
      </c>
      <c r="J308" s="35">
        <v>20</v>
      </c>
      <c r="K308" s="35">
        <v>1</v>
      </c>
      <c r="L308" s="30"/>
      <c r="M308" s="42"/>
      <c r="N308" s="101" t="str">
        <f>IF(G308=TRUE,H308*K308*(VLOOKUP(J308,'Table de correspondance'!D:E,2,FALSE)*(1-O308)),"")</f>
        <v/>
      </c>
      <c r="O308" s="174">
        <v>0.1</v>
      </c>
      <c r="P308" s="101" t="str">
        <f t="shared" si="74"/>
        <v/>
      </c>
      <c r="Q308" s="101" t="str">
        <f t="shared" si="75"/>
        <v/>
      </c>
      <c r="R308" s="29">
        <f>'Calendrier sur mesure'!L303</f>
        <v>7.8850000000000007</v>
      </c>
      <c r="S308" s="164" t="str">
        <f>IFERROR(INDEX(Calendrier!$M:$V,MATCH($V308,Calendrier!$W:$W,0),MATCH($L288,Calendrier!$M$1:$V$1,0)),"")</f>
        <v/>
      </c>
      <c r="T308" s="164" t="str">
        <f t="shared" ref="T308:T314" si="77">_xlfn.CONCAT(L288,M288)</f>
        <v/>
      </c>
      <c r="U308" s="164" t="str">
        <f>IFERROR(VLOOKUP(T308,'Table de correspondance'!$R:$S,2,FALSE),S308)</f>
        <v/>
      </c>
      <c r="V308" s="155" t="str">
        <f t="shared" ref="V308:V314" si="78">_xlfn.CONCAT(C288,D288,E288,F288)</f>
        <v>1/8eme de finale (21h) - 06/074620921hFin match</v>
      </c>
      <c r="AA308" s="19"/>
      <c r="AB308" s="23"/>
      <c r="AC308" s="23"/>
      <c r="AD308" s="23"/>
      <c r="AE308" s="19"/>
      <c r="AF308" s="19"/>
      <c r="AG308" s="31"/>
      <c r="AH308" s="63"/>
      <c r="AI308" s="64"/>
      <c r="AAG308">
        <f t="shared" ref="AAG308:AAG314" si="79">--((ISNUMBER(SEARCH("Mexique",$C288))+ISNUMBER(SEARCH("France",$C288)))&gt;0)</f>
        <v>0</v>
      </c>
    </row>
    <row r="309" spans="1:709" ht="19.5" customHeight="1" x14ac:dyDescent="0.25">
      <c r="A309" t="str">
        <f t="shared" si="76"/>
        <v>8ème de finale (prev)1/8eme de finale (18h) - 07/0718hAvant Match</v>
      </c>
      <c r="B309" s="26" t="str">
        <f>'Calendrier sur mesure'!B304</f>
        <v>8ème de finale (prev)</v>
      </c>
      <c r="C309" s="26" t="str">
        <f>'Calendrier sur mesure'!G304</f>
        <v>1/8eme de finale (19h) - 04/07</v>
      </c>
      <c r="D309" s="27">
        <f>'Calendrier sur mesure'!C304</f>
        <v>46207</v>
      </c>
      <c r="E309" s="28" t="str">
        <f>'Calendrier sur mesure'!I304</f>
        <v>19h</v>
      </c>
      <c r="F309" s="28" t="str">
        <f>'Calendrier sur mesure'!H304</f>
        <v>Fin match</v>
      </c>
      <c r="G309" s="36"/>
      <c r="H309" s="100">
        <f>'Calendrier sur mesure'!K304</f>
        <v>55000</v>
      </c>
      <c r="I309" s="42">
        <v>0.5</v>
      </c>
      <c r="J309" s="35">
        <v>20</v>
      </c>
      <c r="K309" s="35">
        <v>1</v>
      </c>
      <c r="L309" s="30"/>
      <c r="M309" s="42"/>
      <c r="N309" s="101" t="str">
        <f>IF(G309=TRUE,H309*K309*(VLOOKUP(J309,'Table de correspondance'!D:E,2,FALSE)*(1-O309)),"")</f>
        <v/>
      </c>
      <c r="O309" s="174">
        <v>0.1</v>
      </c>
      <c r="P309" s="101" t="str">
        <f t="shared" ref="P309:P315" si="80">IF(U335="",N309,N309*(1+U335))</f>
        <v/>
      </c>
      <c r="Q309" s="101" t="str">
        <f t="shared" si="75"/>
        <v/>
      </c>
      <c r="R309" s="29">
        <f>'Calendrier sur mesure'!L304</f>
        <v>4.75</v>
      </c>
      <c r="S309" s="164" t="str">
        <f>IFERROR(INDEX(Calendrier!$M:$V,MATCH($V309,Calendrier!$W:$W,0),MATCH($L289,Calendrier!$M$1:$V$1,0)),"")</f>
        <v/>
      </c>
      <c r="T309" s="164" t="str">
        <f t="shared" si="77"/>
        <v/>
      </c>
      <c r="U309" s="164" t="str">
        <f>IFERROR(VLOOKUP(T309,'Table de correspondance'!$R:$S,2,FALSE),S309)</f>
        <v/>
      </c>
      <c r="V309" s="155" t="str">
        <f t="shared" si="78"/>
        <v>1/8eme de finale (18h) - 07/074621018hAvant Match</v>
      </c>
      <c r="AA309" s="19"/>
      <c r="AB309" s="23"/>
      <c r="AC309" s="23"/>
      <c r="AD309" s="23"/>
      <c r="AE309" s="19"/>
      <c r="AF309" s="19"/>
      <c r="AG309" s="31"/>
      <c r="AH309" s="63"/>
      <c r="AI309" s="64"/>
      <c r="AAG309">
        <f t="shared" si="79"/>
        <v>0</v>
      </c>
    </row>
    <row r="310" spans="1:709" ht="19.5" customHeight="1" x14ac:dyDescent="0.25">
      <c r="A310" t="str">
        <f t="shared" si="76"/>
        <v>8ème de finale (prev)1/8eme de finale (18h) - 07/0718hPower break 1</v>
      </c>
      <c r="B310" s="26" t="str">
        <f>'Calendrier sur mesure'!B305</f>
        <v>Quart de finale (prev)</v>
      </c>
      <c r="C310" s="26" t="str">
        <f>'Calendrier sur mesure'!G305</f>
        <v>Quart de finale (21h) - 10/07</v>
      </c>
      <c r="D310" s="27">
        <f>'Calendrier sur mesure'!C305</f>
        <v>46213</v>
      </c>
      <c r="E310" s="28" t="str">
        <f>'Calendrier sur mesure'!I305</f>
        <v>21h</v>
      </c>
      <c r="F310" s="28" t="str">
        <f>'Calendrier sur mesure'!H305</f>
        <v>Avant Match</v>
      </c>
      <c r="G310" s="36"/>
      <c r="H310" s="100">
        <f>'Calendrier sur mesure'!K305</f>
        <v>55000</v>
      </c>
      <c r="I310" s="42">
        <v>0.5</v>
      </c>
      <c r="J310" s="35">
        <v>20</v>
      </c>
      <c r="K310" s="35">
        <v>1</v>
      </c>
      <c r="L310" s="30"/>
      <c r="M310" s="42"/>
      <c r="N310" s="101" t="str">
        <f>IF(G310=TRUE,H310*K310*(VLOOKUP(J310,'Table de correspondance'!D:E,2,FALSE)*(1-O310)),"")</f>
        <v/>
      </c>
      <c r="O310" s="174">
        <v>0.1</v>
      </c>
      <c r="P310" s="101" t="str">
        <f t="shared" si="80"/>
        <v/>
      </c>
      <c r="Q310" s="101" t="str">
        <f t="shared" si="75"/>
        <v/>
      </c>
      <c r="R310" s="29">
        <f>'Calendrier sur mesure'!L305</f>
        <v>3.9</v>
      </c>
      <c r="S310" s="164" t="str">
        <f>IFERROR(INDEX(Calendrier!$M:$V,MATCH($V310,Calendrier!$W:$W,0),MATCH($L290,Calendrier!$M$1:$V$1,0)),"")</f>
        <v/>
      </c>
      <c r="T310" s="164" t="str">
        <f t="shared" si="77"/>
        <v/>
      </c>
      <c r="U310" s="164" t="str">
        <f>IFERROR(VLOOKUP(T310,'Table de correspondance'!$R:$S,2,FALSE),S310)</f>
        <v/>
      </c>
      <c r="V310" s="155" t="str">
        <f t="shared" si="78"/>
        <v>1/8eme de finale (18h) - 07/074621018hPower break 1</v>
      </c>
      <c r="AA310" s="19"/>
      <c r="AB310" s="23"/>
      <c r="AC310" s="23"/>
      <c r="AD310" s="23"/>
      <c r="AE310" s="19"/>
      <c r="AF310" s="19"/>
      <c r="AG310" s="31"/>
      <c r="AH310" s="63"/>
      <c r="AI310" s="64"/>
      <c r="AAG310">
        <f t="shared" si="79"/>
        <v>0</v>
      </c>
    </row>
    <row r="311" spans="1:709" ht="19.5" customHeight="1" x14ac:dyDescent="0.25">
      <c r="A311" t="str">
        <f t="shared" si="76"/>
        <v>8ème de finale (prev)1/8eme de finale (18h) - 07/0718hMi-temps 1</v>
      </c>
      <c r="B311" s="26" t="str">
        <f>'Calendrier sur mesure'!B306</f>
        <v>Quart de finale (prev)</v>
      </c>
      <c r="C311" s="26" t="str">
        <f>'Calendrier sur mesure'!G306</f>
        <v>Quart de finale (21h) - 10/07</v>
      </c>
      <c r="D311" s="27">
        <f>'Calendrier sur mesure'!C306</f>
        <v>46213</v>
      </c>
      <c r="E311" s="28" t="str">
        <f>'Calendrier sur mesure'!I306</f>
        <v>21h</v>
      </c>
      <c r="F311" s="28" t="str">
        <f>'Calendrier sur mesure'!H306</f>
        <v>Power break 1</v>
      </c>
      <c r="G311" s="36"/>
      <c r="H311" s="100">
        <f>'Calendrier sur mesure'!K306</f>
        <v>190000</v>
      </c>
      <c r="I311" s="42">
        <v>0.5</v>
      </c>
      <c r="J311" s="35">
        <v>20</v>
      </c>
      <c r="K311" s="35">
        <v>1</v>
      </c>
      <c r="L311" s="30"/>
      <c r="M311" s="42"/>
      <c r="N311" s="101" t="str">
        <f>IF(G311=TRUE,H311*K311*(VLOOKUP(J311,'Table de correspondance'!D:E,2,FALSE)*(1-O311)),"")</f>
        <v/>
      </c>
      <c r="O311" s="174">
        <v>0.1</v>
      </c>
      <c r="P311" s="101" t="str">
        <f t="shared" si="80"/>
        <v/>
      </c>
      <c r="Q311" s="101" t="str">
        <f t="shared" si="75"/>
        <v/>
      </c>
      <c r="R311" s="29">
        <f>'Calendrier sur mesure'!L306</f>
        <v>12.92</v>
      </c>
      <c r="S311" s="164" t="str">
        <f>IFERROR(INDEX(Calendrier!$M:$V,MATCH($V311,Calendrier!$W:$W,0),MATCH($L291,Calendrier!$M$1:$V$1,0)),"")</f>
        <v/>
      </c>
      <c r="T311" s="164" t="str">
        <f t="shared" si="77"/>
        <v/>
      </c>
      <c r="U311" s="164" t="str">
        <f>IFERROR(VLOOKUP(T311,'Table de correspondance'!$R:$S,2,FALSE),S311)</f>
        <v/>
      </c>
      <c r="V311" s="155" t="str">
        <f t="shared" si="78"/>
        <v>1/8eme de finale (18h) - 07/074621018hMi-temps 1</v>
      </c>
      <c r="AA311" s="19"/>
      <c r="AB311" s="23"/>
      <c r="AC311" s="23"/>
      <c r="AD311" s="23"/>
      <c r="AE311" s="19"/>
      <c r="AF311" s="19"/>
      <c r="AG311" s="31"/>
      <c r="AH311" s="63"/>
      <c r="AI311" s="64"/>
      <c r="AAG311">
        <f t="shared" si="79"/>
        <v>0</v>
      </c>
    </row>
    <row r="312" spans="1:709" ht="19.5" customHeight="1" x14ac:dyDescent="0.25">
      <c r="A312" t="str">
        <f t="shared" si="76"/>
        <v>8ème de finale (prev)1/8eme de finale (18h) - 07/0718hMi-temps 2</v>
      </c>
      <c r="B312" s="26" t="str">
        <f>'Calendrier sur mesure'!B307</f>
        <v>Quart de finale (prev)</v>
      </c>
      <c r="C312" s="26" t="str">
        <f>'Calendrier sur mesure'!G307</f>
        <v>Quart de finale (21h) - 10/07</v>
      </c>
      <c r="D312" s="27">
        <f>'Calendrier sur mesure'!C307</f>
        <v>46213</v>
      </c>
      <c r="E312" s="28" t="str">
        <f>'Calendrier sur mesure'!I307</f>
        <v>21h</v>
      </c>
      <c r="F312" s="28" t="str">
        <f>'Calendrier sur mesure'!H307</f>
        <v>Mi-temps 1</v>
      </c>
      <c r="G312" s="36"/>
      <c r="H312" s="100">
        <f>'Calendrier sur mesure'!K307</f>
        <v>160000</v>
      </c>
      <c r="I312" s="42">
        <v>0.5</v>
      </c>
      <c r="J312" s="35">
        <v>20</v>
      </c>
      <c r="K312" s="35">
        <v>1</v>
      </c>
      <c r="L312" s="30"/>
      <c r="M312" s="42"/>
      <c r="N312" s="101" t="str">
        <f>IF(G312=TRUE,H312*K312*(VLOOKUP(J312,'Table de correspondance'!D:E,2,FALSE)*(1-O312)),"")</f>
        <v/>
      </c>
      <c r="O312" s="174">
        <v>0.1</v>
      </c>
      <c r="P312" s="101" t="str">
        <f t="shared" si="80"/>
        <v/>
      </c>
      <c r="Q312" s="101" t="str">
        <f t="shared" si="75"/>
        <v/>
      </c>
      <c r="R312" s="29">
        <f>'Calendrier sur mesure'!L307</f>
        <v>11.4</v>
      </c>
      <c r="S312" s="164" t="str">
        <f>IFERROR(INDEX(Calendrier!$M:$V,MATCH($V312,Calendrier!$W:$W,0),MATCH($L292,Calendrier!$M$1:$V$1,0)),"")</f>
        <v/>
      </c>
      <c r="T312" s="164" t="str">
        <f t="shared" si="77"/>
        <v/>
      </c>
      <c r="U312" s="164" t="str">
        <f>IFERROR(VLOOKUP(T312,'Table de correspondance'!$R:$S,2,FALSE),S312)</f>
        <v/>
      </c>
      <c r="V312" s="155" t="str">
        <f t="shared" si="78"/>
        <v>1/8eme de finale (18h) - 07/074621018hMi-temps 2</v>
      </c>
      <c r="AA312" s="19"/>
      <c r="AB312" s="23"/>
      <c r="AC312" s="23"/>
      <c r="AD312" s="23"/>
      <c r="AE312" s="19"/>
      <c r="AF312" s="19"/>
      <c r="AG312" s="31"/>
      <c r="AH312" s="63"/>
      <c r="AI312" s="64"/>
      <c r="AAG312">
        <f t="shared" si="79"/>
        <v>0</v>
      </c>
    </row>
    <row r="313" spans="1:709" ht="19.5" customHeight="1" x14ac:dyDescent="0.25">
      <c r="A313" t="str">
        <f t="shared" si="76"/>
        <v>8ème de finale (prev)1/8eme de finale (18h) - 07/0718hMi-temps 3</v>
      </c>
      <c r="B313" s="26" t="str">
        <f>'Calendrier sur mesure'!B308</f>
        <v>Quart de finale (prev)</v>
      </c>
      <c r="C313" s="26" t="str">
        <f>'Calendrier sur mesure'!G308</f>
        <v>Quart de finale (21h) - 10/07</v>
      </c>
      <c r="D313" s="27">
        <f>'Calendrier sur mesure'!C308</f>
        <v>46213</v>
      </c>
      <c r="E313" s="28" t="str">
        <f>'Calendrier sur mesure'!I308</f>
        <v>21h</v>
      </c>
      <c r="F313" s="28" t="str">
        <f>'Calendrier sur mesure'!H308</f>
        <v>Mi-temps 2</v>
      </c>
      <c r="G313" s="36"/>
      <c r="H313" s="100">
        <f>'Calendrier sur mesure'!K308</f>
        <v>150000</v>
      </c>
      <c r="I313" s="42">
        <v>0.5</v>
      </c>
      <c r="J313" s="35">
        <v>20</v>
      </c>
      <c r="K313" s="35">
        <v>1</v>
      </c>
      <c r="L313" s="30"/>
      <c r="M313" s="42"/>
      <c r="N313" s="101" t="str">
        <f>IF(G313=TRUE,H313*K313*(VLOOKUP(J313,'Table de correspondance'!D:E,2,FALSE)*(1-O313)),"")</f>
        <v/>
      </c>
      <c r="O313" s="174">
        <v>0.1</v>
      </c>
      <c r="P313" s="101" t="str">
        <f t="shared" si="80"/>
        <v/>
      </c>
      <c r="Q313" s="101" t="str">
        <f t="shared" si="75"/>
        <v/>
      </c>
      <c r="R313" s="29">
        <f>'Calendrier sur mesure'!L308</f>
        <v>10.7</v>
      </c>
      <c r="S313" s="164" t="str">
        <f>IFERROR(INDEX(Calendrier!$M:$V,MATCH($V313,Calendrier!$W:$W,0),MATCH($L293,Calendrier!$M$1:$V$1,0)),"")</f>
        <v/>
      </c>
      <c r="T313" s="164" t="str">
        <f t="shared" si="77"/>
        <v/>
      </c>
      <c r="U313" s="164" t="str">
        <f>IFERROR(VLOOKUP(T313,'Table de correspondance'!$R:$S,2,FALSE),S313)</f>
        <v/>
      </c>
      <c r="V313" s="155" t="str">
        <f t="shared" si="78"/>
        <v>1/8eme de finale (18h) - 07/074621018hMi-temps 3</v>
      </c>
      <c r="AA313" s="19"/>
      <c r="AB313" s="23"/>
      <c r="AC313" s="23"/>
      <c r="AD313" s="23"/>
      <c r="AE313" s="19"/>
      <c r="AF313" s="19"/>
      <c r="AG313" s="31"/>
      <c r="AH313" s="63"/>
      <c r="AI313" s="64"/>
      <c r="AAG313">
        <f t="shared" si="79"/>
        <v>0</v>
      </c>
    </row>
    <row r="314" spans="1:709" ht="19.5" customHeight="1" x14ac:dyDescent="0.25">
      <c r="A314" t="str">
        <f t="shared" si="76"/>
        <v>8ème de finale (prev)1/8eme de finale (18h) - 07/0718hPower break 2</v>
      </c>
      <c r="B314" s="26" t="str">
        <f>'Calendrier sur mesure'!B309</f>
        <v>Quart de finale (prev)</v>
      </c>
      <c r="C314" s="26" t="str">
        <f>'Calendrier sur mesure'!G309</f>
        <v>Quart de finale (21h) - 10/07</v>
      </c>
      <c r="D314" s="27">
        <f>'Calendrier sur mesure'!C309</f>
        <v>46213</v>
      </c>
      <c r="E314" s="28" t="str">
        <f>'Calendrier sur mesure'!I309</f>
        <v>21h</v>
      </c>
      <c r="F314" s="28" t="str">
        <f>'Calendrier sur mesure'!H309</f>
        <v>Mi-temps 3</v>
      </c>
      <c r="G314" s="36"/>
      <c r="H314" s="100">
        <f>'Calendrier sur mesure'!K309</f>
        <v>160000</v>
      </c>
      <c r="I314" s="42">
        <v>0.5</v>
      </c>
      <c r="J314" s="35">
        <v>20</v>
      </c>
      <c r="K314" s="35">
        <v>1</v>
      </c>
      <c r="L314" s="30"/>
      <c r="M314" s="42"/>
      <c r="N314" s="101" t="str">
        <f>IF(G314=TRUE,H314*K314*(VLOOKUP(J314,'Table de correspondance'!D:E,2,FALSE)*(1-O314)),"")</f>
        <v/>
      </c>
      <c r="O314" s="174">
        <v>0.1</v>
      </c>
      <c r="P314" s="101" t="str">
        <f t="shared" si="80"/>
        <v/>
      </c>
      <c r="Q314" s="101" t="str">
        <f t="shared" si="75"/>
        <v/>
      </c>
      <c r="R314" s="29">
        <f>'Calendrier sur mesure'!L309</f>
        <v>11.4</v>
      </c>
      <c r="S314" s="164" t="str">
        <f>IFERROR(INDEX(Calendrier!$M:$V,MATCH($V314,Calendrier!$W:$W,0),MATCH($L294,Calendrier!$M$1:$V$1,0)),"")</f>
        <v/>
      </c>
      <c r="T314" s="164" t="str">
        <f t="shared" si="77"/>
        <v/>
      </c>
      <c r="U314" s="164" t="str">
        <f>IFERROR(VLOOKUP(T314,'Table de correspondance'!$R:$S,2,FALSE),S314)</f>
        <v/>
      </c>
      <c r="V314" s="155" t="str">
        <f t="shared" si="78"/>
        <v>1/8eme de finale (18h) - 07/074621018hPower break 2</v>
      </c>
      <c r="AA314" s="19"/>
      <c r="AB314" s="23"/>
      <c r="AC314" s="23"/>
      <c r="AD314" s="23"/>
      <c r="AE314" s="19"/>
      <c r="AF314" s="19"/>
      <c r="AG314" s="31"/>
      <c r="AH314" s="63"/>
      <c r="AI314" s="64"/>
      <c r="AAG314">
        <f t="shared" si="79"/>
        <v>0</v>
      </c>
    </row>
    <row r="315" spans="1:709" ht="19.5" customHeight="1" x14ac:dyDescent="0.25">
      <c r="A315" t="e">
        <f>_xlfn.CONCAT(#REF!,#REF!,#REF!,#REF!)</f>
        <v>#REF!</v>
      </c>
      <c r="B315" s="26" t="str">
        <f>'Calendrier sur mesure'!B310</f>
        <v>Quart de finale (prev)</v>
      </c>
      <c r="C315" s="26" t="str">
        <f>'Calendrier sur mesure'!G310</f>
        <v>Quart de finale (21h) - 10/07</v>
      </c>
      <c r="D315" s="27">
        <f>'Calendrier sur mesure'!C310</f>
        <v>46213</v>
      </c>
      <c r="E315" s="28" t="str">
        <f>'Calendrier sur mesure'!I310</f>
        <v>21h</v>
      </c>
      <c r="F315" s="28" t="str">
        <f>'Calendrier sur mesure'!H310</f>
        <v>Power break 2</v>
      </c>
      <c r="G315" s="36"/>
      <c r="H315" s="100">
        <f>'Calendrier sur mesure'!K310</f>
        <v>190000</v>
      </c>
      <c r="I315" s="42">
        <v>0.5</v>
      </c>
      <c r="J315" s="35">
        <v>20</v>
      </c>
      <c r="K315" s="35">
        <v>1</v>
      </c>
      <c r="L315" s="30"/>
      <c r="M315" s="42"/>
      <c r="N315" s="101" t="str">
        <f>IF(G315=TRUE,H315*K315*(VLOOKUP(J315,'Table de correspondance'!D:E,2,FALSE)*(1-O315)),"")</f>
        <v/>
      </c>
      <c r="O315" s="174">
        <v>0.1</v>
      </c>
      <c r="P315" s="101" t="str">
        <f t="shared" si="80"/>
        <v/>
      </c>
      <c r="Q315" s="101" t="str">
        <f t="shared" si="75"/>
        <v/>
      </c>
      <c r="R315" s="29">
        <f>'Calendrier sur mesure'!L310</f>
        <v>12.92</v>
      </c>
      <c r="S315" s="164" t="str">
        <f>IFERROR(INDEX(Calendrier!$M:$V,MATCH($V315,Calendrier!$W:$W,0),MATCH(#REF!,Calendrier!$M$1:$V$1,0)),"")</f>
        <v/>
      </c>
      <c r="T315" s="164" t="e">
        <f>_xlfn.CONCAT(#REF!,#REF!)</f>
        <v>#REF!</v>
      </c>
      <c r="U315" s="164" t="str">
        <f>IFERROR(VLOOKUP(T315,'Table de correspondance'!$R:$S,2,FALSE),S315)</f>
        <v/>
      </c>
      <c r="V315" s="155" t="e">
        <f>_xlfn.CONCAT(#REF!,#REF!,#REF!,#REF!)</f>
        <v>#REF!</v>
      </c>
      <c r="AA315" s="19"/>
      <c r="AB315" s="23"/>
      <c r="AC315" s="23"/>
      <c r="AD315" s="23"/>
      <c r="AE315" s="19"/>
      <c r="AF315" s="19"/>
      <c r="AG315" s="31"/>
      <c r="AH315" s="63"/>
      <c r="AI315" s="64"/>
      <c r="AAG315">
        <f>--((ISNUMBER(SEARCH("Mexique",#REF!))+ISNUMBER(SEARCH("France",#REF!)))&gt;0)</f>
        <v>0</v>
      </c>
    </row>
    <row r="316" spans="1:709" ht="19.5" customHeight="1" x14ac:dyDescent="0.25">
      <c r="A316" t="e">
        <f>_xlfn.CONCAT(#REF!,#REF!,#REF!,#REF!)</f>
        <v>#REF!</v>
      </c>
      <c r="B316" s="26" t="str">
        <f>'Calendrier sur mesure'!B311</f>
        <v>Quart de finale (prev)</v>
      </c>
      <c r="C316" s="26" t="str">
        <f>'Calendrier sur mesure'!G311</f>
        <v>Quart de finale (21h) - 10/07</v>
      </c>
      <c r="D316" s="27">
        <f>'Calendrier sur mesure'!C311</f>
        <v>46213</v>
      </c>
      <c r="E316" s="28" t="str">
        <f>'Calendrier sur mesure'!I311</f>
        <v>21h</v>
      </c>
      <c r="F316" s="28" t="str">
        <f>'Calendrier sur mesure'!H311</f>
        <v>Fin match</v>
      </c>
      <c r="G316" s="36"/>
      <c r="H316" s="100">
        <f>'Calendrier sur mesure'!K311</f>
        <v>70000</v>
      </c>
      <c r="I316" s="42">
        <v>0.5</v>
      </c>
      <c r="J316" s="35">
        <v>20</v>
      </c>
      <c r="K316" s="35">
        <v>1</v>
      </c>
      <c r="L316" s="30"/>
      <c r="M316" s="42"/>
      <c r="N316" s="101" t="str">
        <f>IF(G316=TRUE,H316*K316*(VLOOKUP(J316,'Table de correspondance'!D:E,2,FALSE)*(1-O316)),"")</f>
        <v/>
      </c>
      <c r="O316" s="174">
        <v>0.1</v>
      </c>
      <c r="P316" s="101" t="str">
        <f t="shared" ref="P316:P322" si="81">IF(U344="",N316,N316*(1+U344))</f>
        <v/>
      </c>
      <c r="Q316" s="101" t="str">
        <f t="shared" si="75"/>
        <v/>
      </c>
      <c r="R316" s="29">
        <f>'Calendrier sur mesure'!L311</f>
        <v>5.8</v>
      </c>
      <c r="S316" s="164" t="str">
        <f>IFERROR(INDEX(Calendrier!$M:$V,MATCH($V316,Calendrier!$W:$W,0),MATCH(#REF!,Calendrier!$M$1:$V$1,0)),"")</f>
        <v/>
      </c>
      <c r="T316" s="164" t="e">
        <f>_xlfn.CONCAT(#REF!,#REF!)</f>
        <v>#REF!</v>
      </c>
      <c r="U316" s="164" t="str">
        <f>IFERROR(VLOOKUP(T316,'Table de correspondance'!$R:$S,2,FALSE),S316)</f>
        <v/>
      </c>
      <c r="V316" s="155" t="e">
        <f>_xlfn.CONCAT(#REF!,#REF!,#REF!,#REF!)</f>
        <v>#REF!</v>
      </c>
      <c r="AA316" s="19"/>
      <c r="AB316" s="23"/>
      <c r="AC316" s="23"/>
      <c r="AD316" s="23"/>
      <c r="AE316" s="19"/>
      <c r="AF316" s="19"/>
      <c r="AG316" s="31"/>
      <c r="AH316" s="63"/>
      <c r="AI316" s="64"/>
      <c r="AAG316">
        <f>--((ISNUMBER(SEARCH("Mexique",#REF!))+ISNUMBER(SEARCH("France",#REF!)))&gt;0)</f>
        <v>0</v>
      </c>
    </row>
    <row r="317" spans="1:709" ht="19.5" customHeight="1" x14ac:dyDescent="0.25">
      <c r="A317" t="str">
        <f t="shared" ref="A317:A323" si="82">_xlfn.CONCAT(B295,C295,E295,F295)</f>
        <v>8ème de finale (prev)1/8eme de finale (18h) - 07/0718hFin match</v>
      </c>
      <c r="B317" s="26" t="str">
        <f>'Calendrier sur mesure'!B312</f>
        <v>Quart de finale (prev)</v>
      </c>
      <c r="C317" s="26" t="str">
        <f>'Calendrier sur mesure'!G312</f>
        <v>Quart de finale (23h) - 11/07</v>
      </c>
      <c r="D317" s="27">
        <f>'Calendrier sur mesure'!C312</f>
        <v>46214</v>
      </c>
      <c r="E317" s="28" t="str">
        <f>'Calendrier sur mesure'!I312</f>
        <v>23h</v>
      </c>
      <c r="F317" s="28" t="str">
        <f>'Calendrier sur mesure'!H312</f>
        <v>Avant Match</v>
      </c>
      <c r="G317" s="36"/>
      <c r="H317" s="100">
        <f>'Calendrier sur mesure'!K312</f>
        <v>55000</v>
      </c>
      <c r="I317" s="42">
        <v>0.5</v>
      </c>
      <c r="J317" s="35">
        <v>20</v>
      </c>
      <c r="K317" s="35">
        <v>1</v>
      </c>
      <c r="L317" s="30"/>
      <c r="M317" s="42"/>
      <c r="N317" s="101" t="str">
        <f>IF(G317=TRUE,H317*K317*(VLOOKUP(J317,'Table de correspondance'!D:E,2,FALSE)*(1-O317)),"")</f>
        <v/>
      </c>
      <c r="O317" s="174">
        <v>0.1</v>
      </c>
      <c r="P317" s="101" t="str">
        <f t="shared" si="81"/>
        <v/>
      </c>
      <c r="Q317" s="101" t="str">
        <f t="shared" si="75"/>
        <v/>
      </c>
      <c r="R317" s="29">
        <f>'Calendrier sur mesure'!L312</f>
        <v>3.95</v>
      </c>
      <c r="S317" s="164" t="str">
        <f>IFERROR(INDEX(Calendrier!$M:$V,MATCH($V317,Calendrier!$W:$W,0),MATCH($L295,Calendrier!$M$1:$V$1,0)),"")</f>
        <v/>
      </c>
      <c r="T317" s="164" t="str">
        <f t="shared" ref="T317:T323" si="83">_xlfn.CONCAT(L295,M295)</f>
        <v/>
      </c>
      <c r="U317" s="164" t="str">
        <f>IFERROR(VLOOKUP(T317,'Table de correspondance'!$R:$S,2,FALSE),S317)</f>
        <v/>
      </c>
      <c r="V317" s="155" t="str">
        <f t="shared" ref="V317:V323" si="84">_xlfn.CONCAT(C295,D295,E295,F295)</f>
        <v>1/8eme de finale (18h) - 07/074621018hFin match</v>
      </c>
      <c r="AA317" s="19"/>
      <c r="AB317" s="23"/>
      <c r="AC317" s="23"/>
      <c r="AD317" s="23"/>
      <c r="AE317" s="19"/>
      <c r="AF317" s="19"/>
      <c r="AG317" s="31"/>
      <c r="AH317" s="63"/>
      <c r="AI317" s="64"/>
      <c r="AAG317">
        <f t="shared" ref="AAG317:AAG323" si="85">--((ISNUMBER(SEARCH("Mexique",$C295))+ISNUMBER(SEARCH("France",$C295)))&gt;0)</f>
        <v>0</v>
      </c>
    </row>
    <row r="318" spans="1:709" ht="19.5" customHeight="1" x14ac:dyDescent="0.25">
      <c r="A318" t="str">
        <f t="shared" si="82"/>
        <v>8ème de finale (prev)1/8eme de finale (22h) - 07/0722hAvant Match</v>
      </c>
      <c r="B318" s="26" t="str">
        <f>'Calendrier sur mesure'!B313</f>
        <v>Quart de finale (prev)</v>
      </c>
      <c r="C318" s="26" t="str">
        <f>'Calendrier sur mesure'!G313</f>
        <v>Quart de finale (23h) - 11/07</v>
      </c>
      <c r="D318" s="27">
        <f>'Calendrier sur mesure'!C313</f>
        <v>46214</v>
      </c>
      <c r="E318" s="28" t="str">
        <f>'Calendrier sur mesure'!I313</f>
        <v>23h</v>
      </c>
      <c r="F318" s="28" t="str">
        <f>'Calendrier sur mesure'!H313</f>
        <v>Power break 1</v>
      </c>
      <c r="G318" s="36"/>
      <c r="H318" s="100">
        <f>'Calendrier sur mesure'!K313</f>
        <v>110000</v>
      </c>
      <c r="I318" s="42">
        <v>0.5</v>
      </c>
      <c r="J318" s="35">
        <v>20</v>
      </c>
      <c r="K318" s="35">
        <v>1</v>
      </c>
      <c r="L318" s="30"/>
      <c r="M318" s="42"/>
      <c r="N318" s="101" t="str">
        <f>IF(G318=TRUE,H318*K318*(VLOOKUP(J318,'Table de correspondance'!D:E,2,FALSE)*(1-O318)),"")</f>
        <v/>
      </c>
      <c r="O318" s="174">
        <v>0.1</v>
      </c>
      <c r="P318" s="101" t="str">
        <f t="shared" si="81"/>
        <v/>
      </c>
      <c r="Q318" s="101" t="str">
        <f t="shared" si="75"/>
        <v/>
      </c>
      <c r="R318" s="29">
        <f>'Calendrier sur mesure'!L313</f>
        <v>8.36</v>
      </c>
      <c r="S318" s="164" t="str">
        <f>IFERROR(INDEX(Calendrier!$M:$V,MATCH($V318,Calendrier!$W:$W,0),MATCH($L296,Calendrier!$M$1:$V$1,0)),"")</f>
        <v/>
      </c>
      <c r="T318" s="164" t="str">
        <f t="shared" si="83"/>
        <v/>
      </c>
      <c r="U318" s="164" t="str">
        <f>IFERROR(VLOOKUP(T318,'Table de correspondance'!$R:$S,2,FALSE),S318)</f>
        <v/>
      </c>
      <c r="V318" s="155" t="str">
        <f t="shared" si="84"/>
        <v>1/8eme de finale (22h) - 07/074621022hAvant Match</v>
      </c>
      <c r="AA318" s="19"/>
      <c r="AB318" s="23"/>
      <c r="AC318" s="23"/>
      <c r="AD318" s="23"/>
      <c r="AE318" s="19"/>
      <c r="AF318" s="19"/>
      <c r="AG318" s="31"/>
      <c r="AH318" s="63"/>
      <c r="AI318" s="64"/>
      <c r="AAG318">
        <f t="shared" si="85"/>
        <v>0</v>
      </c>
    </row>
    <row r="319" spans="1:709" ht="19.5" customHeight="1" x14ac:dyDescent="0.25">
      <c r="A319" t="str">
        <f t="shared" si="82"/>
        <v>8ème de finale (prev)1/8eme de finale (22h) - 07/0722hPower break 1</v>
      </c>
      <c r="B319" s="26" t="str">
        <f>'Calendrier sur mesure'!B314</f>
        <v>Quart de finale (prev)</v>
      </c>
      <c r="C319" s="26" t="str">
        <f>'Calendrier sur mesure'!G314</f>
        <v>Quart de finale (23h) - 11/07</v>
      </c>
      <c r="D319" s="27">
        <f>'Calendrier sur mesure'!C314</f>
        <v>46214</v>
      </c>
      <c r="E319" s="28" t="str">
        <f>'Calendrier sur mesure'!I314</f>
        <v>23h</v>
      </c>
      <c r="F319" s="28" t="str">
        <f>'Calendrier sur mesure'!H314</f>
        <v>Mi-temps 1</v>
      </c>
      <c r="G319" s="36"/>
      <c r="H319" s="100">
        <f>'Calendrier sur mesure'!K314</f>
        <v>90000</v>
      </c>
      <c r="I319" s="42">
        <v>0.5</v>
      </c>
      <c r="J319" s="35">
        <v>20</v>
      </c>
      <c r="K319" s="35">
        <v>1</v>
      </c>
      <c r="L319" s="30"/>
      <c r="M319" s="42"/>
      <c r="N319" s="101" t="str">
        <f>IF(G319=TRUE,H319*K319*(VLOOKUP(J319,'Table de correspondance'!D:E,2,FALSE)*(1-O319)),"")</f>
        <v/>
      </c>
      <c r="O319" s="174">
        <v>0.1</v>
      </c>
      <c r="P319" s="101" t="str">
        <f t="shared" si="81"/>
        <v/>
      </c>
      <c r="Q319" s="101" t="str">
        <f t="shared" si="75"/>
        <v/>
      </c>
      <c r="R319" s="29">
        <f>'Calendrier sur mesure'!L314</f>
        <v>7.2</v>
      </c>
      <c r="S319" s="164" t="str">
        <f>IFERROR(INDEX(Calendrier!$M:$V,MATCH($V319,Calendrier!$W:$W,0),MATCH($L297,Calendrier!$M$1:$V$1,0)),"")</f>
        <v/>
      </c>
      <c r="T319" s="164" t="str">
        <f t="shared" si="83"/>
        <v/>
      </c>
      <c r="U319" s="164" t="str">
        <f>IFERROR(VLOOKUP(T319,'Table de correspondance'!$R:$S,2,FALSE),S319)</f>
        <v/>
      </c>
      <c r="V319" s="155" t="str">
        <f t="shared" si="84"/>
        <v>1/8eme de finale (22h) - 07/074621022hPower break 1</v>
      </c>
      <c r="AA319" s="19"/>
      <c r="AB319" s="23"/>
      <c r="AC319" s="23"/>
      <c r="AD319" s="23"/>
      <c r="AE319" s="19"/>
      <c r="AF319" s="19"/>
      <c r="AG319" s="31"/>
      <c r="AH319" s="63"/>
      <c r="AI319" s="64"/>
      <c r="AAG319">
        <f t="shared" si="85"/>
        <v>0</v>
      </c>
    </row>
    <row r="320" spans="1:709" ht="19.5" customHeight="1" x14ac:dyDescent="0.25">
      <c r="A320" t="str">
        <f t="shared" si="82"/>
        <v>8ème de finale (prev)1/8eme de finale (22h) - 07/0722hMi-temps 1</v>
      </c>
      <c r="B320" s="26" t="str">
        <f>'Calendrier sur mesure'!B315</f>
        <v>Quart de finale (prev)</v>
      </c>
      <c r="C320" s="26" t="str">
        <f>'Calendrier sur mesure'!G315</f>
        <v>Quart de finale (23h) - 11/07</v>
      </c>
      <c r="D320" s="27">
        <f>'Calendrier sur mesure'!C315</f>
        <v>46214</v>
      </c>
      <c r="E320" s="28" t="str">
        <f>'Calendrier sur mesure'!I315</f>
        <v>23h</v>
      </c>
      <c r="F320" s="28" t="str">
        <f>'Calendrier sur mesure'!H315</f>
        <v>Mi-temps 2</v>
      </c>
      <c r="G320" s="36"/>
      <c r="H320" s="100">
        <f>'Calendrier sur mesure'!K315</f>
        <v>85000</v>
      </c>
      <c r="I320" s="42">
        <v>0.5</v>
      </c>
      <c r="J320" s="35">
        <v>20</v>
      </c>
      <c r="K320" s="35">
        <v>1</v>
      </c>
      <c r="L320" s="30"/>
      <c r="M320" s="42"/>
      <c r="N320" s="101" t="str">
        <f>IF(G320=TRUE,H320*K320*(VLOOKUP(J320,'Table de correspondance'!D:E,2,FALSE)*(1-O320)),"")</f>
        <v/>
      </c>
      <c r="O320" s="174">
        <v>0.1</v>
      </c>
      <c r="P320" s="101" t="str">
        <f t="shared" si="81"/>
        <v/>
      </c>
      <c r="Q320" s="101" t="str">
        <f t="shared" si="75"/>
        <v/>
      </c>
      <c r="R320" s="29">
        <f>'Calendrier sur mesure'!L315</f>
        <v>6.8</v>
      </c>
      <c r="S320" s="164" t="str">
        <f>IFERROR(INDEX(Calendrier!$M:$V,MATCH($V320,Calendrier!$W:$W,0),MATCH($L298,Calendrier!$M$1:$V$1,0)),"")</f>
        <v/>
      </c>
      <c r="T320" s="164" t="str">
        <f t="shared" si="83"/>
        <v/>
      </c>
      <c r="U320" s="164" t="str">
        <f>IFERROR(VLOOKUP(T320,'Table de correspondance'!$R:$S,2,FALSE),S320)</f>
        <v/>
      </c>
      <c r="V320" s="155" t="str">
        <f t="shared" si="84"/>
        <v>1/8eme de finale (22h) - 07/074621022hMi-temps 1</v>
      </c>
      <c r="AA320" s="19"/>
      <c r="AB320" s="23"/>
      <c r="AC320" s="23"/>
      <c r="AD320" s="23"/>
      <c r="AE320" s="19"/>
      <c r="AF320" s="19"/>
      <c r="AG320" s="31"/>
      <c r="AH320" s="63"/>
      <c r="AI320" s="64"/>
      <c r="AAG320">
        <f t="shared" si="85"/>
        <v>0</v>
      </c>
    </row>
    <row r="321" spans="1:709" ht="19.5" customHeight="1" x14ac:dyDescent="0.25">
      <c r="A321" t="str">
        <f t="shared" si="82"/>
        <v>8ème de finale (prev)1/8eme de finale (22h) - 07/0722hMi-temps 2</v>
      </c>
      <c r="B321" s="26" t="str">
        <f>'Calendrier sur mesure'!B316</f>
        <v>Quart de finale (prev)</v>
      </c>
      <c r="C321" s="26" t="str">
        <f>'Calendrier sur mesure'!G316</f>
        <v>Quart de finale (23h) - 11/07</v>
      </c>
      <c r="D321" s="27">
        <f>'Calendrier sur mesure'!C316</f>
        <v>46214</v>
      </c>
      <c r="E321" s="28" t="str">
        <f>'Calendrier sur mesure'!I316</f>
        <v>23h</v>
      </c>
      <c r="F321" s="28" t="str">
        <f>'Calendrier sur mesure'!H316</f>
        <v>Mi-temps 3</v>
      </c>
      <c r="G321" s="36"/>
      <c r="H321" s="100">
        <f>'Calendrier sur mesure'!K316</f>
        <v>90000</v>
      </c>
      <c r="I321" s="42">
        <v>0.5</v>
      </c>
      <c r="J321" s="35">
        <v>20</v>
      </c>
      <c r="K321" s="35">
        <v>1</v>
      </c>
      <c r="L321" s="30"/>
      <c r="M321" s="42"/>
      <c r="N321" s="101" t="str">
        <f>IF(G321=TRUE,H321*K321*(VLOOKUP(J321,'Table de correspondance'!D:E,2,FALSE)*(1-O321)),"")</f>
        <v/>
      </c>
      <c r="O321" s="174">
        <v>0.1</v>
      </c>
      <c r="P321" s="101" t="str">
        <f t="shared" si="81"/>
        <v/>
      </c>
      <c r="Q321" s="101" t="str">
        <f t="shared" si="75"/>
        <v/>
      </c>
      <c r="R321" s="29">
        <f>'Calendrier sur mesure'!L316</f>
        <v>7.2</v>
      </c>
      <c r="S321" s="164" t="str">
        <f>IFERROR(INDEX(Calendrier!$M:$V,MATCH($V321,Calendrier!$W:$W,0),MATCH($L299,Calendrier!$M$1:$V$1,0)),"")</f>
        <v/>
      </c>
      <c r="T321" s="164" t="str">
        <f t="shared" si="83"/>
        <v/>
      </c>
      <c r="U321" s="164" t="str">
        <f>IFERROR(VLOOKUP(T321,'Table de correspondance'!$R:$S,2,FALSE),S321)</f>
        <v/>
      </c>
      <c r="V321" s="155" t="str">
        <f t="shared" si="84"/>
        <v>1/8eme de finale (22h) - 07/074621022hMi-temps 2</v>
      </c>
      <c r="AA321" s="19"/>
      <c r="AB321" s="23"/>
      <c r="AC321" s="23"/>
      <c r="AD321" s="23"/>
      <c r="AE321" s="19"/>
      <c r="AF321" s="19"/>
      <c r="AG321" s="31"/>
      <c r="AH321" s="63"/>
      <c r="AI321" s="64"/>
      <c r="AAG321">
        <f t="shared" si="85"/>
        <v>0</v>
      </c>
    </row>
    <row r="322" spans="1:709" ht="19.5" customHeight="1" x14ac:dyDescent="0.25">
      <c r="A322" t="str">
        <f t="shared" si="82"/>
        <v>8ème de finale (prev)1/8eme de finale (22h) - 07/0722hMi-temps 3</v>
      </c>
      <c r="B322" s="26" t="str">
        <f>'Calendrier sur mesure'!B317</f>
        <v>Quart de finale (prev)</v>
      </c>
      <c r="C322" s="26" t="str">
        <f>'Calendrier sur mesure'!G317</f>
        <v>Quart de finale (23h) - 11/07</v>
      </c>
      <c r="D322" s="27">
        <f>'Calendrier sur mesure'!C317</f>
        <v>46214</v>
      </c>
      <c r="E322" s="28" t="str">
        <f>'Calendrier sur mesure'!I317</f>
        <v>23h</v>
      </c>
      <c r="F322" s="28" t="str">
        <f>'Calendrier sur mesure'!H317</f>
        <v>Power break 2</v>
      </c>
      <c r="G322" s="36"/>
      <c r="H322" s="100">
        <f>'Calendrier sur mesure'!K317</f>
        <v>105000</v>
      </c>
      <c r="I322" s="42">
        <v>0.5</v>
      </c>
      <c r="J322" s="35">
        <v>20</v>
      </c>
      <c r="K322" s="35">
        <v>1</v>
      </c>
      <c r="L322" s="30"/>
      <c r="M322" s="42"/>
      <c r="N322" s="101" t="str">
        <f>IF(G322=TRUE,H322*K322*(VLOOKUP(J322,'Table de correspondance'!D:E,2,FALSE)*(1-O322)),"")</f>
        <v/>
      </c>
      <c r="O322" s="174">
        <v>0.1</v>
      </c>
      <c r="P322" s="101" t="str">
        <f t="shared" si="81"/>
        <v/>
      </c>
      <c r="Q322" s="101" t="str">
        <f t="shared" si="75"/>
        <v/>
      </c>
      <c r="R322" s="29">
        <f>'Calendrier sur mesure'!L317</f>
        <v>7.9799999999999995</v>
      </c>
      <c r="S322" s="164" t="str">
        <f>IFERROR(INDEX(Calendrier!$M:$V,MATCH($V322,Calendrier!$W:$W,0),MATCH($L300,Calendrier!$M$1:$V$1,0)),"")</f>
        <v/>
      </c>
      <c r="T322" s="164" t="str">
        <f t="shared" si="83"/>
        <v/>
      </c>
      <c r="U322" s="164" t="str">
        <f>IFERROR(VLOOKUP(T322,'Table de correspondance'!$R:$S,2,FALSE),S322)</f>
        <v/>
      </c>
      <c r="V322" s="155" t="str">
        <f t="shared" si="84"/>
        <v>1/8eme de finale (22h) - 07/074621022hMi-temps 3</v>
      </c>
      <c r="AA322" s="19"/>
      <c r="AB322" s="23"/>
      <c r="AC322" s="23"/>
      <c r="AD322" s="23"/>
      <c r="AE322" s="19"/>
      <c r="AF322" s="19"/>
      <c r="AG322" s="31"/>
      <c r="AH322" s="63"/>
      <c r="AI322" s="64"/>
      <c r="AAG322">
        <f t="shared" si="85"/>
        <v>0</v>
      </c>
    </row>
    <row r="323" spans="1:709" ht="19.5" customHeight="1" x14ac:dyDescent="0.25">
      <c r="A323" t="str">
        <f t="shared" si="82"/>
        <v>8ème de finale (prev)1/8eme de finale (22h) - 07/0722hPower break 2</v>
      </c>
      <c r="B323" s="26" t="str">
        <f>'Calendrier sur mesure'!B318</f>
        <v>Quart de finale (prev)</v>
      </c>
      <c r="C323" s="26" t="str">
        <f>'Calendrier sur mesure'!G318</f>
        <v>Quart de finale (23h) - 11/07</v>
      </c>
      <c r="D323" s="27">
        <f>'Calendrier sur mesure'!C318</f>
        <v>46214</v>
      </c>
      <c r="E323" s="28" t="str">
        <f>'Calendrier sur mesure'!I318</f>
        <v>23h</v>
      </c>
      <c r="F323" s="28" t="str">
        <f>'Calendrier sur mesure'!H318</f>
        <v>Fin match</v>
      </c>
      <c r="G323" s="36"/>
      <c r="H323" s="100">
        <f>'Calendrier sur mesure'!K318</f>
        <v>22000</v>
      </c>
      <c r="I323" s="42">
        <v>0.5</v>
      </c>
      <c r="J323" s="35">
        <v>20</v>
      </c>
      <c r="K323" s="35">
        <v>1</v>
      </c>
      <c r="L323" s="30"/>
      <c r="M323" s="42"/>
      <c r="N323" s="101" t="str">
        <f>IF(G323=TRUE,H323*K323*(VLOOKUP(J323,'Table de correspondance'!D:E,2,FALSE)*(1-O323)),"")</f>
        <v/>
      </c>
      <c r="O323" s="174">
        <v>0.1</v>
      </c>
      <c r="P323" s="101" t="str">
        <f t="shared" ref="P323:P329" si="86">IF(U353="",N323,N323*(1+U353))</f>
        <v/>
      </c>
      <c r="Q323" s="101" t="str">
        <f t="shared" si="75"/>
        <v/>
      </c>
      <c r="R323" s="29">
        <f>'Calendrier sur mesure'!L318</f>
        <v>2.4</v>
      </c>
      <c r="S323" s="164" t="str">
        <f>IFERROR(INDEX(Calendrier!$M:$V,MATCH($V323,Calendrier!$W:$W,0),MATCH($L301,Calendrier!$M$1:$V$1,0)),"")</f>
        <v/>
      </c>
      <c r="T323" s="164" t="str">
        <f t="shared" si="83"/>
        <v/>
      </c>
      <c r="U323" s="164" t="str">
        <f>IFERROR(VLOOKUP(T323,'Table de correspondance'!$R:$S,2,FALSE),S323)</f>
        <v/>
      </c>
      <c r="V323" s="155" t="str">
        <f t="shared" si="84"/>
        <v>1/8eme de finale (22h) - 07/074621022hPower break 2</v>
      </c>
      <c r="AA323" s="19"/>
      <c r="AB323" s="23"/>
      <c r="AC323" s="23"/>
      <c r="AD323" s="23"/>
      <c r="AE323" s="19"/>
      <c r="AF323" s="19"/>
      <c r="AG323" s="31"/>
      <c r="AH323" s="63"/>
      <c r="AI323" s="64"/>
      <c r="AAG323">
        <f t="shared" si="85"/>
        <v>0</v>
      </c>
    </row>
    <row r="324" spans="1:709" ht="19.5" customHeight="1" x14ac:dyDescent="0.25">
      <c r="A324" t="e">
        <f>_xlfn.CONCAT(#REF!,#REF!,#REF!,#REF!)</f>
        <v>#REF!</v>
      </c>
      <c r="B324" s="26" t="str">
        <f>'Calendrier sur mesure'!B319</f>
        <v>1/2 finale 1er choix</v>
      </c>
      <c r="C324" s="26" t="str">
        <f>'Calendrier sur mesure'!G319</f>
        <v>Demi-finale (21h) - 14/07</v>
      </c>
      <c r="D324" s="27">
        <f>'Calendrier sur mesure'!C319</f>
        <v>46217</v>
      </c>
      <c r="E324" s="28" t="str">
        <f>'Calendrier sur mesure'!I319</f>
        <v>21h</v>
      </c>
      <c r="F324" s="28" t="str">
        <f>'Calendrier sur mesure'!H319</f>
        <v>Avant Match</v>
      </c>
      <c r="G324" s="36"/>
      <c r="H324" s="100">
        <f>'Calendrier sur mesure'!K319</f>
        <v>60000</v>
      </c>
      <c r="I324" s="42">
        <v>0.5</v>
      </c>
      <c r="J324" s="35">
        <v>20</v>
      </c>
      <c r="K324" s="35">
        <v>1</v>
      </c>
      <c r="L324" s="30"/>
      <c r="M324" s="42"/>
      <c r="N324" s="101" t="str">
        <f>IF(G324=TRUE,H324*K324*(VLOOKUP(J324,'Table de correspondance'!D:E,2,FALSE)*(1-O324)),"")</f>
        <v/>
      </c>
      <c r="O324" s="174">
        <v>0.1</v>
      </c>
      <c r="P324" s="101" t="str">
        <f t="shared" si="86"/>
        <v/>
      </c>
      <c r="Q324" s="101" t="str">
        <f t="shared" si="75"/>
        <v/>
      </c>
      <c r="R324" s="29">
        <f>'Calendrier sur mesure'!L319</f>
        <v>4.29</v>
      </c>
      <c r="S324" s="164" t="str">
        <f>IFERROR(INDEX(Calendrier!$M:$V,MATCH($V324,Calendrier!$W:$W,0),MATCH(#REF!,Calendrier!$M$1:$V$1,0)),"")</f>
        <v/>
      </c>
      <c r="T324" s="164" t="e">
        <f>_xlfn.CONCAT(#REF!,#REF!)</f>
        <v>#REF!</v>
      </c>
      <c r="U324" s="164" t="str">
        <f>IFERROR(VLOOKUP(T324,'Table de correspondance'!$R:$S,2,FALSE),S324)</f>
        <v/>
      </c>
      <c r="V324" s="155" t="e">
        <f>_xlfn.CONCAT(#REF!,#REF!,#REF!,#REF!)</f>
        <v>#REF!</v>
      </c>
      <c r="AA324" s="19"/>
      <c r="AB324" s="23"/>
      <c r="AC324" s="23"/>
      <c r="AD324" s="23"/>
      <c r="AE324" s="19"/>
      <c r="AF324" s="19"/>
      <c r="AG324" s="31"/>
      <c r="AH324" s="63"/>
      <c r="AI324" s="64"/>
      <c r="AAG324">
        <f>--((ISNUMBER(SEARCH("Mexique",#REF!))+ISNUMBER(SEARCH("France",#REF!)))&gt;0)</f>
        <v>0</v>
      </c>
    </row>
    <row r="325" spans="1:709" ht="19.5" customHeight="1" x14ac:dyDescent="0.25">
      <c r="A325" t="e">
        <f>_xlfn.CONCAT(#REF!,#REF!,#REF!,#REF!)</f>
        <v>#REF!</v>
      </c>
      <c r="B325" s="26" t="str">
        <f>'Calendrier sur mesure'!B320</f>
        <v>1/2 finale 1er choix</v>
      </c>
      <c r="C325" s="26" t="str">
        <f>'Calendrier sur mesure'!G320</f>
        <v>Demi-finale (21h) - 14/07</v>
      </c>
      <c r="D325" s="27">
        <f>'Calendrier sur mesure'!C320</f>
        <v>46217</v>
      </c>
      <c r="E325" s="28" t="str">
        <f>'Calendrier sur mesure'!I320</f>
        <v>21h</v>
      </c>
      <c r="F325" s="28" t="str">
        <f>'Calendrier sur mesure'!H320</f>
        <v>Power break 1</v>
      </c>
      <c r="G325" s="36"/>
      <c r="H325" s="100">
        <f>'Calendrier sur mesure'!K320</f>
        <v>210000</v>
      </c>
      <c r="I325" s="42">
        <v>0.5</v>
      </c>
      <c r="J325" s="35">
        <v>20</v>
      </c>
      <c r="K325" s="35">
        <v>1</v>
      </c>
      <c r="L325" s="30"/>
      <c r="M325" s="42"/>
      <c r="N325" s="101" t="str">
        <f>IF(G325=TRUE,H325*K325*(VLOOKUP(J325,'Table de correspondance'!D:E,2,FALSE)*(1-O325)),"")</f>
        <v/>
      </c>
      <c r="O325" s="174">
        <v>0.1</v>
      </c>
      <c r="P325" s="101" t="str">
        <f t="shared" si="86"/>
        <v/>
      </c>
      <c r="Q325" s="101" t="str">
        <f t="shared" si="75"/>
        <v/>
      </c>
      <c r="R325" s="29">
        <f>'Calendrier sur mesure'!L320</f>
        <v>14.25</v>
      </c>
      <c r="S325" s="164" t="str">
        <f>IFERROR(INDEX(Calendrier!$M:$V,MATCH($V325,Calendrier!$W:$W,0),MATCH(#REF!,Calendrier!$M$1:$V$1,0)),"")</f>
        <v/>
      </c>
      <c r="T325" s="164" t="e">
        <f>_xlfn.CONCAT(#REF!,#REF!)</f>
        <v>#REF!</v>
      </c>
      <c r="U325" s="164" t="str">
        <f>IFERROR(VLOOKUP(T325,'Table de correspondance'!$R:$S,2,FALSE),S325)</f>
        <v/>
      </c>
      <c r="V325" s="155" t="e">
        <f>_xlfn.CONCAT(#REF!,#REF!,#REF!,#REF!)</f>
        <v>#REF!</v>
      </c>
      <c r="AA325" s="19"/>
      <c r="AB325" s="23"/>
      <c r="AC325" s="23"/>
      <c r="AD325" s="23"/>
      <c r="AE325" s="19"/>
      <c r="AF325" s="19"/>
      <c r="AG325" s="31"/>
      <c r="AH325" s="63"/>
      <c r="AI325" s="64"/>
      <c r="AAG325">
        <f>--((ISNUMBER(SEARCH("Mexique",#REF!))+ISNUMBER(SEARCH("France",#REF!)))&gt;0)</f>
        <v>0</v>
      </c>
    </row>
    <row r="326" spans="1:709" ht="19.5" customHeight="1" x14ac:dyDescent="0.25">
      <c r="A326" t="str">
        <f t="shared" ref="A326:A332" si="87">_xlfn.CONCAT(B302,C302,E302,F302)</f>
        <v>8ème de finale (prev)1/8eme de finale (22h) - 07/0722hFin match</v>
      </c>
      <c r="B326" s="26" t="str">
        <f>'Calendrier sur mesure'!B321</f>
        <v>1/2 finale 1er choix</v>
      </c>
      <c r="C326" s="26" t="str">
        <f>'Calendrier sur mesure'!G321</f>
        <v>Demi-finale (21h) - 14/07</v>
      </c>
      <c r="D326" s="27">
        <f>'Calendrier sur mesure'!C321</f>
        <v>46217</v>
      </c>
      <c r="E326" s="28" t="str">
        <f>'Calendrier sur mesure'!I321</f>
        <v>21h</v>
      </c>
      <c r="F326" s="28" t="str">
        <f>'Calendrier sur mesure'!H321</f>
        <v>Mi-temps 1</v>
      </c>
      <c r="G326" s="36"/>
      <c r="H326" s="100">
        <f>'Calendrier sur mesure'!K321</f>
        <v>175000</v>
      </c>
      <c r="I326" s="42">
        <v>0.5</v>
      </c>
      <c r="J326" s="35">
        <v>20</v>
      </c>
      <c r="K326" s="35">
        <v>1</v>
      </c>
      <c r="L326" s="30"/>
      <c r="M326" s="42"/>
      <c r="N326" s="101" t="str">
        <f>IF(G326=TRUE,H326*K326*(VLOOKUP(J326,'Table de correspondance'!D:E,2,FALSE)*(1-O326)),"")</f>
        <v/>
      </c>
      <c r="O326" s="174">
        <v>0.1</v>
      </c>
      <c r="P326" s="101" t="str">
        <f t="shared" si="86"/>
        <v/>
      </c>
      <c r="Q326" s="101" t="str">
        <f t="shared" si="75"/>
        <v/>
      </c>
      <c r="R326" s="29">
        <f>'Calendrier sur mesure'!L321</f>
        <v>12.5</v>
      </c>
      <c r="S326" s="164" t="str">
        <f>IFERROR(INDEX(Calendrier!$M:$V,MATCH($V326,Calendrier!$W:$W,0),MATCH($L302,Calendrier!$M$1:$V$1,0)),"")</f>
        <v/>
      </c>
      <c r="T326" s="164" t="str">
        <f t="shared" ref="T326:T332" si="88">_xlfn.CONCAT(L302,M302)</f>
        <v/>
      </c>
      <c r="U326" s="164" t="str">
        <f>IFERROR(VLOOKUP(T326,'Table de correspondance'!$R:$S,2,FALSE),S326)</f>
        <v/>
      </c>
      <c r="V326" s="155" t="str">
        <f t="shared" ref="V326:V332" si="89">_xlfn.CONCAT(C302,D302,E302,F302)</f>
        <v>1/8eme de finale (22h) - 07/074621022hFin match</v>
      </c>
      <c r="AA326" s="19"/>
      <c r="AB326" s="23"/>
      <c r="AC326" s="23"/>
      <c r="AD326" s="23"/>
      <c r="AE326" s="19"/>
      <c r="AF326" s="19"/>
      <c r="AG326" s="31"/>
      <c r="AH326" s="63"/>
      <c r="AI326" s="64"/>
      <c r="AAG326">
        <f t="shared" ref="AAG326:AAG332" si="90">--((ISNUMBER(SEARCH("Mexique",$C302))+ISNUMBER(SEARCH("France",$C302)))&gt;0)</f>
        <v>0</v>
      </c>
    </row>
    <row r="327" spans="1:709" ht="19.5" customHeight="1" x14ac:dyDescent="0.25">
      <c r="A327" t="str">
        <f t="shared" si="87"/>
        <v>8ème de finale (prev)1/8eme de finale (19h) - 04/0719hAvant Match</v>
      </c>
      <c r="B327" s="26" t="str">
        <f>'Calendrier sur mesure'!B322</f>
        <v>1/2 finale 1er choix</v>
      </c>
      <c r="C327" s="26" t="str">
        <f>'Calendrier sur mesure'!G322</f>
        <v>Demi-finale (21h) - 14/07</v>
      </c>
      <c r="D327" s="27">
        <f>'Calendrier sur mesure'!C322</f>
        <v>46217</v>
      </c>
      <c r="E327" s="28" t="str">
        <f>'Calendrier sur mesure'!I322</f>
        <v>21h</v>
      </c>
      <c r="F327" s="28" t="str">
        <f>'Calendrier sur mesure'!H322</f>
        <v>Mi-temps 2</v>
      </c>
      <c r="G327" s="36"/>
      <c r="H327" s="100">
        <f>'Calendrier sur mesure'!K322</f>
        <v>165000</v>
      </c>
      <c r="I327" s="42">
        <v>0.5</v>
      </c>
      <c r="J327" s="35">
        <v>20</v>
      </c>
      <c r="K327" s="35">
        <v>1</v>
      </c>
      <c r="L327" s="30"/>
      <c r="M327" s="42"/>
      <c r="N327" s="101" t="str">
        <f>IF(G327=TRUE,H327*K327*(VLOOKUP(J327,'Table de correspondance'!D:E,2,FALSE)*(1-O327)),"")</f>
        <v/>
      </c>
      <c r="O327" s="174">
        <v>0.1</v>
      </c>
      <c r="P327" s="101" t="str">
        <f t="shared" si="86"/>
        <v/>
      </c>
      <c r="Q327" s="101" t="str">
        <f t="shared" si="75"/>
        <v/>
      </c>
      <c r="R327" s="29">
        <f>'Calendrier sur mesure'!L322</f>
        <v>11.8</v>
      </c>
      <c r="S327" s="164" t="str">
        <f>IFERROR(INDEX(Calendrier!$M:$V,MATCH($V327,Calendrier!$W:$W,0),MATCH($L303,Calendrier!$M$1:$V$1,0)),"")</f>
        <v/>
      </c>
      <c r="T327" s="164" t="str">
        <f t="shared" si="88"/>
        <v/>
      </c>
      <c r="U327" s="164" t="str">
        <f>IFERROR(VLOOKUP(T327,'Table de correspondance'!$R:$S,2,FALSE),S327)</f>
        <v/>
      </c>
      <c r="V327" s="155" t="str">
        <f t="shared" si="89"/>
        <v>1/8eme de finale (19h) - 04/074620719hAvant Match</v>
      </c>
      <c r="AA327" s="19"/>
      <c r="AB327" s="23"/>
      <c r="AC327" s="23"/>
      <c r="AD327" s="23"/>
      <c r="AE327" s="19"/>
      <c r="AF327" s="19"/>
      <c r="AG327" s="31"/>
      <c r="AH327" s="63"/>
      <c r="AI327" s="64"/>
      <c r="AAG327">
        <f t="shared" si="90"/>
        <v>0</v>
      </c>
    </row>
    <row r="328" spans="1:709" ht="19.5" customHeight="1" x14ac:dyDescent="0.25">
      <c r="A328" t="str">
        <f t="shared" si="87"/>
        <v>8ème de finale (prev)1/8eme de finale (19h) - 04/0719hPower break 1</v>
      </c>
      <c r="B328" s="26" t="str">
        <f>'Calendrier sur mesure'!B323</f>
        <v>1/2 finale 1er choix</v>
      </c>
      <c r="C328" s="26" t="str">
        <f>'Calendrier sur mesure'!G323</f>
        <v>Demi-finale (21h) - 14/07</v>
      </c>
      <c r="D328" s="27">
        <f>'Calendrier sur mesure'!C323</f>
        <v>46217</v>
      </c>
      <c r="E328" s="28" t="str">
        <f>'Calendrier sur mesure'!I323</f>
        <v>21h</v>
      </c>
      <c r="F328" s="28" t="str">
        <f>'Calendrier sur mesure'!H323</f>
        <v>Mi-temps 3</v>
      </c>
      <c r="G328" s="36"/>
      <c r="H328" s="100">
        <f>'Calendrier sur mesure'!K323</f>
        <v>175000</v>
      </c>
      <c r="I328" s="42">
        <v>0.5</v>
      </c>
      <c r="J328" s="35">
        <v>20</v>
      </c>
      <c r="K328" s="35">
        <v>1</v>
      </c>
      <c r="L328" s="30"/>
      <c r="M328" s="42"/>
      <c r="N328" s="101" t="str">
        <f>IF(G328=TRUE,H328*K328*(VLOOKUP(J328,'Table de correspondance'!D:E,2,FALSE)*(1-O328)),"")</f>
        <v/>
      </c>
      <c r="O328" s="174">
        <v>0.1</v>
      </c>
      <c r="P328" s="101" t="str">
        <f t="shared" si="86"/>
        <v/>
      </c>
      <c r="Q328" s="101" t="str">
        <f t="shared" si="75"/>
        <v/>
      </c>
      <c r="R328" s="29">
        <f>'Calendrier sur mesure'!L323</f>
        <v>12.5</v>
      </c>
      <c r="S328" s="164" t="str">
        <f>IFERROR(INDEX(Calendrier!$M:$V,MATCH($V328,Calendrier!$W:$W,0),MATCH($L304,Calendrier!$M$1:$V$1,0)),"")</f>
        <v/>
      </c>
      <c r="T328" s="164" t="str">
        <f t="shared" si="88"/>
        <v/>
      </c>
      <c r="U328" s="164" t="str">
        <f>IFERROR(VLOOKUP(T328,'Table de correspondance'!$R:$S,2,FALSE),S328)</f>
        <v/>
      </c>
      <c r="V328" s="155" t="str">
        <f t="shared" si="89"/>
        <v>1/8eme de finale (19h) - 04/074620719hPower break 1</v>
      </c>
      <c r="AA328" s="19"/>
      <c r="AB328" s="23"/>
      <c r="AC328" s="23"/>
      <c r="AD328" s="23"/>
      <c r="AE328" s="19"/>
      <c r="AF328" s="19"/>
      <c r="AG328" s="31"/>
      <c r="AH328" s="63"/>
      <c r="AI328" s="64"/>
      <c r="AAG328">
        <f t="shared" si="90"/>
        <v>0</v>
      </c>
    </row>
    <row r="329" spans="1:709" ht="19.5" customHeight="1" x14ac:dyDescent="0.25">
      <c r="A329" t="str">
        <f t="shared" si="87"/>
        <v>8ème de finale (prev)1/8eme de finale (19h) - 04/0719hMi-temps 1</v>
      </c>
      <c r="B329" s="26" t="str">
        <f>'Calendrier sur mesure'!B324</f>
        <v>1/2 finale 1er choix</v>
      </c>
      <c r="C329" s="26" t="str">
        <f>'Calendrier sur mesure'!G324</f>
        <v>Demi-finale (21h) - 14/07</v>
      </c>
      <c r="D329" s="27">
        <f>'Calendrier sur mesure'!C324</f>
        <v>46217</v>
      </c>
      <c r="E329" s="28" t="str">
        <f>'Calendrier sur mesure'!I324</f>
        <v>21h</v>
      </c>
      <c r="F329" s="28" t="str">
        <f>'Calendrier sur mesure'!H324</f>
        <v>Power break 2</v>
      </c>
      <c r="G329" s="36"/>
      <c r="H329" s="100">
        <f>'Calendrier sur mesure'!K324</f>
        <v>210000</v>
      </c>
      <c r="I329" s="42">
        <v>0.5</v>
      </c>
      <c r="J329" s="35">
        <v>20</v>
      </c>
      <c r="K329" s="35">
        <v>1</v>
      </c>
      <c r="L329" s="30"/>
      <c r="M329" s="42"/>
      <c r="N329" s="101" t="str">
        <f>IF(G329=TRUE,H329*K329*(VLOOKUP(J329,'Table de correspondance'!D:E,2,FALSE)*(1-O329)),"")</f>
        <v/>
      </c>
      <c r="O329" s="174">
        <v>0.1</v>
      </c>
      <c r="P329" s="101" t="str">
        <f t="shared" si="86"/>
        <v/>
      </c>
      <c r="Q329" s="101" t="str">
        <f t="shared" si="75"/>
        <v/>
      </c>
      <c r="R329" s="29">
        <f>'Calendrier sur mesure'!L324</f>
        <v>14.25</v>
      </c>
      <c r="S329" s="164" t="str">
        <f>IFERROR(INDEX(Calendrier!$M:$V,MATCH($V329,Calendrier!$W:$W,0),MATCH($L305,Calendrier!$M$1:$V$1,0)),"")</f>
        <v/>
      </c>
      <c r="T329" s="164" t="str">
        <f t="shared" si="88"/>
        <v/>
      </c>
      <c r="U329" s="164" t="str">
        <f>IFERROR(VLOOKUP(T329,'Table de correspondance'!$R:$S,2,FALSE),S329)</f>
        <v/>
      </c>
      <c r="V329" s="155" t="str">
        <f t="shared" si="89"/>
        <v>1/8eme de finale (19h) - 04/074620719hMi-temps 1</v>
      </c>
      <c r="AA329" s="19"/>
      <c r="AB329" s="23"/>
      <c r="AC329" s="23"/>
      <c r="AD329" s="23"/>
      <c r="AE329" s="19"/>
      <c r="AF329" s="19"/>
      <c r="AG329" s="31"/>
      <c r="AH329" s="63"/>
      <c r="AI329" s="64"/>
      <c r="AAG329">
        <f t="shared" si="90"/>
        <v>0</v>
      </c>
    </row>
    <row r="330" spans="1:709" ht="19.5" customHeight="1" x14ac:dyDescent="0.25">
      <c r="A330" t="str">
        <f t="shared" si="87"/>
        <v>8ème de finale (prev)1/8eme de finale (19h) - 04/0719hMi-temps 2</v>
      </c>
      <c r="B330" s="26" t="str">
        <f>'Calendrier sur mesure'!B325</f>
        <v>1/2 finale 1er choix</v>
      </c>
      <c r="C330" s="26" t="str">
        <f>'Calendrier sur mesure'!G325</f>
        <v>Demi-finale (21h) - 14/07</v>
      </c>
      <c r="D330" s="27">
        <f>'Calendrier sur mesure'!C325</f>
        <v>46217</v>
      </c>
      <c r="E330" s="28" t="str">
        <f>'Calendrier sur mesure'!I325</f>
        <v>21h</v>
      </c>
      <c r="F330" s="28" t="str">
        <f>'Calendrier sur mesure'!H325</f>
        <v>Fin match</v>
      </c>
      <c r="G330" s="36"/>
      <c r="H330" s="100">
        <f>'Calendrier sur mesure'!K325</f>
        <v>75000</v>
      </c>
      <c r="I330" s="42">
        <v>0.5</v>
      </c>
      <c r="J330" s="35">
        <v>20</v>
      </c>
      <c r="K330" s="35">
        <v>1</v>
      </c>
      <c r="L330" s="30"/>
      <c r="M330" s="42"/>
      <c r="N330" s="101" t="str">
        <f>IF(G330=TRUE,H330*K330*(VLOOKUP(J330,'Table de correspondance'!D:E,2,FALSE)*(1-O330)),"")</f>
        <v/>
      </c>
      <c r="O330" s="174">
        <v>0.1</v>
      </c>
      <c r="P330" s="101" t="str">
        <f t="shared" ref="P330:P336" si="91">IF(U362="",N330,N330*(1+U362))</f>
        <v/>
      </c>
      <c r="Q330" s="101" t="str">
        <f t="shared" si="75"/>
        <v/>
      </c>
      <c r="R330" s="29">
        <f>'Calendrier sur mesure'!L325</f>
        <v>6.25</v>
      </c>
      <c r="S330" s="164" t="str">
        <f>IFERROR(INDEX(Calendrier!$M:$V,MATCH($V330,Calendrier!$W:$W,0),MATCH($L306,Calendrier!$M$1:$V$1,0)),"")</f>
        <v/>
      </c>
      <c r="T330" s="164" t="str">
        <f t="shared" si="88"/>
        <v/>
      </c>
      <c r="U330" s="164" t="str">
        <f>IFERROR(VLOOKUP(T330,'Table de correspondance'!$R:$S,2,FALSE),S330)</f>
        <v/>
      </c>
      <c r="V330" s="155" t="str">
        <f t="shared" si="89"/>
        <v>1/8eme de finale (19h) - 04/074620719hMi-temps 2</v>
      </c>
      <c r="AA330" s="19"/>
      <c r="AB330" s="23"/>
      <c r="AC330" s="23"/>
      <c r="AD330" s="23"/>
      <c r="AE330" s="19"/>
      <c r="AF330" s="19"/>
      <c r="AG330" s="31"/>
      <c r="AH330" s="63"/>
      <c r="AI330" s="64"/>
      <c r="AAG330">
        <f t="shared" si="90"/>
        <v>0</v>
      </c>
    </row>
    <row r="331" spans="1:709" ht="19.5" customHeight="1" x14ac:dyDescent="0.25">
      <c r="A331" t="str">
        <f t="shared" si="87"/>
        <v>8ème de finale (prev)1/8eme de finale (19h) - 04/0719hMi-temps 3</v>
      </c>
      <c r="B331" s="26" t="str">
        <f>'Calendrier sur mesure'!B326</f>
        <v>1/2 finale 2ème choix</v>
      </c>
      <c r="C331" s="26" t="str">
        <f>'Calendrier sur mesure'!G326</f>
        <v>Demi-finale (21h) - 15/07</v>
      </c>
      <c r="D331" s="27">
        <f>'Calendrier sur mesure'!C326</f>
        <v>46218</v>
      </c>
      <c r="E331" s="28" t="str">
        <f>'Calendrier sur mesure'!I326</f>
        <v>21h</v>
      </c>
      <c r="F331" s="28" t="str">
        <f>'Calendrier sur mesure'!H326</f>
        <v>Avant Match</v>
      </c>
      <c r="G331" s="36"/>
      <c r="H331" s="100">
        <f>'Calendrier sur mesure'!K326</f>
        <v>60000</v>
      </c>
      <c r="I331" s="42">
        <v>0.5</v>
      </c>
      <c r="J331" s="35">
        <v>20</v>
      </c>
      <c r="K331" s="35">
        <v>1</v>
      </c>
      <c r="L331" s="30"/>
      <c r="M331" s="42"/>
      <c r="N331" s="101" t="str">
        <f>IF(G331=TRUE,H331*K331*(VLOOKUP(J331,'Table de correspondance'!D:E,2,FALSE)*(1-O331)),"")</f>
        <v/>
      </c>
      <c r="O331" s="174">
        <v>0.1</v>
      </c>
      <c r="P331" s="101" t="str">
        <f t="shared" si="91"/>
        <v/>
      </c>
      <c r="Q331" s="101" t="str">
        <f t="shared" si="75"/>
        <v/>
      </c>
      <c r="R331" s="29">
        <f>'Calendrier sur mesure'!L326</f>
        <v>4.29</v>
      </c>
      <c r="S331" s="164" t="str">
        <f>IFERROR(INDEX(Calendrier!$M:$V,MATCH($V331,Calendrier!$W:$W,0),MATCH($L307,Calendrier!$M$1:$V$1,0)),"")</f>
        <v/>
      </c>
      <c r="T331" s="164" t="str">
        <f t="shared" si="88"/>
        <v/>
      </c>
      <c r="U331" s="164" t="str">
        <f>IFERROR(VLOOKUP(T331,'Table de correspondance'!$R:$S,2,FALSE),S331)</f>
        <v/>
      </c>
      <c r="V331" s="155" t="str">
        <f t="shared" si="89"/>
        <v>1/8eme de finale (19h) - 04/074620719hMi-temps 3</v>
      </c>
      <c r="AA331" s="19"/>
      <c r="AB331" s="23"/>
      <c r="AC331" s="23"/>
      <c r="AD331" s="23"/>
      <c r="AE331" s="19"/>
      <c r="AF331" s="19"/>
      <c r="AG331" s="31"/>
      <c r="AH331" s="63"/>
      <c r="AI331" s="64"/>
      <c r="AAG331">
        <f t="shared" si="90"/>
        <v>0</v>
      </c>
    </row>
    <row r="332" spans="1:709" ht="19.5" customHeight="1" x14ac:dyDescent="0.25">
      <c r="A332" t="str">
        <f t="shared" si="87"/>
        <v>8ème de finale (prev)1/8eme de finale (19h) - 04/0719hPower break 2</v>
      </c>
      <c r="B332" s="26" t="str">
        <f>'Calendrier sur mesure'!B327</f>
        <v>1/2 finale 2ème choix</v>
      </c>
      <c r="C332" s="26" t="str">
        <f>'Calendrier sur mesure'!G327</f>
        <v>Demi-finale (21h) - 15/07</v>
      </c>
      <c r="D332" s="27">
        <f>'Calendrier sur mesure'!C327</f>
        <v>46218</v>
      </c>
      <c r="E332" s="28" t="str">
        <f>'Calendrier sur mesure'!I327</f>
        <v>21h</v>
      </c>
      <c r="F332" s="28" t="str">
        <f>'Calendrier sur mesure'!H327</f>
        <v>Power break 1</v>
      </c>
      <c r="G332" s="36"/>
      <c r="H332" s="100">
        <f>'Calendrier sur mesure'!K327</f>
        <v>210000</v>
      </c>
      <c r="I332" s="42">
        <v>0.5</v>
      </c>
      <c r="J332" s="35">
        <v>20</v>
      </c>
      <c r="K332" s="35">
        <v>1</v>
      </c>
      <c r="L332" s="30"/>
      <c r="M332" s="42"/>
      <c r="N332" s="101" t="str">
        <f>IF(G332=TRUE,H332*K332*(VLOOKUP(J332,'Table de correspondance'!D:E,2,FALSE)*(1-O332)),"")</f>
        <v/>
      </c>
      <c r="O332" s="174">
        <v>0.1</v>
      </c>
      <c r="P332" s="101" t="str">
        <f t="shared" si="91"/>
        <v/>
      </c>
      <c r="Q332" s="101" t="str">
        <f t="shared" si="75"/>
        <v/>
      </c>
      <c r="R332" s="29">
        <f>'Calendrier sur mesure'!L327</f>
        <v>14.25</v>
      </c>
      <c r="S332" s="164" t="str">
        <f>IFERROR(INDEX(Calendrier!$M:$V,MATCH($V332,Calendrier!$W:$W,0),MATCH($L308,Calendrier!$M$1:$V$1,0)),"")</f>
        <v/>
      </c>
      <c r="T332" s="164" t="str">
        <f t="shared" si="88"/>
        <v/>
      </c>
      <c r="U332" s="164" t="str">
        <f>IFERROR(VLOOKUP(T332,'Table de correspondance'!$R:$S,2,FALSE),S332)</f>
        <v/>
      </c>
      <c r="V332" s="155" t="str">
        <f t="shared" si="89"/>
        <v>1/8eme de finale (19h) - 04/074620719hPower break 2</v>
      </c>
      <c r="AA332" s="19"/>
      <c r="AB332" s="23"/>
      <c r="AC332" s="23"/>
      <c r="AD332" s="23"/>
      <c r="AE332" s="19"/>
      <c r="AF332" s="19"/>
      <c r="AG332" s="31"/>
      <c r="AH332" s="63"/>
      <c r="AI332" s="64"/>
      <c r="AAG332">
        <f t="shared" si="90"/>
        <v>0</v>
      </c>
    </row>
    <row r="333" spans="1:709" ht="19.5" customHeight="1" x14ac:dyDescent="0.25">
      <c r="A333" t="e">
        <f>_xlfn.CONCAT(#REF!,#REF!,#REF!,#REF!)</f>
        <v>#REF!</v>
      </c>
      <c r="B333" s="26" t="str">
        <f>'Calendrier sur mesure'!B328</f>
        <v>1/2 finale 2ème choix</v>
      </c>
      <c r="C333" s="26" t="str">
        <f>'Calendrier sur mesure'!G328</f>
        <v>Demi-finale (21h) - 15/07</v>
      </c>
      <c r="D333" s="27">
        <f>'Calendrier sur mesure'!C328</f>
        <v>46218</v>
      </c>
      <c r="E333" s="28" t="str">
        <f>'Calendrier sur mesure'!I328</f>
        <v>21h</v>
      </c>
      <c r="F333" s="28" t="str">
        <f>'Calendrier sur mesure'!H328</f>
        <v>Mi-temps 1</v>
      </c>
      <c r="G333" s="36"/>
      <c r="H333" s="100">
        <f>'Calendrier sur mesure'!K328</f>
        <v>175000</v>
      </c>
      <c r="I333" s="42">
        <v>0.5</v>
      </c>
      <c r="J333" s="35">
        <v>20</v>
      </c>
      <c r="K333" s="35">
        <v>1</v>
      </c>
      <c r="L333" s="30"/>
      <c r="M333" s="42"/>
      <c r="N333" s="101" t="str">
        <f>IF(G333=TRUE,H333*K333*(VLOOKUP(J333,'Table de correspondance'!D:E,2,FALSE)*(1-O333)),"")</f>
        <v/>
      </c>
      <c r="O333" s="174">
        <v>0.1</v>
      </c>
      <c r="P333" s="101" t="str">
        <f t="shared" si="91"/>
        <v/>
      </c>
      <c r="Q333" s="101" t="str">
        <f t="shared" si="75"/>
        <v/>
      </c>
      <c r="R333" s="29">
        <f>'Calendrier sur mesure'!L328</f>
        <v>12.5</v>
      </c>
      <c r="S333" s="164" t="str">
        <f>IFERROR(INDEX(Calendrier!$M:$V,MATCH($V333,Calendrier!$W:$W,0),MATCH(#REF!,Calendrier!$M$1:$V$1,0)),"")</f>
        <v/>
      </c>
      <c r="T333" s="164" t="e">
        <f>_xlfn.CONCAT(#REF!,#REF!)</f>
        <v>#REF!</v>
      </c>
      <c r="U333" s="164" t="str">
        <f>IFERROR(VLOOKUP(T333,'Table de correspondance'!$R:$S,2,FALSE),S333)</f>
        <v/>
      </c>
      <c r="V333" s="155" t="e">
        <f>_xlfn.CONCAT(#REF!,#REF!,#REF!,#REF!)</f>
        <v>#REF!</v>
      </c>
      <c r="AA333" s="19"/>
      <c r="AB333" s="23"/>
      <c r="AC333" s="23"/>
      <c r="AD333" s="23"/>
      <c r="AE333" s="19"/>
      <c r="AF333" s="19"/>
      <c r="AG333" s="31"/>
      <c r="AH333" s="63"/>
      <c r="AI333" s="64"/>
      <c r="AAG333">
        <f>--((ISNUMBER(SEARCH("Mexique",#REF!))+ISNUMBER(SEARCH("France",#REF!)))&gt;0)</f>
        <v>0</v>
      </c>
    </row>
    <row r="334" spans="1:709" ht="19.5" customHeight="1" x14ac:dyDescent="0.25">
      <c r="A334" t="e">
        <f>_xlfn.CONCAT(#REF!,#REF!,#REF!,#REF!)</f>
        <v>#REF!</v>
      </c>
      <c r="B334" s="26" t="str">
        <f>'Calendrier sur mesure'!B329</f>
        <v>1/2 finale 2ème choix</v>
      </c>
      <c r="C334" s="26" t="str">
        <f>'Calendrier sur mesure'!G329</f>
        <v>Demi-finale (21h) - 15/07</v>
      </c>
      <c r="D334" s="27">
        <f>'Calendrier sur mesure'!C329</f>
        <v>46218</v>
      </c>
      <c r="E334" s="28" t="str">
        <f>'Calendrier sur mesure'!I329</f>
        <v>21h</v>
      </c>
      <c r="F334" s="28" t="str">
        <f>'Calendrier sur mesure'!H329</f>
        <v>Mi-temps 2</v>
      </c>
      <c r="G334" s="36"/>
      <c r="H334" s="100">
        <f>'Calendrier sur mesure'!K329</f>
        <v>165000</v>
      </c>
      <c r="I334" s="42">
        <v>0.5</v>
      </c>
      <c r="J334" s="35">
        <v>20</v>
      </c>
      <c r="K334" s="35">
        <v>1</v>
      </c>
      <c r="L334" s="30"/>
      <c r="M334" s="42"/>
      <c r="N334" s="101" t="str">
        <f>IF(G334=TRUE,H334*K334*(VLOOKUP(J334,'Table de correspondance'!D:E,2,FALSE)*(1-O334)),"")</f>
        <v/>
      </c>
      <c r="O334" s="174">
        <v>0.1</v>
      </c>
      <c r="P334" s="101" t="str">
        <f t="shared" si="91"/>
        <v/>
      </c>
      <c r="Q334" s="101" t="str">
        <f t="shared" si="75"/>
        <v/>
      </c>
      <c r="R334" s="29">
        <f>'Calendrier sur mesure'!L329</f>
        <v>11.8</v>
      </c>
      <c r="S334" s="164" t="str">
        <f>IFERROR(INDEX(Calendrier!$M:$V,MATCH($V334,Calendrier!$W:$W,0),MATCH(#REF!,Calendrier!$M$1:$V$1,0)),"")</f>
        <v/>
      </c>
      <c r="T334" s="164" t="e">
        <f>_xlfn.CONCAT(#REF!,#REF!)</f>
        <v>#REF!</v>
      </c>
      <c r="U334" s="164" t="str">
        <f>IFERROR(VLOOKUP(T334,'Table de correspondance'!$R:$S,2,FALSE),S334)</f>
        <v/>
      </c>
      <c r="V334" s="155" t="e">
        <f>_xlfn.CONCAT(#REF!,#REF!,#REF!,#REF!)</f>
        <v>#REF!</v>
      </c>
      <c r="AA334" s="19"/>
      <c r="AB334" s="23"/>
      <c r="AC334" s="23"/>
      <c r="AD334" s="23"/>
      <c r="AE334" s="19"/>
      <c r="AF334" s="19"/>
      <c r="AG334" s="31"/>
      <c r="AH334" s="63"/>
      <c r="AI334" s="64"/>
      <c r="AAG334">
        <f>--((ISNUMBER(SEARCH("Mexique",#REF!))+ISNUMBER(SEARCH("France",#REF!)))&gt;0)</f>
        <v>0</v>
      </c>
    </row>
    <row r="335" spans="1:709" ht="19.5" customHeight="1" x14ac:dyDescent="0.25">
      <c r="A335" t="str">
        <f t="shared" ref="A335:A341" si="92">_xlfn.CONCAT(B309,C309,E309,F309)</f>
        <v>8ème de finale (prev)1/8eme de finale (19h) - 04/0719hFin match</v>
      </c>
      <c r="B335" s="26" t="str">
        <f>'Calendrier sur mesure'!B330</f>
        <v>1/2 finale 2ème choix</v>
      </c>
      <c r="C335" s="26" t="str">
        <f>'Calendrier sur mesure'!G330</f>
        <v>Demi-finale (21h) - 15/07</v>
      </c>
      <c r="D335" s="27">
        <f>'Calendrier sur mesure'!C330</f>
        <v>46218</v>
      </c>
      <c r="E335" s="28" t="str">
        <f>'Calendrier sur mesure'!I330</f>
        <v>21h</v>
      </c>
      <c r="F335" s="28" t="str">
        <f>'Calendrier sur mesure'!H330</f>
        <v>Mi-temps 3</v>
      </c>
      <c r="G335" s="36"/>
      <c r="H335" s="100">
        <f>'Calendrier sur mesure'!K330</f>
        <v>175000</v>
      </c>
      <c r="I335" s="42">
        <v>0.5</v>
      </c>
      <c r="J335" s="35">
        <v>20</v>
      </c>
      <c r="K335" s="35">
        <v>1</v>
      </c>
      <c r="L335" s="30"/>
      <c r="M335" s="42"/>
      <c r="N335" s="101" t="str">
        <f>IF(G335=TRUE,H335*K335*(VLOOKUP(J335,'Table de correspondance'!D:E,2,FALSE)*(1-O335)),"")</f>
        <v/>
      </c>
      <c r="O335" s="174">
        <v>0.1</v>
      </c>
      <c r="P335" s="101" t="str">
        <f t="shared" si="91"/>
        <v/>
      </c>
      <c r="Q335" s="101" t="str">
        <f t="shared" si="75"/>
        <v/>
      </c>
      <c r="R335" s="29">
        <f>'Calendrier sur mesure'!L330</f>
        <v>12.5</v>
      </c>
      <c r="S335" s="164" t="str">
        <f>IFERROR(INDEX(Calendrier!$M:$V,MATCH($V335,Calendrier!$W:$W,0),MATCH($L309,Calendrier!$M$1:$V$1,0)),"")</f>
        <v/>
      </c>
      <c r="T335" s="164" t="str">
        <f t="shared" ref="T335:T341" si="93">_xlfn.CONCAT(L309,M309)</f>
        <v/>
      </c>
      <c r="U335" s="164" t="str">
        <f>IFERROR(VLOOKUP(T335,'Table de correspondance'!$R:$S,2,FALSE),S335)</f>
        <v/>
      </c>
      <c r="V335" s="155" t="str">
        <f t="shared" ref="V335:V341" si="94">_xlfn.CONCAT(C309,D309,E309,F309)</f>
        <v>1/8eme de finale (19h) - 04/074620719hFin match</v>
      </c>
      <c r="AA335" s="19"/>
      <c r="AB335" s="23"/>
      <c r="AC335" s="23"/>
      <c r="AD335" s="23"/>
      <c r="AE335" s="19"/>
      <c r="AF335" s="19"/>
      <c r="AG335" s="31"/>
      <c r="AH335" s="63"/>
      <c r="AI335" s="64"/>
      <c r="AAG335">
        <f t="shared" ref="AAG335:AAG341" si="95">--((ISNUMBER(SEARCH("Mexique",$C309))+ISNUMBER(SEARCH("France",$C309)))&gt;0)</f>
        <v>0</v>
      </c>
    </row>
    <row r="336" spans="1:709" ht="19.5" customHeight="1" x14ac:dyDescent="0.25">
      <c r="A336" t="str">
        <f t="shared" si="92"/>
        <v>Quart de finale (prev)Quart de finale (21h) - 10/0721hAvant Match</v>
      </c>
      <c r="B336" s="26" t="str">
        <f>'Calendrier sur mesure'!B331</f>
        <v>1/2 finale 2ème choix</v>
      </c>
      <c r="C336" s="26" t="str">
        <f>'Calendrier sur mesure'!G331</f>
        <v>Demi-finale (21h) - 15/07</v>
      </c>
      <c r="D336" s="27">
        <f>'Calendrier sur mesure'!C331</f>
        <v>46218</v>
      </c>
      <c r="E336" s="28" t="str">
        <f>'Calendrier sur mesure'!I331</f>
        <v>21h</v>
      </c>
      <c r="F336" s="28" t="str">
        <f>'Calendrier sur mesure'!H331</f>
        <v>Power break 2</v>
      </c>
      <c r="G336" s="36"/>
      <c r="H336" s="100">
        <f>'Calendrier sur mesure'!K331</f>
        <v>210000</v>
      </c>
      <c r="I336" s="42">
        <v>0.5</v>
      </c>
      <c r="J336" s="35">
        <v>20</v>
      </c>
      <c r="K336" s="35">
        <v>1</v>
      </c>
      <c r="L336" s="30"/>
      <c r="M336" s="42"/>
      <c r="N336" s="101" t="str">
        <f>IF(G336=TRUE,H336*K336*(VLOOKUP(J336,'Table de correspondance'!D:E,2,FALSE)*(1-O336)),"")</f>
        <v/>
      </c>
      <c r="O336" s="174">
        <v>0.1</v>
      </c>
      <c r="P336" s="101" t="str">
        <f t="shared" si="91"/>
        <v/>
      </c>
      <c r="Q336" s="101" t="str">
        <f t="shared" si="75"/>
        <v/>
      </c>
      <c r="R336" s="29">
        <f>'Calendrier sur mesure'!L331</f>
        <v>14.25</v>
      </c>
      <c r="S336" s="164" t="str">
        <f>IFERROR(INDEX(Calendrier!$M:$V,MATCH($V336,Calendrier!$W:$W,0),MATCH($L310,Calendrier!$M$1:$V$1,0)),"")</f>
        <v/>
      </c>
      <c r="T336" s="164" t="str">
        <f t="shared" si="93"/>
        <v/>
      </c>
      <c r="U336" s="164" t="str">
        <f>IFERROR(VLOOKUP(T336,'Table de correspondance'!$R:$S,2,FALSE),S336)</f>
        <v/>
      </c>
      <c r="V336" s="155" t="str">
        <f t="shared" si="94"/>
        <v>Quart de finale (21h) - 10/074621321hAvant Match</v>
      </c>
      <c r="AA336" s="19"/>
      <c r="AB336" s="23"/>
      <c r="AC336" s="23"/>
      <c r="AD336" s="23"/>
      <c r="AE336" s="19"/>
      <c r="AF336" s="19"/>
      <c r="AG336" s="31"/>
      <c r="AH336" s="63"/>
      <c r="AI336" s="64"/>
      <c r="AAG336">
        <f t="shared" si="95"/>
        <v>0</v>
      </c>
    </row>
    <row r="337" spans="1:709" ht="19.5" customHeight="1" x14ac:dyDescent="0.25">
      <c r="A337" t="str">
        <f t="shared" si="92"/>
        <v>Quart de finale (prev)Quart de finale (21h) - 10/0721hPower break 1</v>
      </c>
      <c r="B337" s="26" t="str">
        <f>'Calendrier sur mesure'!B332</f>
        <v>1/2 finale 2ème choix</v>
      </c>
      <c r="C337" s="26" t="str">
        <f>'Calendrier sur mesure'!G332</f>
        <v>Demi-finale (21h) - 15/07</v>
      </c>
      <c r="D337" s="27">
        <f>'Calendrier sur mesure'!C332</f>
        <v>46218</v>
      </c>
      <c r="E337" s="28" t="str">
        <f>'Calendrier sur mesure'!I332</f>
        <v>21h</v>
      </c>
      <c r="F337" s="28" t="str">
        <f>'Calendrier sur mesure'!H332</f>
        <v>Fin match</v>
      </c>
      <c r="G337" s="36"/>
      <c r="H337" s="100">
        <f>'Calendrier sur mesure'!K332</f>
        <v>75000</v>
      </c>
      <c r="I337" s="42">
        <v>0.5</v>
      </c>
      <c r="J337" s="35">
        <v>20</v>
      </c>
      <c r="K337" s="35">
        <v>1</v>
      </c>
      <c r="L337" s="30"/>
      <c r="M337" s="42"/>
      <c r="N337" s="101" t="str">
        <f>IF(G337=TRUE,H337*K337*(VLOOKUP(J337,'Table de correspondance'!D:E,2,FALSE)*(1-O337)),"")</f>
        <v/>
      </c>
      <c r="O337" s="174">
        <v>0.1</v>
      </c>
      <c r="P337" s="101" t="str">
        <f t="shared" ref="P337:P343" si="96">IF(U371="",N337,N337*(1+U371))</f>
        <v/>
      </c>
      <c r="Q337" s="101" t="str">
        <f t="shared" si="75"/>
        <v/>
      </c>
      <c r="R337" s="29">
        <f>'Calendrier sur mesure'!L332</f>
        <v>6.25</v>
      </c>
      <c r="S337" s="164" t="str">
        <f>IFERROR(INDEX(Calendrier!$M:$V,MATCH($V337,Calendrier!$W:$W,0),MATCH($L311,Calendrier!$M$1:$V$1,0)),"")</f>
        <v/>
      </c>
      <c r="T337" s="164" t="str">
        <f t="shared" si="93"/>
        <v/>
      </c>
      <c r="U337" s="164" t="str">
        <f>IFERROR(VLOOKUP(T337,'Table de correspondance'!$R:$S,2,FALSE),S337)</f>
        <v/>
      </c>
      <c r="V337" s="155" t="str">
        <f t="shared" si="94"/>
        <v>Quart de finale (21h) - 10/074621321hPower break 1</v>
      </c>
      <c r="AA337" s="19"/>
      <c r="AB337" s="23"/>
      <c r="AC337" s="23"/>
      <c r="AD337" s="23"/>
      <c r="AE337" s="19"/>
      <c r="AF337" s="19"/>
      <c r="AG337" s="31"/>
      <c r="AH337" s="63"/>
      <c r="AI337" s="64"/>
      <c r="AAG337">
        <f t="shared" si="95"/>
        <v>0</v>
      </c>
    </row>
    <row r="338" spans="1:709" ht="19.5" customHeight="1" x14ac:dyDescent="0.25">
      <c r="A338" t="str">
        <f t="shared" si="92"/>
        <v>Quart de finale (prev)Quart de finale (21h) - 10/0721hMi-temps 1</v>
      </c>
      <c r="B338" s="26" t="str">
        <f>'Calendrier sur mesure'!B333</f>
        <v>Finale (prev)</v>
      </c>
      <c r="C338" s="26" t="str">
        <f>'Calendrier sur mesure'!G333</f>
        <v>Match 3ème place</v>
      </c>
      <c r="D338" s="27">
        <f>'Calendrier sur mesure'!C333</f>
        <v>46221</v>
      </c>
      <c r="E338" s="28" t="str">
        <f>'Calendrier sur mesure'!I333</f>
        <v>23h</v>
      </c>
      <c r="F338" s="28" t="str">
        <f>'Calendrier sur mesure'!H333</f>
        <v>Avant Match</v>
      </c>
      <c r="G338" s="36"/>
      <c r="H338" s="100">
        <f>'Calendrier sur mesure'!K333</f>
        <v>36000</v>
      </c>
      <c r="I338" s="42">
        <v>0.5</v>
      </c>
      <c r="J338" s="35">
        <v>20</v>
      </c>
      <c r="K338" s="35">
        <v>1</v>
      </c>
      <c r="L338" s="30"/>
      <c r="M338" s="42"/>
      <c r="N338" s="101" t="str">
        <f>IF(G338=TRUE,H338*K338*(VLOOKUP(J338,'Table de correspondance'!D:E,2,FALSE)*(1-O338)),"")</f>
        <v/>
      </c>
      <c r="O338" s="174">
        <v>0.1</v>
      </c>
      <c r="P338" s="101" t="str">
        <f t="shared" si="96"/>
        <v/>
      </c>
      <c r="Q338" s="101" t="str">
        <f t="shared" si="75"/>
        <v/>
      </c>
      <c r="R338" s="29">
        <f>'Calendrier sur mesure'!L333</f>
        <v>2.6</v>
      </c>
      <c r="S338" s="164" t="str">
        <f>IFERROR(INDEX(Calendrier!$M:$V,MATCH($V338,Calendrier!$W:$W,0),MATCH($L312,Calendrier!$M$1:$V$1,0)),"")</f>
        <v/>
      </c>
      <c r="T338" s="164" t="str">
        <f t="shared" si="93"/>
        <v/>
      </c>
      <c r="U338" s="164" t="str">
        <f>IFERROR(VLOOKUP(T338,'Table de correspondance'!$R:$S,2,FALSE),S338)</f>
        <v/>
      </c>
      <c r="V338" s="155" t="str">
        <f t="shared" si="94"/>
        <v>Quart de finale (21h) - 10/074621321hMi-temps 1</v>
      </c>
      <c r="AA338" s="19"/>
      <c r="AB338" s="23"/>
      <c r="AC338" s="23"/>
      <c r="AD338" s="23"/>
      <c r="AE338" s="19"/>
      <c r="AF338" s="19"/>
      <c r="AG338" s="31"/>
      <c r="AH338" s="63"/>
      <c r="AI338" s="64"/>
      <c r="AAG338">
        <f t="shared" si="95"/>
        <v>0</v>
      </c>
    </row>
    <row r="339" spans="1:709" ht="19.5" customHeight="1" x14ac:dyDescent="0.25">
      <c r="A339" t="str">
        <f t="shared" si="92"/>
        <v>Quart de finale (prev)Quart de finale (21h) - 10/0721hMi-temps 2</v>
      </c>
      <c r="B339" s="26" t="str">
        <f>'Calendrier sur mesure'!B334</f>
        <v>Finale (prev)</v>
      </c>
      <c r="C339" s="26" t="str">
        <f>'Calendrier sur mesure'!G334</f>
        <v>Match 3ème place</v>
      </c>
      <c r="D339" s="27">
        <f>'Calendrier sur mesure'!C334</f>
        <v>46221</v>
      </c>
      <c r="E339" s="28" t="str">
        <f>'Calendrier sur mesure'!I334</f>
        <v>23h</v>
      </c>
      <c r="F339" s="28" t="str">
        <f>'Calendrier sur mesure'!H334</f>
        <v>Power break 1</v>
      </c>
      <c r="G339" s="36"/>
      <c r="H339" s="100">
        <f>'Calendrier sur mesure'!K334</f>
        <v>65000</v>
      </c>
      <c r="I339" s="42">
        <v>0.5</v>
      </c>
      <c r="J339" s="35">
        <v>20</v>
      </c>
      <c r="K339" s="35">
        <v>1</v>
      </c>
      <c r="L339" s="30"/>
      <c r="M339" s="42"/>
      <c r="N339" s="101" t="str">
        <f>IF(G339=TRUE,H339*K339*(VLOOKUP(J339,'Table de correspondance'!D:E,2,FALSE)*(1-O339)),"")</f>
        <v/>
      </c>
      <c r="O339" s="174">
        <v>0.1</v>
      </c>
      <c r="P339" s="101" t="str">
        <f t="shared" si="96"/>
        <v/>
      </c>
      <c r="Q339" s="101" t="str">
        <f t="shared" si="75"/>
        <v/>
      </c>
      <c r="R339" s="29">
        <f>'Calendrier sur mesure'!L334</f>
        <v>4.9399999999999995</v>
      </c>
      <c r="S339" s="164" t="str">
        <f>IFERROR(INDEX(Calendrier!$M:$V,MATCH($V339,Calendrier!$W:$W,0),MATCH($L313,Calendrier!$M$1:$V$1,0)),"")</f>
        <v/>
      </c>
      <c r="T339" s="164" t="str">
        <f t="shared" si="93"/>
        <v/>
      </c>
      <c r="U339" s="164" t="str">
        <f>IFERROR(VLOOKUP(T339,'Table de correspondance'!$R:$S,2,FALSE),S339)</f>
        <v/>
      </c>
      <c r="V339" s="155" t="str">
        <f t="shared" si="94"/>
        <v>Quart de finale (21h) - 10/074621321hMi-temps 2</v>
      </c>
      <c r="AA339" s="19"/>
      <c r="AB339" s="23"/>
      <c r="AC339" s="23"/>
      <c r="AD339" s="23"/>
      <c r="AE339" s="19"/>
      <c r="AF339" s="19"/>
      <c r="AG339" s="31"/>
      <c r="AH339" s="63"/>
      <c r="AI339" s="64"/>
      <c r="AAG339">
        <f t="shared" si="95"/>
        <v>0</v>
      </c>
    </row>
    <row r="340" spans="1:709" ht="19.5" customHeight="1" x14ac:dyDescent="0.25">
      <c r="A340" t="str">
        <f t="shared" si="92"/>
        <v>Quart de finale (prev)Quart de finale (21h) - 10/0721hMi-temps 3</v>
      </c>
      <c r="B340" s="26" t="str">
        <f>'Calendrier sur mesure'!B335</f>
        <v>Finale (prev)</v>
      </c>
      <c r="C340" s="26" t="str">
        <f>'Calendrier sur mesure'!G335</f>
        <v>Match 3ème place</v>
      </c>
      <c r="D340" s="27">
        <f>'Calendrier sur mesure'!C335</f>
        <v>46221</v>
      </c>
      <c r="E340" s="28" t="str">
        <f>'Calendrier sur mesure'!I335</f>
        <v>23h</v>
      </c>
      <c r="F340" s="28" t="str">
        <f>'Calendrier sur mesure'!H335</f>
        <v>Mi-temps 1</v>
      </c>
      <c r="G340" s="36"/>
      <c r="H340" s="100">
        <f>'Calendrier sur mesure'!K335</f>
        <v>55000</v>
      </c>
      <c r="I340" s="42">
        <v>0.5</v>
      </c>
      <c r="J340" s="35">
        <v>20</v>
      </c>
      <c r="K340" s="35">
        <v>1</v>
      </c>
      <c r="L340" s="30"/>
      <c r="M340" s="42"/>
      <c r="N340" s="101" t="str">
        <f>IF(G340=TRUE,H340*K340*(VLOOKUP(J340,'Table de correspondance'!D:E,2,FALSE)*(1-O340)),"")</f>
        <v/>
      </c>
      <c r="O340" s="174">
        <v>0.1</v>
      </c>
      <c r="P340" s="101" t="str">
        <f t="shared" si="96"/>
        <v/>
      </c>
      <c r="Q340" s="101" t="str">
        <f t="shared" si="75"/>
        <v/>
      </c>
      <c r="R340" s="29">
        <f>'Calendrier sur mesure'!L335</f>
        <v>4.4000000000000004</v>
      </c>
      <c r="S340" s="164" t="str">
        <f>IFERROR(INDEX(Calendrier!$M:$V,MATCH($V340,Calendrier!$W:$W,0),MATCH($L314,Calendrier!$M$1:$V$1,0)),"")</f>
        <v/>
      </c>
      <c r="T340" s="164" t="str">
        <f t="shared" si="93"/>
        <v/>
      </c>
      <c r="U340" s="164" t="str">
        <f>IFERROR(VLOOKUP(T340,'Table de correspondance'!$R:$S,2,FALSE),S340)</f>
        <v/>
      </c>
      <c r="V340" s="155" t="str">
        <f t="shared" si="94"/>
        <v>Quart de finale (21h) - 10/074621321hMi-temps 3</v>
      </c>
      <c r="AA340" s="19"/>
      <c r="AB340" s="23"/>
      <c r="AC340" s="23"/>
      <c r="AD340" s="23"/>
      <c r="AE340" s="19"/>
      <c r="AF340" s="19"/>
      <c r="AG340" s="31"/>
      <c r="AH340" s="63"/>
      <c r="AI340" s="64"/>
      <c r="AAG340">
        <f t="shared" si="95"/>
        <v>0</v>
      </c>
    </row>
    <row r="341" spans="1:709" ht="19.5" customHeight="1" x14ac:dyDescent="0.25">
      <c r="A341" t="str">
        <f t="shared" si="92"/>
        <v>Quart de finale (prev)Quart de finale (21h) - 10/0721hPower break 2</v>
      </c>
      <c r="B341" s="26" t="str">
        <f>'Calendrier sur mesure'!B336</f>
        <v>Finale (prev)</v>
      </c>
      <c r="C341" s="26" t="str">
        <f>'Calendrier sur mesure'!G336</f>
        <v>Match 3ème place</v>
      </c>
      <c r="D341" s="27">
        <f>'Calendrier sur mesure'!C336</f>
        <v>46221</v>
      </c>
      <c r="E341" s="28" t="str">
        <f>'Calendrier sur mesure'!I336</f>
        <v>23h</v>
      </c>
      <c r="F341" s="28" t="str">
        <f>'Calendrier sur mesure'!H336</f>
        <v>Mi-temps 2</v>
      </c>
      <c r="G341" s="36"/>
      <c r="H341" s="100">
        <f>'Calendrier sur mesure'!K336</f>
        <v>50000</v>
      </c>
      <c r="I341" s="42">
        <v>0.5</v>
      </c>
      <c r="J341" s="35">
        <v>20</v>
      </c>
      <c r="K341" s="35">
        <v>1</v>
      </c>
      <c r="L341" s="30"/>
      <c r="M341" s="42"/>
      <c r="N341" s="101" t="str">
        <f>IF(G341=TRUE,H341*K341*(VLOOKUP(J341,'Table de correspondance'!D:E,2,FALSE)*(1-O341)),"")</f>
        <v/>
      </c>
      <c r="O341" s="174">
        <v>0.1</v>
      </c>
      <c r="P341" s="101" t="str">
        <f t="shared" si="96"/>
        <v/>
      </c>
      <c r="Q341" s="101" t="str">
        <f t="shared" si="75"/>
        <v/>
      </c>
      <c r="R341" s="29">
        <f>'Calendrier sur mesure'!L336</f>
        <v>4</v>
      </c>
      <c r="S341" s="164" t="str">
        <f>IFERROR(INDEX(Calendrier!$M:$V,MATCH($V341,Calendrier!$W:$W,0),MATCH($L315,Calendrier!$M$1:$V$1,0)),"")</f>
        <v/>
      </c>
      <c r="T341" s="164" t="str">
        <f t="shared" si="93"/>
        <v/>
      </c>
      <c r="U341" s="164" t="str">
        <f>IFERROR(VLOOKUP(T341,'Table de correspondance'!$R:$S,2,FALSE),S341)</f>
        <v/>
      </c>
      <c r="V341" s="155" t="str">
        <f t="shared" si="94"/>
        <v>Quart de finale (21h) - 10/074621321hPower break 2</v>
      </c>
      <c r="AA341" s="19"/>
      <c r="AB341" s="23"/>
      <c r="AC341" s="23"/>
      <c r="AD341" s="23"/>
      <c r="AE341" s="19"/>
      <c r="AF341" s="19"/>
      <c r="AG341" s="31"/>
      <c r="AH341" s="63"/>
      <c r="AI341" s="64"/>
      <c r="AAG341">
        <f t="shared" si="95"/>
        <v>0</v>
      </c>
    </row>
    <row r="342" spans="1:709" ht="19.5" customHeight="1" x14ac:dyDescent="0.25">
      <c r="A342" t="e">
        <f>_xlfn.CONCAT(#REF!,#REF!,#REF!,#REF!)</f>
        <v>#REF!</v>
      </c>
      <c r="B342" s="26" t="str">
        <f>'Calendrier sur mesure'!B337</f>
        <v>Finale (prev)</v>
      </c>
      <c r="C342" s="26" t="str">
        <f>'Calendrier sur mesure'!G337</f>
        <v>Match 3ème place</v>
      </c>
      <c r="D342" s="27">
        <f>'Calendrier sur mesure'!C337</f>
        <v>46221</v>
      </c>
      <c r="E342" s="28" t="str">
        <f>'Calendrier sur mesure'!I337</f>
        <v>23h</v>
      </c>
      <c r="F342" s="28" t="str">
        <f>'Calendrier sur mesure'!H337</f>
        <v>Mi-temps 3</v>
      </c>
      <c r="G342" s="36"/>
      <c r="H342" s="100">
        <f>'Calendrier sur mesure'!K337</f>
        <v>55000</v>
      </c>
      <c r="I342" s="42">
        <v>0.5</v>
      </c>
      <c r="J342" s="35">
        <v>20</v>
      </c>
      <c r="K342" s="35">
        <v>1</v>
      </c>
      <c r="L342" s="30"/>
      <c r="M342" s="42"/>
      <c r="N342" s="101" t="str">
        <f>IF(G342=TRUE,H342*K342*(VLOOKUP(J342,'Table de correspondance'!D:E,2,FALSE)*(1-O342)),"")</f>
        <v/>
      </c>
      <c r="O342" s="174">
        <v>0.1</v>
      </c>
      <c r="P342" s="101" t="str">
        <f t="shared" si="96"/>
        <v/>
      </c>
      <c r="Q342" s="101" t="str">
        <f t="shared" si="75"/>
        <v/>
      </c>
      <c r="R342" s="29">
        <f>'Calendrier sur mesure'!L337</f>
        <v>4.4000000000000004</v>
      </c>
      <c r="S342" s="164" t="str">
        <f>IFERROR(INDEX(Calendrier!$M:$V,MATCH($V342,Calendrier!$W:$W,0),MATCH(#REF!,Calendrier!$M$1:$V$1,0)),"")</f>
        <v/>
      </c>
      <c r="T342" s="164" t="e">
        <f>_xlfn.CONCAT(#REF!,#REF!)</f>
        <v>#REF!</v>
      </c>
      <c r="U342" s="164" t="str">
        <f>IFERROR(VLOOKUP(T342,'Table de correspondance'!$R:$S,2,FALSE),S342)</f>
        <v/>
      </c>
      <c r="V342" s="155" t="e">
        <f>_xlfn.CONCAT(#REF!,#REF!,#REF!,#REF!)</f>
        <v>#REF!</v>
      </c>
      <c r="AA342" s="19"/>
      <c r="AB342" s="23"/>
      <c r="AC342" s="23"/>
      <c r="AD342" s="23"/>
      <c r="AE342" s="19"/>
      <c r="AF342" s="19"/>
      <c r="AG342" s="31"/>
      <c r="AH342" s="63"/>
      <c r="AI342" s="64"/>
      <c r="AAG342">
        <f>--((ISNUMBER(SEARCH("Mexique",#REF!))+ISNUMBER(SEARCH("France",#REF!)))&gt;0)</f>
        <v>0</v>
      </c>
    </row>
    <row r="343" spans="1:709" ht="19.5" customHeight="1" x14ac:dyDescent="0.25">
      <c r="A343" t="e">
        <f>_xlfn.CONCAT(#REF!,#REF!,#REF!,#REF!)</f>
        <v>#REF!</v>
      </c>
      <c r="B343" s="26" t="str">
        <f>'Calendrier sur mesure'!B338</f>
        <v>Finale (prev)</v>
      </c>
      <c r="C343" s="26" t="str">
        <f>'Calendrier sur mesure'!G338</f>
        <v>Match 3ème place</v>
      </c>
      <c r="D343" s="27">
        <f>'Calendrier sur mesure'!C338</f>
        <v>46221</v>
      </c>
      <c r="E343" s="28" t="str">
        <f>'Calendrier sur mesure'!I338</f>
        <v>23h</v>
      </c>
      <c r="F343" s="28" t="str">
        <f>'Calendrier sur mesure'!H338</f>
        <v>Power break 2</v>
      </c>
      <c r="G343" s="36"/>
      <c r="H343" s="100">
        <f>'Calendrier sur mesure'!K338</f>
        <v>60000</v>
      </c>
      <c r="I343" s="42">
        <v>0.5</v>
      </c>
      <c r="J343" s="35">
        <v>20</v>
      </c>
      <c r="K343" s="35">
        <v>1</v>
      </c>
      <c r="L343" s="30"/>
      <c r="M343" s="42"/>
      <c r="N343" s="101" t="str">
        <f>IF(G343=TRUE,H343*K343*(VLOOKUP(J343,'Table de correspondance'!D:E,2,FALSE)*(1-O343)),"")</f>
        <v/>
      </c>
      <c r="O343" s="174">
        <v>0.1</v>
      </c>
      <c r="P343" s="101" t="str">
        <f t="shared" si="96"/>
        <v/>
      </c>
      <c r="Q343" s="101" t="str">
        <f t="shared" ref="Q343:Q344" si="97">IFERROR(P343*(1-I343),"")</f>
        <v/>
      </c>
      <c r="R343" s="29">
        <f>'Calendrier sur mesure'!L338</f>
        <v>4.5599999999999996</v>
      </c>
      <c r="S343" s="164" t="str">
        <f>IFERROR(INDEX(Calendrier!$M:$V,MATCH($V343,Calendrier!$W:$W,0),MATCH(#REF!,Calendrier!$M$1:$V$1,0)),"")</f>
        <v/>
      </c>
      <c r="T343" s="164" t="e">
        <f>_xlfn.CONCAT(#REF!,#REF!)</f>
        <v>#REF!</v>
      </c>
      <c r="U343" s="164" t="str">
        <f>IFERROR(VLOOKUP(T343,'Table de correspondance'!$R:$S,2,FALSE),S343)</f>
        <v/>
      </c>
      <c r="V343" s="155" t="e">
        <f>_xlfn.CONCAT(#REF!,#REF!,#REF!,#REF!)</f>
        <v>#REF!</v>
      </c>
      <c r="AA343" s="19"/>
      <c r="AB343" s="23"/>
      <c r="AC343" s="23"/>
      <c r="AD343" s="23"/>
      <c r="AE343" s="19"/>
      <c r="AF343" s="19"/>
      <c r="AG343" s="31"/>
      <c r="AH343" s="63"/>
      <c r="AI343" s="64"/>
      <c r="AAG343">
        <f>--((ISNUMBER(SEARCH("Mexique",#REF!))+ISNUMBER(SEARCH("France",#REF!)))&gt;0)</f>
        <v>0</v>
      </c>
    </row>
    <row r="344" spans="1:709" ht="19.5" customHeight="1" x14ac:dyDescent="0.25">
      <c r="A344" t="str">
        <f>_xlfn.CONCAT(B316,C316,E316,F316)</f>
        <v>Quart de finale (prev)Quart de finale (21h) - 10/0721hFin match</v>
      </c>
      <c r="B344" s="26" t="str">
        <f>'Calendrier sur mesure'!B339</f>
        <v>Finale (prev)</v>
      </c>
      <c r="C344" s="26" t="str">
        <f>'Calendrier sur mesure'!G339</f>
        <v>Match 3ème place</v>
      </c>
      <c r="D344" s="27">
        <f>'Calendrier sur mesure'!C339</f>
        <v>46221</v>
      </c>
      <c r="E344" s="28" t="str">
        <f>'Calendrier sur mesure'!I339</f>
        <v>23h</v>
      </c>
      <c r="F344" s="28" t="str">
        <f>'Calendrier sur mesure'!H339</f>
        <v>Fin match</v>
      </c>
      <c r="G344" s="36"/>
      <c r="H344" s="100">
        <f>'Calendrier sur mesure'!K339</f>
        <v>15000</v>
      </c>
      <c r="I344" s="42">
        <v>0.5</v>
      </c>
      <c r="J344" s="35">
        <v>20</v>
      </c>
      <c r="K344" s="35">
        <v>1</v>
      </c>
      <c r="L344" s="30"/>
      <c r="M344" s="42"/>
      <c r="N344" s="101" t="str">
        <f>IF(G344=TRUE,H344*K344*(VLOOKUP(J344,'Table de correspondance'!D:E,2,FALSE)*(1-O344)),"")</f>
        <v/>
      </c>
      <c r="O344" s="174">
        <v>0.1</v>
      </c>
      <c r="P344" s="101" t="str">
        <f>IF(U380="",N344,N344*(1+U380))</f>
        <v/>
      </c>
      <c r="Q344" s="101" t="str">
        <f t="shared" si="97"/>
        <v/>
      </c>
      <c r="R344" s="29">
        <f>'Calendrier sur mesure'!L339</f>
        <v>1.65</v>
      </c>
      <c r="S344" s="164" t="str">
        <f>IFERROR(INDEX(Calendrier!$M:$V,MATCH($V344,Calendrier!$W:$W,0),MATCH($L316,Calendrier!$M$1:$V$1,0)),"")</f>
        <v/>
      </c>
      <c r="T344" s="164" t="str">
        <f t="shared" ref="T344:T350" si="98">_xlfn.CONCAT(L316,M316)</f>
        <v/>
      </c>
      <c r="U344" s="164" t="str">
        <f>IFERROR(VLOOKUP(T344,'Table de correspondance'!$R:$S,2,FALSE),S344)</f>
        <v/>
      </c>
      <c r="V344" s="155" t="str">
        <f t="shared" ref="V344:V350" si="99">_xlfn.CONCAT(C316,D316,E316,F316)</f>
        <v>Quart de finale (21h) - 10/074621321hFin match</v>
      </c>
      <c r="AA344" s="19"/>
      <c r="AB344" s="23"/>
      <c r="AC344" s="23"/>
      <c r="AD344" s="23"/>
      <c r="AE344" s="19"/>
      <c r="AF344" s="19"/>
      <c r="AG344" s="31"/>
      <c r="AH344" s="63"/>
      <c r="AI344" s="64"/>
      <c r="AAG344">
        <f t="shared" ref="AAG344:AAG350" si="100">--((ISNUMBER(SEARCH("Mexique",$C316))+ISNUMBER(SEARCH("France",$C316)))&gt;0)</f>
        <v>0</v>
      </c>
    </row>
    <row r="345" spans="1:709" ht="19.5" customHeight="1" x14ac:dyDescent="0.25">
      <c r="A345" t="str">
        <f>_xlfn.CONCAT(B317,C317,E317,F317)</f>
        <v>Quart de finale (prev)Quart de finale (23h) - 11/0723hAvant Match</v>
      </c>
      <c r="S345" s="164" t="str">
        <f>IFERROR(INDEX(Calendrier!$M:$V,MATCH($V345,Calendrier!$W:$W,0),MATCH($L317,Calendrier!$M$1:$V$1,0)),"")</f>
        <v/>
      </c>
      <c r="T345" s="164" t="str">
        <f t="shared" si="98"/>
        <v/>
      </c>
      <c r="U345" s="164" t="str">
        <f>IFERROR(VLOOKUP(T345,'Table de correspondance'!$R:$S,2,FALSE),S345)</f>
        <v/>
      </c>
      <c r="V345" s="155" t="str">
        <f t="shared" si="99"/>
        <v>Quart de finale (23h) - 11/074621423hAvant Match</v>
      </c>
      <c r="AA345" s="19"/>
      <c r="AB345" s="23"/>
      <c r="AC345" s="23"/>
      <c r="AD345" s="23"/>
      <c r="AE345" s="19"/>
      <c r="AF345" s="19"/>
      <c r="AG345" s="31"/>
      <c r="AH345" s="63"/>
      <c r="AI345" s="64"/>
      <c r="AAG345">
        <f t="shared" si="100"/>
        <v>0</v>
      </c>
    </row>
    <row r="346" spans="1:709" ht="19.5" customHeight="1" x14ac:dyDescent="0.25">
      <c r="A346" t="str">
        <f>_xlfn.CONCAT(B318,C318,E318,F318)</f>
        <v>Quart de finale (prev)Quart de finale (23h) - 11/0723hPower break 1</v>
      </c>
      <c r="S346" s="164" t="str">
        <f>IFERROR(INDEX(Calendrier!$M:$V,MATCH($V346,Calendrier!$W:$W,0),MATCH($L318,Calendrier!$M$1:$V$1,0)),"")</f>
        <v/>
      </c>
      <c r="T346" s="164" t="str">
        <f t="shared" si="98"/>
        <v/>
      </c>
      <c r="U346" s="164" t="str">
        <f>IFERROR(VLOOKUP(T346,'Table de correspondance'!$R:$S,2,FALSE),S346)</f>
        <v/>
      </c>
      <c r="V346" s="155" t="str">
        <f t="shared" si="99"/>
        <v>Quart de finale (23h) - 11/074621423hPower break 1</v>
      </c>
      <c r="AA346" s="19"/>
      <c r="AB346" s="23"/>
      <c r="AC346" s="23"/>
      <c r="AD346" s="23"/>
      <c r="AE346" s="19"/>
      <c r="AF346" s="19"/>
      <c r="AG346" s="31"/>
      <c r="AH346" s="63"/>
      <c r="AI346" s="64"/>
      <c r="AAG346">
        <f t="shared" si="100"/>
        <v>0</v>
      </c>
    </row>
    <row r="347" spans="1:709" ht="19.5" customHeight="1" x14ac:dyDescent="0.25">
      <c r="S347" s="164" t="str">
        <f>IFERROR(INDEX(Calendrier!$M:$V,MATCH($V347,Calendrier!$W:$W,0),MATCH($L319,Calendrier!$M$1:$V$1,0)),"")</f>
        <v/>
      </c>
      <c r="T347" s="164" t="str">
        <f t="shared" si="98"/>
        <v/>
      </c>
      <c r="U347" s="164" t="str">
        <f>IFERROR(VLOOKUP(T347,'Table de correspondance'!$R:$S,2,FALSE),S347)</f>
        <v/>
      </c>
      <c r="V347" s="155" t="str">
        <f t="shared" si="99"/>
        <v>Quart de finale (23h) - 11/074621423hMi-temps 1</v>
      </c>
      <c r="AA347" s="19"/>
      <c r="AB347" s="23"/>
      <c r="AC347" s="23"/>
      <c r="AD347" s="23"/>
      <c r="AE347" s="19"/>
      <c r="AF347" s="19"/>
      <c r="AG347" s="31"/>
      <c r="AH347" s="63"/>
      <c r="AI347" s="64"/>
      <c r="AAG347">
        <f t="shared" si="100"/>
        <v>0</v>
      </c>
    </row>
    <row r="348" spans="1:709" ht="19.5" customHeight="1" x14ac:dyDescent="0.25">
      <c r="S348" s="164" t="str">
        <f>IFERROR(INDEX(Calendrier!$M:$V,MATCH($V348,Calendrier!$W:$W,0),MATCH($L320,Calendrier!$M$1:$V$1,0)),"")</f>
        <v/>
      </c>
      <c r="T348" s="164" t="str">
        <f t="shared" si="98"/>
        <v/>
      </c>
      <c r="U348" s="164" t="str">
        <f>IFERROR(VLOOKUP(T348,'Table de correspondance'!$R:$S,2,FALSE),S348)</f>
        <v/>
      </c>
      <c r="V348" s="155" t="str">
        <f t="shared" si="99"/>
        <v>Quart de finale (23h) - 11/074621423hMi-temps 2</v>
      </c>
      <c r="AA348" s="19"/>
      <c r="AB348" s="23"/>
      <c r="AC348" s="23"/>
      <c r="AD348" s="23"/>
      <c r="AE348" s="19"/>
      <c r="AF348" s="19"/>
      <c r="AG348" s="31"/>
      <c r="AH348" s="63"/>
      <c r="AI348" s="64"/>
      <c r="AAG348">
        <f t="shared" si="100"/>
        <v>0</v>
      </c>
    </row>
    <row r="349" spans="1:709" ht="19.5" customHeight="1" x14ac:dyDescent="0.25">
      <c r="S349" s="164" t="str">
        <f>IFERROR(INDEX(Calendrier!$M:$V,MATCH($V349,Calendrier!$W:$W,0),MATCH($L321,Calendrier!$M$1:$V$1,0)),"")</f>
        <v/>
      </c>
      <c r="T349" s="164" t="str">
        <f t="shared" si="98"/>
        <v/>
      </c>
      <c r="U349" s="164" t="str">
        <f>IFERROR(VLOOKUP(T349,'Table de correspondance'!$R:$S,2,FALSE),S349)</f>
        <v/>
      </c>
      <c r="V349" s="155" t="str">
        <f t="shared" si="99"/>
        <v>Quart de finale (23h) - 11/074621423hMi-temps 3</v>
      </c>
      <c r="AA349" s="19"/>
      <c r="AB349" s="23"/>
      <c r="AC349" s="23"/>
      <c r="AD349" s="23"/>
      <c r="AE349" s="19"/>
      <c r="AF349" s="19"/>
      <c r="AG349" s="31"/>
      <c r="AH349" s="63"/>
      <c r="AI349" s="64"/>
      <c r="AAG349">
        <f t="shared" si="100"/>
        <v>0</v>
      </c>
    </row>
    <row r="350" spans="1:709" ht="19.5" customHeight="1" x14ac:dyDescent="0.25">
      <c r="S350" s="164" t="str">
        <f>IFERROR(INDEX(Calendrier!$M:$V,MATCH($V350,Calendrier!$W:$W,0),MATCH($L322,Calendrier!$M$1:$V$1,0)),"")</f>
        <v/>
      </c>
      <c r="T350" s="164" t="str">
        <f t="shared" si="98"/>
        <v/>
      </c>
      <c r="U350" s="164" t="str">
        <f>IFERROR(VLOOKUP(T350,'Table de correspondance'!$R:$S,2,FALSE),S350)</f>
        <v/>
      </c>
      <c r="V350" s="155" t="str">
        <f t="shared" si="99"/>
        <v>Quart de finale (23h) - 11/074621423hPower break 2</v>
      </c>
      <c r="AA350" s="19"/>
      <c r="AB350" s="23"/>
      <c r="AC350" s="23"/>
      <c r="AD350" s="23"/>
      <c r="AE350" s="19"/>
      <c r="AF350" s="19"/>
      <c r="AG350" s="31"/>
      <c r="AH350" s="63"/>
      <c r="AI350" s="64"/>
      <c r="AAG350">
        <f t="shared" si="100"/>
        <v>0</v>
      </c>
    </row>
    <row r="351" spans="1:709" ht="19.5" customHeight="1" x14ac:dyDescent="0.25">
      <c r="S351" s="164" t="str">
        <f>IFERROR(INDEX(Calendrier!$M:$V,MATCH($V351,Calendrier!$W:$W,0),MATCH(#REF!,Calendrier!$M$1:$V$1,0)),"")</f>
        <v/>
      </c>
      <c r="T351" s="164" t="e">
        <f>_xlfn.CONCAT(#REF!,#REF!)</f>
        <v>#REF!</v>
      </c>
      <c r="U351" s="164" t="str">
        <f>IFERROR(VLOOKUP(T351,'Table de correspondance'!$R:$S,2,FALSE),S351)</f>
        <v/>
      </c>
      <c r="V351" s="155" t="e">
        <f>_xlfn.CONCAT(#REF!,#REF!,#REF!,#REF!)</f>
        <v>#REF!</v>
      </c>
      <c r="AA351" s="19"/>
      <c r="AB351" s="23"/>
      <c r="AC351" s="23"/>
      <c r="AD351" s="23"/>
      <c r="AE351" s="19"/>
      <c r="AF351" s="19"/>
      <c r="AG351" s="31"/>
      <c r="AH351" s="63"/>
      <c r="AI351" s="64"/>
      <c r="AAG351">
        <f>--((ISNUMBER(SEARCH("Mexique",#REF!))+ISNUMBER(SEARCH("France",#REF!)))&gt;0)</f>
        <v>0</v>
      </c>
    </row>
    <row r="352" spans="1:709" ht="19.5" customHeight="1" x14ac:dyDescent="0.25">
      <c r="S352" s="164" t="str">
        <f>IFERROR(INDEX(Calendrier!$M:$V,MATCH($V352,Calendrier!$W:$W,0),MATCH(#REF!,Calendrier!$M$1:$V$1,0)),"")</f>
        <v/>
      </c>
      <c r="T352" s="164" t="e">
        <f>_xlfn.CONCAT(#REF!,#REF!)</f>
        <v>#REF!</v>
      </c>
      <c r="U352" s="164" t="str">
        <f>IFERROR(VLOOKUP(T352,'Table de correspondance'!$R:$S,2,FALSE),S352)</f>
        <v/>
      </c>
      <c r="V352" s="155" t="e">
        <f>_xlfn.CONCAT(#REF!,#REF!,#REF!,#REF!)</f>
        <v>#REF!</v>
      </c>
      <c r="AA352" s="19"/>
      <c r="AB352" s="23"/>
      <c r="AC352" s="23"/>
      <c r="AD352" s="23"/>
      <c r="AE352" s="19"/>
      <c r="AF352" s="19"/>
      <c r="AG352" s="31"/>
      <c r="AH352" s="63"/>
      <c r="AI352" s="64"/>
      <c r="AAG352">
        <f>--((ISNUMBER(SEARCH("Mexique",#REF!))+ISNUMBER(SEARCH("France",#REF!)))&gt;0)</f>
        <v>0</v>
      </c>
    </row>
    <row r="353" spans="1:709" ht="19.5" customHeight="1" x14ac:dyDescent="0.25">
      <c r="S353" s="164" t="str">
        <f>IFERROR(INDEX(Calendrier!$M:$V,MATCH($V353,Calendrier!$W:$W,0),MATCH($L323,Calendrier!$M$1:$V$1,0)),"")</f>
        <v/>
      </c>
      <c r="T353" s="164" t="str">
        <f t="shared" ref="T353:T359" si="101">_xlfn.CONCAT(L323,M323)</f>
        <v/>
      </c>
      <c r="U353" s="164" t="str">
        <f>IFERROR(VLOOKUP(T353,'Table de correspondance'!$R:$S,2,FALSE),S353)</f>
        <v/>
      </c>
      <c r="V353" s="155" t="str">
        <f t="shared" ref="V353:V359" si="102">_xlfn.CONCAT(C323,D323,E323,F323)</f>
        <v>Quart de finale (23h) - 11/074621423hFin match</v>
      </c>
      <c r="AA353" s="19"/>
      <c r="AB353" s="23"/>
      <c r="AC353" s="23"/>
      <c r="AD353" s="23"/>
      <c r="AE353" s="19"/>
      <c r="AF353" s="19"/>
      <c r="AG353" s="31"/>
      <c r="AH353" s="63"/>
      <c r="AI353" s="64"/>
      <c r="AAG353">
        <f t="shared" ref="AAG353:AAG359" si="103">--((ISNUMBER(SEARCH("Mexique",$C323))+ISNUMBER(SEARCH("France",$C323)))&gt;0)</f>
        <v>0</v>
      </c>
    </row>
    <row r="354" spans="1:709" ht="19.5" customHeight="1" x14ac:dyDescent="0.25">
      <c r="A354" t="str">
        <f>_xlfn.CONCAT(B324,C324,E324,F324)</f>
        <v>1/2 finale 1er choixDemi-finale (21h) - 14/0721hAvant Match</v>
      </c>
      <c r="S354" s="164" t="str">
        <f>IFERROR(INDEX(Calendrier!$M:$V,MATCH($V354,Calendrier!$W:$W,0),MATCH($L324,Calendrier!$M$1:$V$1,0)),"")</f>
        <v/>
      </c>
      <c r="T354" s="164" t="str">
        <f t="shared" si="101"/>
        <v/>
      </c>
      <c r="U354" s="164" t="str">
        <f>IFERROR(VLOOKUP(T354,'Table de correspondance'!$R:$S,2,FALSE),S354)</f>
        <v/>
      </c>
      <c r="V354" s="155" t="str">
        <f t="shared" si="102"/>
        <v>Demi-finale (21h) - 14/074621721hAvant Match</v>
      </c>
      <c r="AA354" s="19"/>
      <c r="AB354" s="23"/>
      <c r="AC354" s="23"/>
      <c r="AD354" s="23"/>
      <c r="AE354" s="19"/>
      <c r="AF354" s="19"/>
      <c r="AG354" s="31"/>
      <c r="AH354" s="63"/>
      <c r="AI354" s="64"/>
      <c r="AAG354">
        <f t="shared" si="103"/>
        <v>0</v>
      </c>
    </row>
    <row r="355" spans="1:709" ht="19.5" customHeight="1" x14ac:dyDescent="0.25">
      <c r="S355" s="164" t="str">
        <f>IFERROR(INDEX(Calendrier!$M:$V,MATCH($V355,Calendrier!$W:$W,0),MATCH($L325,Calendrier!$M$1:$V$1,0)),"")</f>
        <v/>
      </c>
      <c r="T355" s="164" t="str">
        <f t="shared" si="101"/>
        <v/>
      </c>
      <c r="U355" s="164" t="str">
        <f>IFERROR(VLOOKUP(T355,'Table de correspondance'!$R:$S,2,FALSE),S355)</f>
        <v/>
      </c>
      <c r="V355" s="155" t="str">
        <f t="shared" si="102"/>
        <v>Demi-finale (21h) - 14/074621721hPower break 1</v>
      </c>
      <c r="AA355" s="19"/>
      <c r="AB355" s="23"/>
      <c r="AC355" s="23"/>
      <c r="AD355" s="23"/>
      <c r="AE355" s="19"/>
      <c r="AF355" s="19"/>
      <c r="AG355" s="31"/>
      <c r="AH355" s="63"/>
      <c r="AI355" s="64"/>
      <c r="AAG355">
        <f t="shared" si="103"/>
        <v>0</v>
      </c>
    </row>
    <row r="356" spans="1:709" ht="19.5" customHeight="1" x14ac:dyDescent="0.25">
      <c r="S356" s="164" t="str">
        <f>IFERROR(INDEX(Calendrier!$M:$V,MATCH($V356,Calendrier!$W:$W,0),MATCH($L326,Calendrier!$M$1:$V$1,0)),"")</f>
        <v/>
      </c>
      <c r="T356" s="164" t="str">
        <f t="shared" si="101"/>
        <v/>
      </c>
      <c r="U356" s="164" t="str">
        <f>IFERROR(VLOOKUP(T356,'Table de correspondance'!$R:$S,2,FALSE),S356)</f>
        <v/>
      </c>
      <c r="V356" s="155" t="str">
        <f t="shared" si="102"/>
        <v>Demi-finale (21h) - 14/074621721hMi-temps 1</v>
      </c>
      <c r="AA356" s="19"/>
      <c r="AB356" s="23"/>
      <c r="AC356" s="23"/>
      <c r="AD356" s="23"/>
      <c r="AE356" s="19"/>
      <c r="AF356" s="19"/>
      <c r="AG356" s="31"/>
      <c r="AH356" s="63"/>
      <c r="AI356" s="64"/>
      <c r="AAG356">
        <f t="shared" si="103"/>
        <v>0</v>
      </c>
    </row>
    <row r="357" spans="1:709" ht="19.5" customHeight="1" x14ac:dyDescent="0.25">
      <c r="S357" s="164" t="str">
        <f>IFERROR(INDEX(Calendrier!$M:$V,MATCH($V357,Calendrier!$W:$W,0),MATCH($L327,Calendrier!$M$1:$V$1,0)),"")</f>
        <v/>
      </c>
      <c r="T357" s="164" t="str">
        <f t="shared" si="101"/>
        <v/>
      </c>
      <c r="U357" s="164" t="str">
        <f>IFERROR(VLOOKUP(T357,'Table de correspondance'!$R:$S,2,FALSE),S357)</f>
        <v/>
      </c>
      <c r="V357" s="155" t="str">
        <f t="shared" si="102"/>
        <v>Demi-finale (21h) - 14/074621721hMi-temps 2</v>
      </c>
      <c r="AA357" s="19"/>
      <c r="AB357" s="23"/>
      <c r="AC357" s="23"/>
      <c r="AD357" s="23"/>
      <c r="AE357" s="19"/>
      <c r="AF357" s="19"/>
      <c r="AG357" s="31"/>
      <c r="AH357" s="63"/>
      <c r="AI357" s="64"/>
      <c r="AAG357">
        <f t="shared" si="103"/>
        <v>0</v>
      </c>
    </row>
    <row r="358" spans="1:709" ht="19.5" customHeight="1" x14ac:dyDescent="0.25">
      <c r="S358" s="164" t="str">
        <f>IFERROR(INDEX(Calendrier!$M:$V,MATCH($V358,Calendrier!$W:$W,0),MATCH($L328,Calendrier!$M$1:$V$1,0)),"")</f>
        <v/>
      </c>
      <c r="T358" s="164" t="str">
        <f t="shared" si="101"/>
        <v/>
      </c>
      <c r="U358" s="164" t="str">
        <f>IFERROR(VLOOKUP(T358,'Table de correspondance'!$R:$S,2,FALSE),S358)</f>
        <v/>
      </c>
      <c r="V358" s="155" t="str">
        <f t="shared" si="102"/>
        <v>Demi-finale (21h) - 14/074621721hMi-temps 3</v>
      </c>
      <c r="AA358" s="19"/>
      <c r="AB358" s="23"/>
      <c r="AC358" s="23"/>
      <c r="AD358" s="23"/>
      <c r="AE358" s="19"/>
      <c r="AF358" s="19"/>
      <c r="AG358" s="31"/>
      <c r="AH358" s="63"/>
      <c r="AI358" s="64"/>
      <c r="AAG358">
        <f t="shared" si="103"/>
        <v>0</v>
      </c>
    </row>
    <row r="359" spans="1:709" ht="19.5" customHeight="1" x14ac:dyDescent="0.25">
      <c r="S359" s="164" t="str">
        <f>IFERROR(INDEX(Calendrier!$M:$V,MATCH($V359,Calendrier!$W:$W,0),MATCH($L329,Calendrier!$M$1:$V$1,0)),"")</f>
        <v/>
      </c>
      <c r="T359" s="164" t="str">
        <f t="shared" si="101"/>
        <v/>
      </c>
      <c r="U359" s="164" t="str">
        <f>IFERROR(VLOOKUP(T359,'Table de correspondance'!$R:$S,2,FALSE),S359)</f>
        <v/>
      </c>
      <c r="V359" s="155" t="str">
        <f t="shared" si="102"/>
        <v>Demi-finale (21h) - 14/074621721hPower break 2</v>
      </c>
      <c r="AA359" s="19"/>
      <c r="AB359" s="23"/>
      <c r="AC359" s="23"/>
      <c r="AD359" s="23"/>
      <c r="AE359" s="19"/>
      <c r="AF359" s="19"/>
      <c r="AG359" s="31"/>
      <c r="AH359" s="63"/>
      <c r="AI359" s="64"/>
      <c r="AAG359">
        <f t="shared" si="103"/>
        <v>0</v>
      </c>
    </row>
    <row r="360" spans="1:709" ht="19.5" customHeight="1" x14ac:dyDescent="0.25">
      <c r="S360" s="164" t="str">
        <f>IFERROR(INDEX(Calendrier!$M:$V,MATCH($V360,Calendrier!$W:$W,0),MATCH(#REF!,Calendrier!$M$1:$V$1,0)),"")</f>
        <v/>
      </c>
      <c r="T360" s="164" t="e">
        <f>_xlfn.CONCAT(#REF!,#REF!)</f>
        <v>#REF!</v>
      </c>
      <c r="U360" s="164" t="str">
        <f>IFERROR(VLOOKUP(T360,'Table de correspondance'!$R:$S,2,FALSE),S360)</f>
        <v/>
      </c>
      <c r="V360" s="155" t="e">
        <f>_xlfn.CONCAT(#REF!,#REF!,#REF!,#REF!)</f>
        <v>#REF!</v>
      </c>
      <c r="AA360" s="19"/>
      <c r="AB360" s="23"/>
      <c r="AC360" s="23"/>
      <c r="AD360" s="23"/>
      <c r="AE360" s="19"/>
      <c r="AF360" s="19"/>
      <c r="AG360" s="31"/>
      <c r="AH360" s="63"/>
      <c r="AI360" s="64"/>
      <c r="AAG360">
        <f>--((ISNUMBER(SEARCH("Mexique",#REF!))+ISNUMBER(SEARCH("France",#REF!)))&gt;0)</f>
        <v>0</v>
      </c>
    </row>
    <row r="361" spans="1:709" ht="19.5" customHeight="1" x14ac:dyDescent="0.25">
      <c r="S361" s="164" t="str">
        <f>IFERROR(INDEX(Calendrier!$M:$V,MATCH($V361,Calendrier!$W:$W,0),MATCH(#REF!,Calendrier!$M$1:$V$1,0)),"")</f>
        <v/>
      </c>
      <c r="T361" s="164" t="e">
        <f>_xlfn.CONCAT(#REF!,#REF!)</f>
        <v>#REF!</v>
      </c>
      <c r="U361" s="164" t="str">
        <f>IFERROR(VLOOKUP(T361,'Table de correspondance'!$R:$S,2,FALSE),S361)</f>
        <v/>
      </c>
      <c r="V361" s="155" t="e">
        <f>_xlfn.CONCAT(#REF!,#REF!,#REF!,#REF!)</f>
        <v>#REF!</v>
      </c>
      <c r="AA361" s="19"/>
      <c r="AB361" s="23"/>
      <c r="AC361" s="23"/>
      <c r="AD361" s="23"/>
      <c r="AE361" s="19"/>
      <c r="AF361" s="19"/>
      <c r="AG361" s="31"/>
      <c r="AH361" s="63"/>
      <c r="AI361" s="64"/>
      <c r="AAG361">
        <f>--((ISNUMBER(SEARCH("Mexique",#REF!))+ISNUMBER(SEARCH("France",#REF!)))&gt;0)</f>
        <v>0</v>
      </c>
    </row>
    <row r="362" spans="1:709" ht="19.5" customHeight="1" x14ac:dyDescent="0.25">
      <c r="S362" s="164" t="str">
        <f>IFERROR(INDEX(Calendrier!$M:$V,MATCH($V362,Calendrier!$W:$W,0),MATCH($L330,Calendrier!$M$1:$V$1,0)),"")</f>
        <v/>
      </c>
      <c r="T362" s="164" t="str">
        <f t="shared" ref="T362:T368" si="104">_xlfn.CONCAT(L330,M330)</f>
        <v/>
      </c>
      <c r="U362" s="164" t="str">
        <f>IFERROR(VLOOKUP(T362,'Table de correspondance'!$R:$S,2,FALSE),S362)</f>
        <v/>
      </c>
      <c r="V362" s="155" t="str">
        <f t="shared" ref="V362:V368" si="105">_xlfn.CONCAT(C330,D330,E330,F330)</f>
        <v>Demi-finale (21h) - 14/074621721hFin match</v>
      </c>
      <c r="AA362" s="19"/>
      <c r="AB362" s="23"/>
      <c r="AC362" s="23"/>
      <c r="AD362" s="23"/>
      <c r="AE362" s="19"/>
      <c r="AF362" s="19"/>
      <c r="AG362" s="31"/>
      <c r="AH362" s="63"/>
      <c r="AI362" s="64"/>
      <c r="AAG362">
        <f t="shared" ref="AAG362:AAG368" si="106">--((ISNUMBER(SEARCH("Mexique",$C330))+ISNUMBER(SEARCH("France",$C330)))&gt;0)</f>
        <v>0</v>
      </c>
    </row>
    <row r="363" spans="1:709" ht="19.5" customHeight="1" x14ac:dyDescent="0.25">
      <c r="S363" s="164" t="str">
        <f>IFERROR(INDEX(Calendrier!$M:$V,MATCH($V363,Calendrier!$W:$W,0),MATCH($L331,Calendrier!$M$1:$V$1,0)),"")</f>
        <v/>
      </c>
      <c r="T363" s="164" t="str">
        <f t="shared" si="104"/>
        <v/>
      </c>
      <c r="U363" s="164" t="str">
        <f>IFERROR(VLOOKUP(T363,'Table de correspondance'!$R:$S,2,FALSE),S363)</f>
        <v/>
      </c>
      <c r="V363" s="155" t="str">
        <f t="shared" si="105"/>
        <v>Demi-finale (21h) - 15/074621821hAvant Match</v>
      </c>
      <c r="AA363" s="19"/>
      <c r="AB363" s="23"/>
      <c r="AC363" s="23"/>
      <c r="AD363" s="23"/>
      <c r="AE363" s="19"/>
      <c r="AF363" s="19"/>
      <c r="AG363" s="31"/>
      <c r="AH363" s="63"/>
      <c r="AI363" s="64"/>
      <c r="AAG363">
        <f t="shared" si="106"/>
        <v>0</v>
      </c>
    </row>
    <row r="364" spans="1:709" ht="19.5" customHeight="1" x14ac:dyDescent="0.25">
      <c r="S364" s="164" t="str">
        <f>IFERROR(INDEX(Calendrier!$M:$V,MATCH($V364,Calendrier!$W:$W,0),MATCH($L332,Calendrier!$M$1:$V$1,0)),"")</f>
        <v/>
      </c>
      <c r="T364" s="164" t="str">
        <f t="shared" si="104"/>
        <v/>
      </c>
      <c r="U364" s="164" t="str">
        <f>IFERROR(VLOOKUP(T364,'Table de correspondance'!$R:$S,2,FALSE),S364)</f>
        <v/>
      </c>
      <c r="V364" s="155" t="str">
        <f t="shared" si="105"/>
        <v>Demi-finale (21h) - 15/074621821hPower break 1</v>
      </c>
      <c r="AA364" s="19"/>
      <c r="AB364" s="23"/>
      <c r="AC364" s="23"/>
      <c r="AD364" s="23"/>
      <c r="AE364" s="19"/>
      <c r="AF364" s="19"/>
      <c r="AG364" s="31"/>
      <c r="AH364" s="63"/>
      <c r="AI364" s="64"/>
      <c r="AAG364">
        <f t="shared" si="106"/>
        <v>0</v>
      </c>
    </row>
    <row r="365" spans="1:709" ht="19.5" customHeight="1" x14ac:dyDescent="0.25">
      <c r="S365" s="164" t="str">
        <f>IFERROR(INDEX(Calendrier!$M:$V,MATCH($V365,Calendrier!$W:$W,0),MATCH($L333,Calendrier!$M$1:$V$1,0)),"")</f>
        <v/>
      </c>
      <c r="T365" s="164" t="str">
        <f t="shared" si="104"/>
        <v/>
      </c>
      <c r="U365" s="164" t="str">
        <f>IFERROR(VLOOKUP(T365,'Table de correspondance'!$R:$S,2,FALSE),S365)</f>
        <v/>
      </c>
      <c r="V365" s="155" t="str">
        <f t="shared" si="105"/>
        <v>Demi-finale (21h) - 15/074621821hMi-temps 1</v>
      </c>
      <c r="AA365" s="19"/>
      <c r="AB365" s="23"/>
      <c r="AC365" s="23"/>
      <c r="AD365" s="23"/>
      <c r="AE365" s="19"/>
      <c r="AF365" s="19"/>
      <c r="AG365" s="31"/>
      <c r="AH365" s="63"/>
      <c r="AI365" s="64"/>
      <c r="AAG365">
        <f t="shared" si="106"/>
        <v>0</v>
      </c>
    </row>
    <row r="366" spans="1:709" ht="19.5" customHeight="1" x14ac:dyDescent="0.25">
      <c r="S366" s="164" t="str">
        <f>IFERROR(INDEX(Calendrier!$M:$V,MATCH($V366,Calendrier!$W:$W,0),MATCH($L334,Calendrier!$M$1:$V$1,0)),"")</f>
        <v/>
      </c>
      <c r="T366" s="164" t="str">
        <f t="shared" si="104"/>
        <v/>
      </c>
      <c r="U366" s="164" t="str">
        <f>IFERROR(VLOOKUP(T366,'Table de correspondance'!$R:$S,2,FALSE),S366)</f>
        <v/>
      </c>
      <c r="V366" s="155" t="str">
        <f t="shared" si="105"/>
        <v>Demi-finale (21h) - 15/074621821hMi-temps 2</v>
      </c>
      <c r="AA366" s="19"/>
      <c r="AB366" s="23"/>
      <c r="AC366" s="23"/>
      <c r="AD366" s="23"/>
      <c r="AE366" s="19"/>
      <c r="AF366" s="19"/>
      <c r="AG366" s="31"/>
      <c r="AH366" s="63"/>
      <c r="AI366" s="64"/>
      <c r="AAG366">
        <f t="shared" si="106"/>
        <v>0</v>
      </c>
    </row>
    <row r="367" spans="1:709" ht="19.5" customHeight="1" x14ac:dyDescent="0.25">
      <c r="S367" s="164" t="str">
        <f>IFERROR(INDEX(Calendrier!$M:$V,MATCH($V367,Calendrier!$W:$W,0),MATCH($L335,Calendrier!$M$1:$V$1,0)),"")</f>
        <v/>
      </c>
      <c r="T367" s="164" t="str">
        <f t="shared" si="104"/>
        <v/>
      </c>
      <c r="U367" s="164" t="str">
        <f>IFERROR(VLOOKUP(T367,'Table de correspondance'!$R:$S,2,FALSE),S367)</f>
        <v/>
      </c>
      <c r="V367" s="155" t="str">
        <f t="shared" si="105"/>
        <v>Demi-finale (21h) - 15/074621821hMi-temps 3</v>
      </c>
      <c r="AA367" s="19"/>
      <c r="AB367" s="23"/>
      <c r="AC367" s="23"/>
      <c r="AD367" s="23"/>
      <c r="AE367" s="19"/>
      <c r="AF367" s="19"/>
      <c r="AG367" s="31"/>
      <c r="AH367" s="63"/>
      <c r="AI367" s="64"/>
      <c r="AAG367">
        <f t="shared" si="106"/>
        <v>0</v>
      </c>
    </row>
    <row r="368" spans="1:709" ht="19.5" customHeight="1" x14ac:dyDescent="0.25">
      <c r="S368" s="164" t="str">
        <f>IFERROR(INDEX(Calendrier!$M:$V,MATCH($V368,Calendrier!$W:$W,0),MATCH($L336,Calendrier!$M$1:$V$1,0)),"")</f>
        <v/>
      </c>
      <c r="T368" s="164" t="str">
        <f t="shared" si="104"/>
        <v/>
      </c>
      <c r="U368" s="164" t="str">
        <f>IFERROR(VLOOKUP(T368,'Table de correspondance'!$R:$S,2,FALSE),S368)</f>
        <v/>
      </c>
      <c r="V368" s="155" t="str">
        <f t="shared" si="105"/>
        <v>Demi-finale (21h) - 15/074621821hPower break 2</v>
      </c>
      <c r="AA368" s="19"/>
      <c r="AB368" s="23"/>
      <c r="AC368" s="23"/>
      <c r="AD368" s="23"/>
      <c r="AE368" s="19"/>
      <c r="AF368" s="19"/>
      <c r="AG368" s="31"/>
      <c r="AH368" s="63"/>
      <c r="AI368" s="64"/>
      <c r="AAG368">
        <f t="shared" si="106"/>
        <v>0</v>
      </c>
    </row>
    <row r="369" spans="1:709" ht="19.5" customHeight="1" x14ac:dyDescent="0.25">
      <c r="S369" s="164" t="str">
        <f>IFERROR(INDEX(Calendrier!$M:$V,MATCH($V369,Calendrier!$W:$W,0),MATCH(#REF!,Calendrier!$M$1:$V$1,0)),"")</f>
        <v/>
      </c>
      <c r="T369" s="164" t="e">
        <f>_xlfn.CONCAT(#REF!,#REF!)</f>
        <v>#REF!</v>
      </c>
      <c r="U369" s="164" t="str">
        <f>IFERROR(VLOOKUP(T369,'Table de correspondance'!$R:$S,2,FALSE),S369)</f>
        <v/>
      </c>
      <c r="V369" s="155" t="e">
        <f>_xlfn.CONCAT(#REF!,#REF!,#REF!,#REF!)</f>
        <v>#REF!</v>
      </c>
      <c r="AA369" s="19"/>
      <c r="AB369" s="23"/>
      <c r="AC369" s="23"/>
      <c r="AD369" s="23"/>
      <c r="AE369" s="19"/>
      <c r="AF369" s="19"/>
      <c r="AG369" s="31"/>
      <c r="AH369" s="63"/>
      <c r="AI369" s="64"/>
      <c r="AAG369">
        <f>--((ISNUMBER(SEARCH("Mexique",#REF!))+ISNUMBER(SEARCH("France",#REF!)))&gt;0)</f>
        <v>0</v>
      </c>
    </row>
    <row r="370" spans="1:709" ht="19.5" customHeight="1" x14ac:dyDescent="0.25">
      <c r="S370" s="164" t="str">
        <f>IFERROR(INDEX(Calendrier!$M:$V,MATCH($V370,Calendrier!$W:$W,0),MATCH(#REF!,Calendrier!$M$1:$V$1,0)),"")</f>
        <v/>
      </c>
      <c r="T370" s="164" t="e">
        <f>_xlfn.CONCAT(#REF!,#REF!)</f>
        <v>#REF!</v>
      </c>
      <c r="U370" s="164" t="str">
        <f>IFERROR(VLOOKUP(T370,'Table de correspondance'!$R:$S,2,FALSE),S370)</f>
        <v/>
      </c>
      <c r="V370" s="155" t="e">
        <f>_xlfn.CONCAT(#REF!,#REF!,#REF!,#REF!)</f>
        <v>#REF!</v>
      </c>
      <c r="AA370" s="19"/>
      <c r="AB370" s="23"/>
      <c r="AC370" s="23"/>
      <c r="AD370" s="23"/>
      <c r="AE370" s="19"/>
      <c r="AF370" s="19"/>
      <c r="AG370" s="31"/>
      <c r="AH370" s="63"/>
      <c r="AI370" s="64"/>
      <c r="AAG370">
        <f>--((ISNUMBER(SEARCH("Mexique",#REF!))+ISNUMBER(SEARCH("France",#REF!)))&gt;0)</f>
        <v>0</v>
      </c>
    </row>
    <row r="371" spans="1:709" ht="19.5" customHeight="1" x14ac:dyDescent="0.25">
      <c r="S371" s="164" t="str">
        <f>IFERROR(INDEX(Calendrier!$M:$V,MATCH($V371,Calendrier!$W:$W,0),MATCH($L337,Calendrier!$M$1:$V$1,0)),"")</f>
        <v/>
      </c>
      <c r="T371" s="164" t="str">
        <f t="shared" ref="T371:T377" si="107">_xlfn.CONCAT(L337,M337)</f>
        <v/>
      </c>
      <c r="U371" s="164" t="str">
        <f>IFERROR(VLOOKUP(T371,'Table de correspondance'!$R:$S,2,FALSE),S371)</f>
        <v/>
      </c>
      <c r="V371" s="155" t="str">
        <f t="shared" ref="V371:V376" si="108">_xlfn.CONCAT(C337,D337,E337,F337)</f>
        <v>Demi-finale (21h) - 15/074621821hFin match</v>
      </c>
      <c r="AA371" s="19"/>
      <c r="AB371" s="23"/>
      <c r="AC371" s="23"/>
      <c r="AD371" s="23"/>
      <c r="AE371" s="19"/>
      <c r="AF371" s="19"/>
      <c r="AG371" s="31"/>
      <c r="AH371" s="63"/>
      <c r="AI371" s="64"/>
      <c r="AAG371">
        <f t="shared" ref="AAG371:AAG377" si="109">--((ISNUMBER(SEARCH("Mexique",$C337))+ISNUMBER(SEARCH("France",$C337)))&gt;0)</f>
        <v>0</v>
      </c>
    </row>
    <row r="372" spans="1:709" ht="19.5" customHeight="1" x14ac:dyDescent="0.25">
      <c r="S372" s="164" t="str">
        <f>IFERROR(INDEX(Calendrier!$M:$V,MATCH($V372,Calendrier!$W:$W,0),MATCH($L338,Calendrier!$M$1:$V$1,0)),"")</f>
        <v/>
      </c>
      <c r="T372" s="164" t="str">
        <f t="shared" si="107"/>
        <v/>
      </c>
      <c r="U372" s="164" t="str">
        <f>IFERROR(VLOOKUP(T372,'Table de correspondance'!$R:$S,2,FALSE),S372)</f>
        <v/>
      </c>
      <c r="V372" s="155" t="str">
        <f t="shared" si="108"/>
        <v>Match 3ème place4622123hAvant Match</v>
      </c>
      <c r="AA372" s="19"/>
      <c r="AB372" s="23"/>
      <c r="AC372" s="23"/>
      <c r="AD372" s="23"/>
      <c r="AE372" s="19"/>
      <c r="AF372" s="19"/>
      <c r="AG372" s="31"/>
      <c r="AH372" s="63"/>
      <c r="AI372" s="64"/>
      <c r="AAG372">
        <f t="shared" si="109"/>
        <v>0</v>
      </c>
    </row>
    <row r="373" spans="1:709" ht="19.5" customHeight="1" x14ac:dyDescent="0.25">
      <c r="A373" t="str">
        <f>_xlfn.CONCAT(B339,C339,E339,F339)</f>
        <v>Finale (prev)Match 3ème place23hPower break 1</v>
      </c>
      <c r="S373" s="164" t="str">
        <f>IFERROR(INDEX(Calendrier!$M:$V,MATCH($V373,Calendrier!$W:$W,0),MATCH($L339,Calendrier!$M$1:$V$1,0)),"")</f>
        <v/>
      </c>
      <c r="T373" s="164" t="str">
        <f t="shared" si="107"/>
        <v/>
      </c>
      <c r="U373" s="164" t="str">
        <f>IFERROR(VLOOKUP(T373,'Table de correspondance'!$R:$S,2,FALSE),S373)</f>
        <v/>
      </c>
      <c r="V373" s="155" t="str">
        <f t="shared" si="108"/>
        <v>Match 3ème place4622123hPower break 1</v>
      </c>
      <c r="AA373" s="19"/>
      <c r="AB373" s="23"/>
      <c r="AC373" s="23"/>
      <c r="AD373" s="23"/>
      <c r="AE373" s="19"/>
      <c r="AF373" s="19"/>
      <c r="AG373" s="31"/>
      <c r="AH373" s="63"/>
      <c r="AI373" s="64"/>
      <c r="AAG373">
        <f t="shared" si="109"/>
        <v>0</v>
      </c>
    </row>
    <row r="374" spans="1:709" ht="19.5" customHeight="1" x14ac:dyDescent="0.25">
      <c r="A374" t="str">
        <f>_xlfn.CONCAT(B340,C340,E340,F340)</f>
        <v>Finale (prev)Match 3ème place23hMi-temps 1</v>
      </c>
      <c r="S374" s="164" t="str">
        <f>IFERROR(INDEX(Calendrier!$M:$V,MATCH($V374,Calendrier!$W:$W,0),MATCH($L340,Calendrier!$M$1:$V$1,0)),"")</f>
        <v/>
      </c>
      <c r="T374" s="164" t="str">
        <f t="shared" si="107"/>
        <v/>
      </c>
      <c r="U374" s="164" t="str">
        <f>IFERROR(VLOOKUP(T374,'Table de correspondance'!$R:$S,2,FALSE),S374)</f>
        <v/>
      </c>
      <c r="V374" s="155" t="str">
        <f t="shared" si="108"/>
        <v>Match 3ème place4622123hMi-temps 1</v>
      </c>
      <c r="AA374" s="19"/>
      <c r="AB374" s="23"/>
      <c r="AC374" s="23"/>
      <c r="AD374" s="23"/>
      <c r="AE374" s="19"/>
      <c r="AF374" s="19"/>
      <c r="AG374" s="31"/>
      <c r="AH374" s="63"/>
      <c r="AI374" s="64"/>
      <c r="AAG374">
        <f t="shared" si="109"/>
        <v>0</v>
      </c>
    </row>
    <row r="375" spans="1:709" ht="19.5" customHeight="1" x14ac:dyDescent="0.25">
      <c r="A375" t="str">
        <f>_xlfn.CONCAT(B341,C341,E341,F341)</f>
        <v>Finale (prev)Match 3ème place23hMi-temps 2</v>
      </c>
      <c r="S375" s="164" t="str">
        <f>IFERROR(INDEX(Calendrier!$M:$V,MATCH($V375,Calendrier!$W:$W,0),MATCH($L341,Calendrier!$M$1:$V$1,0)),"")</f>
        <v/>
      </c>
      <c r="T375" s="164" t="str">
        <f t="shared" si="107"/>
        <v/>
      </c>
      <c r="U375" s="164" t="str">
        <f>IFERROR(VLOOKUP(T375,'Table de correspondance'!$R:$S,2,FALSE),S375)</f>
        <v/>
      </c>
      <c r="V375" s="155" t="str">
        <f t="shared" si="108"/>
        <v>Match 3ème place4622123hMi-temps 2</v>
      </c>
      <c r="AA375" s="19"/>
      <c r="AB375" s="23"/>
      <c r="AC375" s="23"/>
      <c r="AD375" s="23"/>
      <c r="AE375" s="19"/>
      <c r="AF375" s="19"/>
      <c r="AG375" s="31"/>
      <c r="AH375" s="63"/>
      <c r="AI375" s="64"/>
      <c r="AAG375">
        <f t="shared" si="109"/>
        <v>0</v>
      </c>
    </row>
    <row r="376" spans="1:709" ht="19.5" customHeight="1" x14ac:dyDescent="0.25">
      <c r="A376" t="str">
        <f>_xlfn.CONCAT(B342,C342,E342,F342)</f>
        <v>Finale (prev)Match 3ème place23hMi-temps 3</v>
      </c>
      <c r="S376" s="164" t="str">
        <f>IFERROR(INDEX(Calendrier!$M:$V,MATCH($V376,Calendrier!$W:$W,0),MATCH($L342,Calendrier!$M$1:$V$1,0)),"")</f>
        <v/>
      </c>
      <c r="T376" s="164" t="str">
        <f t="shared" si="107"/>
        <v/>
      </c>
      <c r="U376" s="164" t="str">
        <f>IFERROR(VLOOKUP(T376,'Table de correspondance'!$R:$S,2,FALSE),S376)</f>
        <v/>
      </c>
      <c r="V376" s="155" t="str">
        <f t="shared" si="108"/>
        <v>Match 3ème place4622123hMi-temps 3</v>
      </c>
      <c r="AA376" s="19"/>
      <c r="AB376" s="23"/>
      <c r="AC376" s="23"/>
      <c r="AD376" s="23"/>
      <c r="AE376" s="19"/>
      <c r="AF376" s="19"/>
      <c r="AG376" s="31"/>
      <c r="AH376" s="63"/>
      <c r="AI376" s="64"/>
      <c r="AAG376">
        <f t="shared" si="109"/>
        <v>0</v>
      </c>
    </row>
    <row r="377" spans="1:709" ht="19.5" customHeight="1" x14ac:dyDescent="0.25">
      <c r="A377" t="str">
        <f>_xlfn.CONCAT(B343,C343,E343,F343)</f>
        <v>Finale (prev)Match 3ème place23hPower break 2</v>
      </c>
      <c r="S377" s="164" t="str">
        <f>IFERROR(INDEX(Calendrier!$M:$V,MATCH($V377,Calendrier!$W:$W,0),MATCH($L343,Calendrier!$M$1:$V$1,0)),"")</f>
        <v/>
      </c>
      <c r="T377" s="164" t="str">
        <f t="shared" si="107"/>
        <v/>
      </c>
      <c r="U377" s="164" t="str">
        <f>IFERROR(VLOOKUP(T377,'Table de correspondance'!$R:$S,2,FALSE),S377)</f>
        <v/>
      </c>
      <c r="V377" s="155" t="str">
        <f t="shared" ref="V377" si="110">_xlfn.CONCAT(C343,D343,E343,F343)</f>
        <v>Match 3ème place4622123hPower break 2</v>
      </c>
      <c r="AA377" s="19"/>
      <c r="AB377" s="23"/>
      <c r="AC377" s="23"/>
      <c r="AD377" s="23"/>
      <c r="AE377" s="19"/>
      <c r="AF377" s="19"/>
      <c r="AG377" s="31"/>
      <c r="AH377" s="63"/>
      <c r="AI377" s="64"/>
      <c r="AAG377">
        <f t="shared" si="109"/>
        <v>0</v>
      </c>
    </row>
    <row r="378" spans="1:709" ht="19.5" customHeight="1" x14ac:dyDescent="0.25">
      <c r="A378" t="e">
        <f>_xlfn.CONCAT(#REF!,#REF!,#REF!,#REF!)</f>
        <v>#REF!</v>
      </c>
      <c r="S378" s="164" t="str">
        <f>IFERROR(INDEX(Calendrier!$M:$V,MATCH($V378,Calendrier!$W:$W,0),MATCH(#REF!,Calendrier!$M$1:$V$1,0)),"")</f>
        <v/>
      </c>
      <c r="T378" s="164" t="e">
        <f>_xlfn.CONCAT(#REF!,#REF!)</f>
        <v>#REF!</v>
      </c>
      <c r="U378" s="164" t="str">
        <f>IFERROR(VLOOKUP(T378,'Table de correspondance'!$R:$S,2,FALSE),S378)</f>
        <v/>
      </c>
      <c r="V378" s="155" t="e">
        <f>_xlfn.CONCAT(#REF!,#REF!,#REF!,#REF!)</f>
        <v>#REF!</v>
      </c>
      <c r="AH378" s="63"/>
      <c r="AI378" s="64"/>
      <c r="AAG378">
        <f>--((ISNUMBER(SEARCH("Mexique",#REF!))+ISNUMBER(SEARCH("France",#REF!)))&gt;0)</f>
        <v>0</v>
      </c>
    </row>
    <row r="379" spans="1:709" ht="19.5" customHeight="1" x14ac:dyDescent="0.25">
      <c r="A379" t="e">
        <f>_xlfn.CONCAT(#REF!,#REF!,#REF!,#REF!)</f>
        <v>#REF!</v>
      </c>
      <c r="S379" s="164" t="str">
        <f>IFERROR(INDEX(Calendrier!$M:$V,MATCH($V379,Calendrier!$W:$W,0),MATCH(#REF!,Calendrier!$M$1:$V$1,0)),"")</f>
        <v/>
      </c>
      <c r="T379" s="164" t="e">
        <f>_xlfn.CONCAT(#REF!,#REF!)</f>
        <v>#REF!</v>
      </c>
      <c r="U379" s="164" t="str">
        <f>IFERROR(VLOOKUP(T379,'Table de correspondance'!$R:$S,2,FALSE),S379)</f>
        <v/>
      </c>
      <c r="V379" s="155" t="e">
        <f>_xlfn.CONCAT(#REF!,#REF!,#REF!,#REF!)</f>
        <v>#REF!</v>
      </c>
      <c r="AH379" s="63"/>
      <c r="AI379" s="64"/>
      <c r="AAG379">
        <f>--((ISNUMBER(SEARCH("Mexique",#REF!))+ISNUMBER(SEARCH("France",#REF!)))&gt;0)</f>
        <v>0</v>
      </c>
    </row>
    <row r="380" spans="1:709" ht="19.5" customHeight="1" x14ac:dyDescent="0.25">
      <c r="A380" t="str">
        <f>_xlfn.CONCAT(B344,C344,E344,F344)</f>
        <v>Finale (prev)Match 3ème place23hFin match</v>
      </c>
      <c r="S380" s="164" t="str">
        <f>IFERROR(INDEX(Calendrier!$M:$V,MATCH($V380,Calendrier!$W:$W,0),MATCH($L344,Calendrier!$M$1:$V$1,0)),"")</f>
        <v/>
      </c>
      <c r="T380" s="164" t="str">
        <f>_xlfn.CONCAT(L344,M344)</f>
        <v/>
      </c>
      <c r="U380" s="164" t="str">
        <f>IFERROR(VLOOKUP(T380,'Table de correspondance'!$R:$S,2,FALSE),S380)</f>
        <v/>
      </c>
      <c r="V380" s="155" t="str">
        <f>_xlfn.CONCAT(C344,D344,E344,F344)</f>
        <v>Match 3ème place4622123hFin match</v>
      </c>
      <c r="AH380" s="63"/>
      <c r="AI380" s="64"/>
      <c r="AAG380">
        <f>--((ISNUMBER(SEARCH("Mexique",$C344))+ISNUMBER(SEARCH("France",$C344)))&gt;0)</f>
        <v>0</v>
      </c>
    </row>
    <row r="381" spans="1:709" x14ac:dyDescent="0.25">
      <c r="AH381" s="65"/>
    </row>
    <row r="382" spans="1:709" x14ac:dyDescent="0.25">
      <c r="AH382" s="65"/>
    </row>
    <row r="383" spans="1:709" x14ac:dyDescent="0.25">
      <c r="AH383" s="65"/>
    </row>
    <row r="384" spans="1:709" x14ac:dyDescent="0.25">
      <c r="AH384" s="65"/>
    </row>
    <row r="385" spans="34:34" x14ac:dyDescent="0.25">
      <c r="AH385" s="65"/>
    </row>
    <row r="386" spans="34:34" x14ac:dyDescent="0.25">
      <c r="AH386" s="65"/>
    </row>
    <row r="387" spans="34:34" x14ac:dyDescent="0.25">
      <c r="AH387" s="65"/>
    </row>
    <row r="388" spans="34:34" x14ac:dyDescent="0.25">
      <c r="AH388" s="65"/>
    </row>
    <row r="389" spans="34:34" x14ac:dyDescent="0.25">
      <c r="AH389" s="65"/>
    </row>
    <row r="390" spans="34:34" x14ac:dyDescent="0.25">
      <c r="AH390" s="65"/>
    </row>
    <row r="391" spans="34:34" x14ac:dyDescent="0.25">
      <c r="AH391" s="65"/>
    </row>
    <row r="392" spans="34:34" x14ac:dyDescent="0.25">
      <c r="AH392" s="65"/>
    </row>
    <row r="393" spans="34:34" x14ac:dyDescent="0.25">
      <c r="AH393" s="65"/>
    </row>
    <row r="394" spans="34:34" x14ac:dyDescent="0.25">
      <c r="AH394" s="65"/>
    </row>
    <row r="395" spans="34:34" x14ac:dyDescent="0.25">
      <c r="AH395" s="65"/>
    </row>
    <row r="396" spans="34:34" x14ac:dyDescent="0.25">
      <c r="AH396" s="65"/>
    </row>
    <row r="397" spans="34:34" x14ac:dyDescent="0.25">
      <c r="AH397" s="65"/>
    </row>
    <row r="398" spans="34:34" x14ac:dyDescent="0.25">
      <c r="AH398" s="65"/>
    </row>
    <row r="399" spans="34:34" x14ac:dyDescent="0.25">
      <c r="AH399" s="65"/>
    </row>
    <row r="400" spans="34:34" x14ac:dyDescent="0.25">
      <c r="AH400" s="65"/>
    </row>
    <row r="401" spans="34:34" x14ac:dyDescent="0.25">
      <c r="AH401" s="65"/>
    </row>
    <row r="402" spans="34:34" x14ac:dyDescent="0.25">
      <c r="AH402" s="65"/>
    </row>
    <row r="403" spans="34:34" x14ac:dyDescent="0.25">
      <c r="AH403" s="65"/>
    </row>
    <row r="404" spans="34:34" x14ac:dyDescent="0.25">
      <c r="AH404" s="65"/>
    </row>
    <row r="405" spans="34:34" x14ac:dyDescent="0.25">
      <c r="AH405" s="65"/>
    </row>
    <row r="406" spans="34:34" x14ac:dyDescent="0.25">
      <c r="AH406" s="65"/>
    </row>
    <row r="407" spans="34:34" x14ac:dyDescent="0.25">
      <c r="AH407" s="65"/>
    </row>
    <row r="408" spans="34:34" x14ac:dyDescent="0.25">
      <c r="AH408" s="65"/>
    </row>
    <row r="409" spans="34:34" x14ac:dyDescent="0.25">
      <c r="AH409" s="65"/>
    </row>
    <row r="410" spans="34:34" x14ac:dyDescent="0.25">
      <c r="AH410" s="65"/>
    </row>
    <row r="411" spans="34:34" x14ac:dyDescent="0.25">
      <c r="AH411" s="65"/>
    </row>
    <row r="412" spans="34:34" x14ac:dyDescent="0.25">
      <c r="AH412" s="65"/>
    </row>
    <row r="413" spans="34:34" x14ac:dyDescent="0.25">
      <c r="AH413" s="65"/>
    </row>
    <row r="414" spans="34:34" x14ac:dyDescent="0.25">
      <c r="AH414" s="65"/>
    </row>
    <row r="415" spans="34:34" x14ac:dyDescent="0.25">
      <c r="AH415" s="65"/>
    </row>
    <row r="416" spans="34:34" x14ac:dyDescent="0.25">
      <c r="AH416" s="65"/>
    </row>
    <row r="417" spans="34:34" x14ac:dyDescent="0.25">
      <c r="AH417" s="65"/>
    </row>
    <row r="418" spans="34:34" x14ac:dyDescent="0.25">
      <c r="AH418" s="65"/>
    </row>
    <row r="419" spans="34:34" x14ac:dyDescent="0.25">
      <c r="AH419" s="65"/>
    </row>
    <row r="420" spans="34:34" x14ac:dyDescent="0.25">
      <c r="AH420" s="65"/>
    </row>
    <row r="421" spans="34:34" x14ac:dyDescent="0.25">
      <c r="AH421" s="65"/>
    </row>
    <row r="422" spans="34:34" x14ac:dyDescent="0.25">
      <c r="AH422" s="65"/>
    </row>
    <row r="423" spans="34:34" x14ac:dyDescent="0.25">
      <c r="AH423" s="65"/>
    </row>
    <row r="424" spans="34:34" x14ac:dyDescent="0.25">
      <c r="AH424" s="65"/>
    </row>
    <row r="425" spans="34:34" x14ac:dyDescent="0.25">
      <c r="AH425" s="65"/>
    </row>
    <row r="426" spans="34:34" x14ac:dyDescent="0.25">
      <c r="AH426" s="65"/>
    </row>
    <row r="427" spans="34:34" x14ac:dyDescent="0.25">
      <c r="AH427" s="65"/>
    </row>
    <row r="428" spans="34:34" x14ac:dyDescent="0.25">
      <c r="AH428" s="65"/>
    </row>
    <row r="429" spans="34:34" x14ac:dyDescent="0.25">
      <c r="AH429" s="65"/>
    </row>
    <row r="430" spans="34:34" x14ac:dyDescent="0.25">
      <c r="AH430" s="65"/>
    </row>
    <row r="431" spans="34:34" x14ac:dyDescent="0.25">
      <c r="AH431" s="65"/>
    </row>
    <row r="432" spans="34:34" x14ac:dyDescent="0.25">
      <c r="AH432" s="65"/>
    </row>
    <row r="433" spans="34:34" x14ac:dyDescent="0.25">
      <c r="AH433" s="65"/>
    </row>
    <row r="434" spans="34:34" x14ac:dyDescent="0.25">
      <c r="AH434" s="65"/>
    </row>
    <row r="435" spans="34:34" x14ac:dyDescent="0.25">
      <c r="AH435" s="65"/>
    </row>
    <row r="436" spans="34:34" x14ac:dyDescent="0.25">
      <c r="AH436" s="65"/>
    </row>
    <row r="437" spans="34:34" x14ac:dyDescent="0.25">
      <c r="AH437" s="65"/>
    </row>
    <row r="438" spans="34:34" x14ac:dyDescent="0.25">
      <c r="AH438" s="65"/>
    </row>
    <row r="439" spans="34:34" x14ac:dyDescent="0.25">
      <c r="AH439" s="65"/>
    </row>
    <row r="440" spans="34:34" x14ac:dyDescent="0.25">
      <c r="AH440" s="65"/>
    </row>
    <row r="441" spans="34:34" x14ac:dyDescent="0.25">
      <c r="AH441" s="65"/>
    </row>
    <row r="442" spans="34:34" x14ac:dyDescent="0.25">
      <c r="AH442" s="65"/>
    </row>
    <row r="443" spans="34:34" x14ac:dyDescent="0.25">
      <c r="AH443" s="65"/>
    </row>
    <row r="444" spans="34:34" x14ac:dyDescent="0.25">
      <c r="AH444" s="65"/>
    </row>
    <row r="445" spans="34:34" x14ac:dyDescent="0.25">
      <c r="AH445" s="65"/>
    </row>
    <row r="446" spans="34:34" x14ac:dyDescent="0.25">
      <c r="AH446" s="65"/>
    </row>
    <row r="447" spans="34:34" x14ac:dyDescent="0.25">
      <c r="AH447" s="65"/>
    </row>
    <row r="448" spans="34:34" x14ac:dyDescent="0.25">
      <c r="AH448" s="65"/>
    </row>
    <row r="449" spans="34:34" x14ac:dyDescent="0.25">
      <c r="AH449" s="65"/>
    </row>
    <row r="450" spans="34:34" x14ac:dyDescent="0.25">
      <c r="AH450" s="65"/>
    </row>
    <row r="451" spans="34:34" x14ac:dyDescent="0.25">
      <c r="AH451" s="65"/>
    </row>
    <row r="452" spans="34:34" x14ac:dyDescent="0.25">
      <c r="AH452" s="65"/>
    </row>
    <row r="453" spans="34:34" x14ac:dyDescent="0.25">
      <c r="AH453" s="65"/>
    </row>
    <row r="454" spans="34:34" x14ac:dyDescent="0.25">
      <c r="AH454" s="65"/>
    </row>
    <row r="455" spans="34:34" x14ac:dyDescent="0.25">
      <c r="AH455" s="65"/>
    </row>
    <row r="456" spans="34:34" x14ac:dyDescent="0.25">
      <c r="AH456" s="65"/>
    </row>
    <row r="457" spans="34:34" x14ac:dyDescent="0.25">
      <c r="AH457" s="65"/>
    </row>
    <row r="458" spans="34:34" x14ac:dyDescent="0.25">
      <c r="AH458" s="65"/>
    </row>
    <row r="459" spans="34:34" x14ac:dyDescent="0.25">
      <c r="AH459" s="65"/>
    </row>
    <row r="460" spans="34:34" x14ac:dyDescent="0.25">
      <c r="AH460" s="65"/>
    </row>
    <row r="461" spans="34:34" x14ac:dyDescent="0.25">
      <c r="AH461" s="65"/>
    </row>
    <row r="462" spans="34:34" x14ac:dyDescent="0.25">
      <c r="AH462" s="65"/>
    </row>
    <row r="463" spans="34:34" x14ac:dyDescent="0.25">
      <c r="AH463" s="65"/>
    </row>
    <row r="464" spans="34:34" x14ac:dyDescent="0.25">
      <c r="AH464" s="65"/>
    </row>
    <row r="465" spans="34:34" x14ac:dyDescent="0.25">
      <c r="AH465" s="65"/>
    </row>
    <row r="466" spans="34:34" x14ac:dyDescent="0.25">
      <c r="AH466" s="65"/>
    </row>
    <row r="467" spans="34:34" x14ac:dyDescent="0.25">
      <c r="AH467" s="65"/>
    </row>
    <row r="468" spans="34:34" x14ac:dyDescent="0.25">
      <c r="AH468" s="65"/>
    </row>
    <row r="469" spans="34:34" x14ac:dyDescent="0.25">
      <c r="AH469" s="65"/>
    </row>
    <row r="470" spans="34:34" x14ac:dyDescent="0.25">
      <c r="AH470" s="65"/>
    </row>
    <row r="471" spans="34:34" x14ac:dyDescent="0.25">
      <c r="AH471" s="65"/>
    </row>
    <row r="472" spans="34:34" x14ac:dyDescent="0.25">
      <c r="AH472" s="65"/>
    </row>
    <row r="473" spans="34:34" x14ac:dyDescent="0.25">
      <c r="AH473" s="65"/>
    </row>
    <row r="474" spans="34:34" x14ac:dyDescent="0.25">
      <c r="AH474" s="65"/>
    </row>
    <row r="475" spans="34:34" x14ac:dyDescent="0.25">
      <c r="AH475" s="65"/>
    </row>
    <row r="476" spans="34:34" x14ac:dyDescent="0.25">
      <c r="AH476" s="65"/>
    </row>
    <row r="477" spans="34:34" x14ac:dyDescent="0.25">
      <c r="AH477" s="65"/>
    </row>
    <row r="478" spans="34:34" x14ac:dyDescent="0.25">
      <c r="AH478" s="65"/>
    </row>
    <row r="479" spans="34:34" x14ac:dyDescent="0.25">
      <c r="AH479" s="65"/>
    </row>
    <row r="480" spans="34:34" x14ac:dyDescent="0.25">
      <c r="AH480" s="65"/>
    </row>
    <row r="481" spans="34:34" x14ac:dyDescent="0.25">
      <c r="AH481" s="65"/>
    </row>
    <row r="482" spans="34:34" x14ac:dyDescent="0.25">
      <c r="AH482" s="65"/>
    </row>
    <row r="483" spans="34:34" x14ac:dyDescent="0.25">
      <c r="AH483" s="65"/>
    </row>
    <row r="484" spans="34:34" x14ac:dyDescent="0.25">
      <c r="AH484" s="65"/>
    </row>
    <row r="485" spans="34:34" x14ac:dyDescent="0.25">
      <c r="AH485" s="65"/>
    </row>
    <row r="486" spans="34:34" x14ac:dyDescent="0.25">
      <c r="AH486" s="65"/>
    </row>
    <row r="487" spans="34:34" x14ac:dyDescent="0.25">
      <c r="AH487" s="65"/>
    </row>
    <row r="488" spans="34:34" x14ac:dyDescent="0.25">
      <c r="AH488" s="65"/>
    </row>
    <row r="489" spans="34:34" x14ac:dyDescent="0.25">
      <c r="AH489" s="65"/>
    </row>
    <row r="490" spans="34:34" x14ac:dyDescent="0.25">
      <c r="AH490" s="65"/>
    </row>
    <row r="491" spans="34:34" x14ac:dyDescent="0.25">
      <c r="AH491" s="65"/>
    </row>
    <row r="492" spans="34:34" x14ac:dyDescent="0.25">
      <c r="AH492" s="65"/>
    </row>
    <row r="493" spans="34:34" x14ac:dyDescent="0.25">
      <c r="AH493" s="65"/>
    </row>
    <row r="494" spans="34:34" x14ac:dyDescent="0.25">
      <c r="AH494" s="65"/>
    </row>
    <row r="495" spans="34:34" x14ac:dyDescent="0.25">
      <c r="AH495" s="65"/>
    </row>
    <row r="496" spans="34:34" x14ac:dyDescent="0.25">
      <c r="AH496" s="65"/>
    </row>
    <row r="497" spans="34:34" x14ac:dyDescent="0.25">
      <c r="AH497" s="65"/>
    </row>
    <row r="498" spans="34:34" x14ac:dyDescent="0.25">
      <c r="AH498" s="65"/>
    </row>
    <row r="499" spans="34:34" x14ac:dyDescent="0.25">
      <c r="AH499" s="65"/>
    </row>
    <row r="500" spans="34:34" x14ac:dyDescent="0.25">
      <c r="AH500" s="65"/>
    </row>
    <row r="501" spans="34:34" x14ac:dyDescent="0.25">
      <c r="AH501" s="65"/>
    </row>
    <row r="502" spans="34:34" x14ac:dyDescent="0.25">
      <c r="AH502" s="65"/>
    </row>
    <row r="503" spans="34:34" x14ac:dyDescent="0.25">
      <c r="AH503" s="65"/>
    </row>
    <row r="504" spans="34:34" x14ac:dyDescent="0.25">
      <c r="AH504" s="65"/>
    </row>
    <row r="505" spans="34:34" x14ac:dyDescent="0.25">
      <c r="AH505" s="65"/>
    </row>
    <row r="506" spans="34:34" x14ac:dyDescent="0.25">
      <c r="AH506" s="65"/>
    </row>
    <row r="507" spans="34:34" x14ac:dyDescent="0.25">
      <c r="AH507" s="65"/>
    </row>
    <row r="508" spans="34:34" x14ac:dyDescent="0.25">
      <c r="AH508" s="65"/>
    </row>
    <row r="509" spans="34:34" x14ac:dyDescent="0.25">
      <c r="AH509" s="65"/>
    </row>
    <row r="510" spans="34:34" x14ac:dyDescent="0.25">
      <c r="AH510" s="65"/>
    </row>
    <row r="511" spans="34:34" x14ac:dyDescent="0.25">
      <c r="AH511" s="65"/>
    </row>
    <row r="512" spans="34:34" x14ac:dyDescent="0.25">
      <c r="AH512" s="65"/>
    </row>
    <row r="513" spans="34:34" x14ac:dyDescent="0.25">
      <c r="AH513" s="65"/>
    </row>
    <row r="514" spans="34:34" x14ac:dyDescent="0.25">
      <c r="AH514" s="65"/>
    </row>
    <row r="515" spans="34:34" x14ac:dyDescent="0.25">
      <c r="AH515" s="65"/>
    </row>
    <row r="516" spans="34:34" x14ac:dyDescent="0.25">
      <c r="AH516" s="65"/>
    </row>
    <row r="517" spans="34:34" x14ac:dyDescent="0.25">
      <c r="AH517" s="65"/>
    </row>
    <row r="518" spans="34:34" x14ac:dyDescent="0.25">
      <c r="AH518" s="65"/>
    </row>
    <row r="519" spans="34:34" x14ac:dyDescent="0.25">
      <c r="AH519" s="65"/>
    </row>
    <row r="520" spans="34:34" x14ac:dyDescent="0.25">
      <c r="AH520" s="65"/>
    </row>
    <row r="521" spans="34:34" x14ac:dyDescent="0.25">
      <c r="AH521" s="65"/>
    </row>
    <row r="522" spans="34:34" x14ac:dyDescent="0.25">
      <c r="AH522" s="65"/>
    </row>
    <row r="523" spans="34:34" x14ac:dyDescent="0.25">
      <c r="AH523" s="65"/>
    </row>
    <row r="524" spans="34:34" x14ac:dyDescent="0.25">
      <c r="AH524" s="65"/>
    </row>
    <row r="525" spans="34:34" x14ac:dyDescent="0.25">
      <c r="AH525" s="65"/>
    </row>
    <row r="526" spans="34:34" x14ac:dyDescent="0.25">
      <c r="AH526" s="65"/>
    </row>
    <row r="527" spans="34:34" x14ac:dyDescent="0.25">
      <c r="AH527" s="65"/>
    </row>
    <row r="528" spans="34:34" x14ac:dyDescent="0.25">
      <c r="AH528" s="65"/>
    </row>
    <row r="529" spans="34:34" x14ac:dyDescent="0.25">
      <c r="AH529" s="65"/>
    </row>
    <row r="530" spans="34:34" x14ac:dyDescent="0.25">
      <c r="AH530" s="65"/>
    </row>
    <row r="531" spans="34:34" x14ac:dyDescent="0.25">
      <c r="AH531" s="65"/>
    </row>
    <row r="532" spans="34:34" x14ac:dyDescent="0.25">
      <c r="AH532" s="65"/>
    </row>
    <row r="533" spans="34:34" x14ac:dyDescent="0.25">
      <c r="AH533" s="65"/>
    </row>
    <row r="534" spans="34:34" x14ac:dyDescent="0.25">
      <c r="AH534" s="65"/>
    </row>
    <row r="535" spans="34:34" x14ac:dyDescent="0.25">
      <c r="AH535" s="65"/>
    </row>
    <row r="536" spans="34:34" x14ac:dyDescent="0.25">
      <c r="AH536" s="65"/>
    </row>
    <row r="537" spans="34:34" x14ac:dyDescent="0.25">
      <c r="AH537" s="65"/>
    </row>
    <row r="538" spans="34:34" x14ac:dyDescent="0.25">
      <c r="AH538" s="65"/>
    </row>
    <row r="539" spans="34:34" x14ac:dyDescent="0.25">
      <c r="AH539" s="65"/>
    </row>
    <row r="540" spans="34:34" x14ac:dyDescent="0.25">
      <c r="AH540" s="65"/>
    </row>
    <row r="541" spans="34:34" x14ac:dyDescent="0.25">
      <c r="AH541" s="65"/>
    </row>
    <row r="542" spans="34:34" x14ac:dyDescent="0.25">
      <c r="AH542" s="65"/>
    </row>
    <row r="543" spans="34:34" x14ac:dyDescent="0.25">
      <c r="AH543" s="65"/>
    </row>
    <row r="544" spans="34:34" x14ac:dyDescent="0.25">
      <c r="AH544" s="65"/>
    </row>
    <row r="545" spans="34:34" x14ac:dyDescent="0.25">
      <c r="AH545" s="65"/>
    </row>
    <row r="546" spans="34:34" x14ac:dyDescent="0.25">
      <c r="AH546" s="65"/>
    </row>
    <row r="547" spans="34:34" x14ac:dyDescent="0.25">
      <c r="AH547" s="65"/>
    </row>
    <row r="548" spans="34:34" x14ac:dyDescent="0.25">
      <c r="AH548" s="65"/>
    </row>
    <row r="549" spans="34:34" x14ac:dyDescent="0.25">
      <c r="AH549" s="65"/>
    </row>
    <row r="550" spans="34:34" x14ac:dyDescent="0.25">
      <c r="AH550" s="65"/>
    </row>
    <row r="551" spans="34:34" x14ac:dyDescent="0.25">
      <c r="AH551" s="65"/>
    </row>
    <row r="552" spans="34:34" x14ac:dyDescent="0.25">
      <c r="AH552" s="65"/>
    </row>
    <row r="553" spans="34:34" x14ac:dyDescent="0.25">
      <c r="AH553" s="65"/>
    </row>
    <row r="554" spans="34:34" x14ac:dyDescent="0.25">
      <c r="AH554" s="65"/>
    </row>
    <row r="555" spans="34:34" x14ac:dyDescent="0.25">
      <c r="AH555" s="65"/>
    </row>
    <row r="556" spans="34:34" x14ac:dyDescent="0.25">
      <c r="AH556" s="65"/>
    </row>
    <row r="557" spans="34:34" x14ac:dyDescent="0.25">
      <c r="AH557" s="65"/>
    </row>
    <row r="558" spans="34:34" x14ac:dyDescent="0.25">
      <c r="AH558" s="65"/>
    </row>
    <row r="559" spans="34:34" x14ac:dyDescent="0.25">
      <c r="AH559" s="65"/>
    </row>
    <row r="560" spans="34:34" x14ac:dyDescent="0.25">
      <c r="AH560" s="65"/>
    </row>
    <row r="561" spans="34:34" x14ac:dyDescent="0.25">
      <c r="AH561" s="65"/>
    </row>
    <row r="562" spans="34:34" x14ac:dyDescent="0.25">
      <c r="AH562" s="65"/>
    </row>
    <row r="563" spans="34:34" x14ac:dyDescent="0.25">
      <c r="AH563" s="65"/>
    </row>
    <row r="564" spans="34:34" x14ac:dyDescent="0.25">
      <c r="AH564" s="65"/>
    </row>
    <row r="565" spans="34:34" x14ac:dyDescent="0.25">
      <c r="AH565" s="65"/>
    </row>
    <row r="566" spans="34:34" x14ac:dyDescent="0.25">
      <c r="AH566" s="65"/>
    </row>
    <row r="567" spans="34:34" x14ac:dyDescent="0.25">
      <c r="AH567" s="65"/>
    </row>
    <row r="568" spans="34:34" x14ac:dyDescent="0.25">
      <c r="AH568" s="65"/>
    </row>
    <row r="569" spans="34:34" x14ac:dyDescent="0.25">
      <c r="AH569" s="65"/>
    </row>
    <row r="570" spans="34:34" x14ac:dyDescent="0.25">
      <c r="AH570" s="65"/>
    </row>
    <row r="571" spans="34:34" x14ac:dyDescent="0.25">
      <c r="AH571" s="65"/>
    </row>
    <row r="572" spans="34:34" x14ac:dyDescent="0.25">
      <c r="AH572" s="65"/>
    </row>
    <row r="573" spans="34:34" x14ac:dyDescent="0.25">
      <c r="AH573" s="65"/>
    </row>
    <row r="574" spans="34:34" x14ac:dyDescent="0.25">
      <c r="AH574" s="65"/>
    </row>
    <row r="575" spans="34:34" x14ac:dyDescent="0.25">
      <c r="AH575" s="65"/>
    </row>
    <row r="576" spans="34:34" x14ac:dyDescent="0.25">
      <c r="AH576" s="65"/>
    </row>
    <row r="577" spans="34:34" x14ac:dyDescent="0.25">
      <c r="AH577" s="65"/>
    </row>
    <row r="578" spans="34:34" x14ac:dyDescent="0.25">
      <c r="AH578" s="65"/>
    </row>
    <row r="579" spans="34:34" x14ac:dyDescent="0.25">
      <c r="AH579" s="65"/>
    </row>
    <row r="580" spans="34:34" x14ac:dyDescent="0.25">
      <c r="AH580" s="65"/>
    </row>
    <row r="581" spans="34:34" x14ac:dyDescent="0.25">
      <c r="AH581" s="65"/>
    </row>
    <row r="582" spans="34:34" x14ac:dyDescent="0.25">
      <c r="AH582" s="65"/>
    </row>
    <row r="583" spans="34:34" x14ac:dyDescent="0.25">
      <c r="AH583" s="65"/>
    </row>
    <row r="584" spans="34:34" x14ac:dyDescent="0.25">
      <c r="AH584" s="65"/>
    </row>
    <row r="585" spans="34:34" x14ac:dyDescent="0.25">
      <c r="AH585" s="65"/>
    </row>
    <row r="586" spans="34:34" x14ac:dyDescent="0.25">
      <c r="AH586" s="65"/>
    </row>
    <row r="587" spans="34:34" x14ac:dyDescent="0.25">
      <c r="AH587" s="65"/>
    </row>
    <row r="588" spans="34:34" x14ac:dyDescent="0.25">
      <c r="AH588" s="65"/>
    </row>
    <row r="589" spans="34:34" x14ac:dyDescent="0.25">
      <c r="AH589" s="65"/>
    </row>
    <row r="590" spans="34:34" x14ac:dyDescent="0.25">
      <c r="AH590" s="65"/>
    </row>
    <row r="591" spans="34:34" x14ac:dyDescent="0.25">
      <c r="AH591" s="65"/>
    </row>
    <row r="592" spans="34:34" x14ac:dyDescent="0.25">
      <c r="AH592" s="65"/>
    </row>
    <row r="593" spans="34:34" x14ac:dyDescent="0.25">
      <c r="AH593" s="65"/>
    </row>
    <row r="594" spans="34:34" x14ac:dyDescent="0.25">
      <c r="AH594" s="65"/>
    </row>
    <row r="595" spans="34:34" x14ac:dyDescent="0.25">
      <c r="AH595" s="65"/>
    </row>
    <row r="596" spans="34:34" x14ac:dyDescent="0.25">
      <c r="AH596" s="65"/>
    </row>
    <row r="597" spans="34:34" x14ac:dyDescent="0.25">
      <c r="AH597" s="65"/>
    </row>
    <row r="598" spans="34:34" x14ac:dyDescent="0.25">
      <c r="AH598" s="65"/>
    </row>
    <row r="599" spans="34:34" x14ac:dyDescent="0.25">
      <c r="AH599" s="65"/>
    </row>
    <row r="600" spans="34:34" x14ac:dyDescent="0.25">
      <c r="AH600" s="65"/>
    </row>
    <row r="601" spans="34:34" x14ac:dyDescent="0.25">
      <c r="AH601" s="65"/>
    </row>
    <row r="602" spans="34:34" x14ac:dyDescent="0.25">
      <c r="AH602" s="65"/>
    </row>
    <row r="603" spans="34:34" x14ac:dyDescent="0.25">
      <c r="AH603" s="65"/>
    </row>
    <row r="604" spans="34:34" x14ac:dyDescent="0.25">
      <c r="AH604" s="65"/>
    </row>
    <row r="605" spans="34:34" x14ac:dyDescent="0.25">
      <c r="AH605" s="65"/>
    </row>
    <row r="606" spans="34:34" x14ac:dyDescent="0.25">
      <c r="AH606" s="65"/>
    </row>
    <row r="607" spans="34:34" x14ac:dyDescent="0.25">
      <c r="AH607" s="65"/>
    </row>
    <row r="608" spans="34:34" x14ac:dyDescent="0.25">
      <c r="AH608" s="65"/>
    </row>
    <row r="609" spans="34:34" x14ac:dyDescent="0.25">
      <c r="AH609" s="65"/>
    </row>
    <row r="610" spans="34:34" x14ac:dyDescent="0.25">
      <c r="AH610" s="65"/>
    </row>
    <row r="611" spans="34:34" x14ac:dyDescent="0.25">
      <c r="AH611" s="65"/>
    </row>
    <row r="612" spans="34:34" x14ac:dyDescent="0.25">
      <c r="AH612" s="65"/>
    </row>
    <row r="613" spans="34:34" x14ac:dyDescent="0.25">
      <c r="AH613" s="65"/>
    </row>
    <row r="614" spans="34:34" x14ac:dyDescent="0.25">
      <c r="AH614" s="65"/>
    </row>
    <row r="615" spans="34:34" x14ac:dyDescent="0.25">
      <c r="AH615" s="65"/>
    </row>
    <row r="616" spans="34:34" x14ac:dyDescent="0.25">
      <c r="AH616" s="65"/>
    </row>
    <row r="617" spans="34:34" x14ac:dyDescent="0.25">
      <c r="AH617" s="65"/>
    </row>
    <row r="618" spans="34:34" x14ac:dyDescent="0.25">
      <c r="AH618" s="65"/>
    </row>
    <row r="619" spans="34:34" x14ac:dyDescent="0.25">
      <c r="AH619" s="65"/>
    </row>
    <row r="620" spans="34:34" x14ac:dyDescent="0.25">
      <c r="AH620" s="65"/>
    </row>
    <row r="621" spans="34:34" x14ac:dyDescent="0.25">
      <c r="AH621" s="65"/>
    </row>
    <row r="622" spans="34:34" x14ac:dyDescent="0.25">
      <c r="AH622" s="65"/>
    </row>
    <row r="623" spans="34:34" x14ac:dyDescent="0.25">
      <c r="AH623" s="65"/>
    </row>
    <row r="624" spans="34:34" x14ac:dyDescent="0.25">
      <c r="AH624" s="65"/>
    </row>
    <row r="625" spans="34:34" x14ac:dyDescent="0.25">
      <c r="AH625" s="65"/>
    </row>
    <row r="626" spans="34:34" x14ac:dyDescent="0.25">
      <c r="AH626" s="65"/>
    </row>
    <row r="627" spans="34:34" x14ac:dyDescent="0.25">
      <c r="AH627" s="65"/>
    </row>
    <row r="628" spans="34:34" x14ac:dyDescent="0.25">
      <c r="AH628" s="65"/>
    </row>
    <row r="629" spans="34:34" x14ac:dyDescent="0.25">
      <c r="AH629" s="65"/>
    </row>
    <row r="630" spans="34:34" x14ac:dyDescent="0.25">
      <c r="AH630" s="65"/>
    </row>
    <row r="631" spans="34:34" x14ac:dyDescent="0.25">
      <c r="AH631" s="65"/>
    </row>
    <row r="632" spans="34:34" x14ac:dyDescent="0.25">
      <c r="AH632" s="65"/>
    </row>
    <row r="633" spans="34:34" x14ac:dyDescent="0.25">
      <c r="AH633" s="65"/>
    </row>
    <row r="634" spans="34:34" x14ac:dyDescent="0.25">
      <c r="AH634" s="65"/>
    </row>
    <row r="635" spans="34:34" x14ac:dyDescent="0.25">
      <c r="AH635" s="65"/>
    </row>
    <row r="636" spans="34:34" x14ac:dyDescent="0.25">
      <c r="AH636" s="65"/>
    </row>
    <row r="637" spans="34:34" x14ac:dyDescent="0.25">
      <c r="AH637" s="65"/>
    </row>
    <row r="638" spans="34:34" x14ac:dyDescent="0.25">
      <c r="AH638" s="65"/>
    </row>
    <row r="639" spans="34:34" x14ac:dyDescent="0.25">
      <c r="AH639" s="65"/>
    </row>
    <row r="640" spans="34:34" x14ac:dyDescent="0.25">
      <c r="AH640" s="65"/>
    </row>
    <row r="641" spans="34:34" x14ac:dyDescent="0.25">
      <c r="AH641" s="65"/>
    </row>
    <row r="642" spans="34:34" x14ac:dyDescent="0.25">
      <c r="AH642" s="65"/>
    </row>
    <row r="643" spans="34:34" x14ac:dyDescent="0.25">
      <c r="AH643" s="65"/>
    </row>
    <row r="644" spans="34:34" x14ac:dyDescent="0.25">
      <c r="AH644" s="65"/>
    </row>
    <row r="645" spans="34:34" x14ac:dyDescent="0.25">
      <c r="AH645" s="65"/>
    </row>
    <row r="646" spans="34:34" x14ac:dyDescent="0.25">
      <c r="AH646" s="65"/>
    </row>
    <row r="647" spans="34:34" x14ac:dyDescent="0.25">
      <c r="AH647" s="65"/>
    </row>
    <row r="648" spans="34:34" x14ac:dyDescent="0.25">
      <c r="AH648" s="65"/>
    </row>
    <row r="649" spans="34:34" x14ac:dyDescent="0.25">
      <c r="AH649" s="65"/>
    </row>
    <row r="650" spans="34:34" x14ac:dyDescent="0.25">
      <c r="AH650" s="65"/>
    </row>
    <row r="651" spans="34:34" x14ac:dyDescent="0.25">
      <c r="AH651" s="65"/>
    </row>
    <row r="652" spans="34:34" x14ac:dyDescent="0.25">
      <c r="AH652" s="65"/>
    </row>
    <row r="653" spans="34:34" x14ac:dyDescent="0.25">
      <c r="AH653" s="65"/>
    </row>
    <row r="654" spans="34:34" x14ac:dyDescent="0.25">
      <c r="AH654" s="65"/>
    </row>
    <row r="655" spans="34:34" x14ac:dyDescent="0.25">
      <c r="AH655" s="65"/>
    </row>
    <row r="656" spans="34:34" x14ac:dyDescent="0.25">
      <c r="AH656" s="65"/>
    </row>
    <row r="657" spans="34:34" x14ac:dyDescent="0.25">
      <c r="AH657" s="65"/>
    </row>
    <row r="658" spans="34:34" x14ac:dyDescent="0.25">
      <c r="AH658" s="65"/>
    </row>
    <row r="659" spans="34:34" x14ac:dyDescent="0.25">
      <c r="AH659" s="65"/>
    </row>
    <row r="660" spans="34:34" x14ac:dyDescent="0.25">
      <c r="AH660" s="65"/>
    </row>
    <row r="661" spans="34:34" x14ac:dyDescent="0.25">
      <c r="AH661" s="65"/>
    </row>
    <row r="662" spans="34:34" x14ac:dyDescent="0.25">
      <c r="AH662" s="65"/>
    </row>
    <row r="663" spans="34:34" x14ac:dyDescent="0.25">
      <c r="AH663" s="65"/>
    </row>
    <row r="664" spans="34:34" x14ac:dyDescent="0.25">
      <c r="AH664" s="65"/>
    </row>
    <row r="665" spans="34:34" x14ac:dyDescent="0.25">
      <c r="AH665" s="65"/>
    </row>
    <row r="666" spans="34:34" x14ac:dyDescent="0.25">
      <c r="AH666" s="65"/>
    </row>
    <row r="667" spans="34:34" x14ac:dyDescent="0.25">
      <c r="AH667" s="65"/>
    </row>
    <row r="668" spans="34:34" x14ac:dyDescent="0.25">
      <c r="AH668" s="65"/>
    </row>
    <row r="669" spans="34:34" x14ac:dyDescent="0.25">
      <c r="AH669" s="65"/>
    </row>
    <row r="670" spans="34:34" x14ac:dyDescent="0.25">
      <c r="AH670" s="65"/>
    </row>
    <row r="671" spans="34:34" x14ac:dyDescent="0.25">
      <c r="AH671" s="65"/>
    </row>
    <row r="672" spans="34:34" x14ac:dyDescent="0.25">
      <c r="AH672" s="65"/>
    </row>
    <row r="673" spans="34:34" x14ac:dyDescent="0.25">
      <c r="AH673" s="65"/>
    </row>
    <row r="674" spans="34:34" x14ac:dyDescent="0.25">
      <c r="AH674" s="65"/>
    </row>
    <row r="675" spans="34:34" x14ac:dyDescent="0.25">
      <c r="AH675" s="65"/>
    </row>
    <row r="676" spans="34:34" x14ac:dyDescent="0.25">
      <c r="AH676" s="65"/>
    </row>
    <row r="677" spans="34:34" x14ac:dyDescent="0.25">
      <c r="AH677" s="65"/>
    </row>
    <row r="678" spans="34:34" x14ac:dyDescent="0.25">
      <c r="AH678" s="65"/>
    </row>
    <row r="679" spans="34:34" x14ac:dyDescent="0.25">
      <c r="AH679" s="65"/>
    </row>
    <row r="680" spans="34:34" x14ac:dyDescent="0.25">
      <c r="AH680" s="65"/>
    </row>
    <row r="681" spans="34:34" x14ac:dyDescent="0.25">
      <c r="AH681" s="65"/>
    </row>
    <row r="682" spans="34:34" x14ac:dyDescent="0.25">
      <c r="AH682" s="65"/>
    </row>
    <row r="683" spans="34:34" x14ac:dyDescent="0.25">
      <c r="AH683" s="65"/>
    </row>
    <row r="684" spans="34:34" x14ac:dyDescent="0.25">
      <c r="AH684" s="65"/>
    </row>
    <row r="685" spans="34:34" x14ac:dyDescent="0.25">
      <c r="AH685" s="65"/>
    </row>
    <row r="686" spans="34:34" x14ac:dyDescent="0.25">
      <c r="AH686" s="65"/>
    </row>
    <row r="687" spans="34:34" x14ac:dyDescent="0.25">
      <c r="AH687" s="65"/>
    </row>
    <row r="688" spans="34:34" x14ac:dyDescent="0.25">
      <c r="AH688" s="65"/>
    </row>
    <row r="689" spans="34:34" x14ac:dyDescent="0.25">
      <c r="AH689" s="65"/>
    </row>
    <row r="690" spans="34:34" x14ac:dyDescent="0.25">
      <c r="AH690" s="65"/>
    </row>
    <row r="691" spans="34:34" x14ac:dyDescent="0.25">
      <c r="AH691" s="65"/>
    </row>
    <row r="692" spans="34:34" x14ac:dyDescent="0.25">
      <c r="AH692" s="65"/>
    </row>
    <row r="693" spans="34:34" x14ac:dyDescent="0.25">
      <c r="AH693" s="65"/>
    </row>
    <row r="694" spans="34:34" x14ac:dyDescent="0.25">
      <c r="AH694" s="65"/>
    </row>
    <row r="695" spans="34:34" x14ac:dyDescent="0.25">
      <c r="AH695" s="65"/>
    </row>
    <row r="696" spans="34:34" x14ac:dyDescent="0.25">
      <c r="AH696" s="65"/>
    </row>
    <row r="697" spans="34:34" x14ac:dyDescent="0.25">
      <c r="AH697" s="65"/>
    </row>
    <row r="698" spans="34:34" x14ac:dyDescent="0.25">
      <c r="AH698" s="65"/>
    </row>
    <row r="699" spans="34:34" x14ac:dyDescent="0.25">
      <c r="AH699" s="65"/>
    </row>
    <row r="700" spans="34:34" x14ac:dyDescent="0.25">
      <c r="AH700" s="65"/>
    </row>
    <row r="701" spans="34:34" x14ac:dyDescent="0.25">
      <c r="AH701" s="65"/>
    </row>
    <row r="702" spans="34:34" x14ac:dyDescent="0.25">
      <c r="AH702" s="65"/>
    </row>
    <row r="703" spans="34:34" x14ac:dyDescent="0.25">
      <c r="AH703" s="65"/>
    </row>
    <row r="704" spans="34:34" x14ac:dyDescent="0.25">
      <c r="AH704" s="65"/>
    </row>
    <row r="705" spans="34:34" x14ac:dyDescent="0.25">
      <c r="AH705" s="65"/>
    </row>
    <row r="706" spans="34:34" x14ac:dyDescent="0.25">
      <c r="AH706" s="65"/>
    </row>
    <row r="707" spans="34:34" x14ac:dyDescent="0.25">
      <c r="AH707" s="65"/>
    </row>
    <row r="708" spans="34:34" x14ac:dyDescent="0.25">
      <c r="AH708" s="65"/>
    </row>
    <row r="709" spans="34:34" x14ac:dyDescent="0.25">
      <c r="AH709" s="65"/>
    </row>
    <row r="710" spans="34:34" x14ac:dyDescent="0.25">
      <c r="AH710" s="65"/>
    </row>
    <row r="711" spans="34:34" x14ac:dyDescent="0.25">
      <c r="AH711" s="65"/>
    </row>
    <row r="712" spans="34:34" x14ac:dyDescent="0.25">
      <c r="AH712" s="65"/>
    </row>
    <row r="713" spans="34:34" x14ac:dyDescent="0.25">
      <c r="AH713" s="65"/>
    </row>
    <row r="714" spans="34:34" x14ac:dyDescent="0.25">
      <c r="AH714" s="65"/>
    </row>
    <row r="715" spans="34:34" x14ac:dyDescent="0.25">
      <c r="AH715" s="65"/>
    </row>
    <row r="716" spans="34:34" x14ac:dyDescent="0.25">
      <c r="AH716" s="65"/>
    </row>
    <row r="717" spans="34:34" x14ac:dyDescent="0.25">
      <c r="AH717" s="65"/>
    </row>
    <row r="718" spans="34:34" x14ac:dyDescent="0.25">
      <c r="AH718" s="65"/>
    </row>
    <row r="719" spans="34:34" x14ac:dyDescent="0.25">
      <c r="AH719" s="65"/>
    </row>
    <row r="720" spans="34:34" x14ac:dyDescent="0.25">
      <c r="AH720" s="65"/>
    </row>
    <row r="721" spans="34:34" x14ac:dyDescent="0.25">
      <c r="AH721" s="65"/>
    </row>
    <row r="722" spans="34:34" x14ac:dyDescent="0.25">
      <c r="AH722" s="65"/>
    </row>
    <row r="723" spans="34:34" x14ac:dyDescent="0.25">
      <c r="AH723" s="65"/>
    </row>
    <row r="724" spans="34:34" x14ac:dyDescent="0.25">
      <c r="AH724" s="65"/>
    </row>
    <row r="725" spans="34:34" x14ac:dyDescent="0.25">
      <c r="AH725" s="65"/>
    </row>
    <row r="726" spans="34:34" x14ac:dyDescent="0.25">
      <c r="AH726" s="65"/>
    </row>
    <row r="727" spans="34:34" x14ac:dyDescent="0.25">
      <c r="AH727" s="65"/>
    </row>
    <row r="728" spans="34:34" x14ac:dyDescent="0.25">
      <c r="AH728" s="65"/>
    </row>
    <row r="729" spans="34:34" x14ac:dyDescent="0.25">
      <c r="AH729" s="65"/>
    </row>
    <row r="730" spans="34:34" x14ac:dyDescent="0.25">
      <c r="AH730" s="65"/>
    </row>
    <row r="731" spans="34:34" x14ac:dyDescent="0.25">
      <c r="AH731" s="65"/>
    </row>
    <row r="732" spans="34:34" x14ac:dyDescent="0.25">
      <c r="AH732" s="65"/>
    </row>
    <row r="733" spans="34:34" x14ac:dyDescent="0.25">
      <c r="AH733" s="65"/>
    </row>
    <row r="734" spans="34:34" x14ac:dyDescent="0.25">
      <c r="AH734" s="65"/>
    </row>
    <row r="735" spans="34:34" x14ac:dyDescent="0.25">
      <c r="AH735" s="65"/>
    </row>
    <row r="736" spans="34:34" x14ac:dyDescent="0.25">
      <c r="AH736" s="65"/>
    </row>
    <row r="737" spans="34:34" x14ac:dyDescent="0.25">
      <c r="AH737" s="65"/>
    </row>
    <row r="738" spans="34:34" x14ac:dyDescent="0.25">
      <c r="AH738" s="65"/>
    </row>
    <row r="739" spans="34:34" x14ac:dyDescent="0.25">
      <c r="AH739" s="65"/>
    </row>
    <row r="740" spans="34:34" x14ac:dyDescent="0.25">
      <c r="AH740" s="65"/>
    </row>
    <row r="741" spans="34:34" x14ac:dyDescent="0.25">
      <c r="AH741" s="65"/>
    </row>
    <row r="742" spans="34:34" x14ac:dyDescent="0.25">
      <c r="AH742" s="65"/>
    </row>
    <row r="743" spans="34:34" x14ac:dyDescent="0.25">
      <c r="AH743" s="65"/>
    </row>
    <row r="744" spans="34:34" x14ac:dyDescent="0.25">
      <c r="AH744" s="65"/>
    </row>
    <row r="745" spans="34:34" x14ac:dyDescent="0.25">
      <c r="AH745" s="65"/>
    </row>
    <row r="746" spans="34:34" x14ac:dyDescent="0.25">
      <c r="AH746" s="65"/>
    </row>
    <row r="747" spans="34:34" x14ac:dyDescent="0.25">
      <c r="AH747" s="65"/>
    </row>
    <row r="748" spans="34:34" x14ac:dyDescent="0.25">
      <c r="AH748" s="65"/>
    </row>
    <row r="749" spans="34:34" x14ac:dyDescent="0.25">
      <c r="AH749" s="65"/>
    </row>
    <row r="750" spans="34:34" x14ac:dyDescent="0.25">
      <c r="AH750" s="65"/>
    </row>
    <row r="751" spans="34:34" x14ac:dyDescent="0.25">
      <c r="AH751" s="65"/>
    </row>
    <row r="752" spans="34:34" x14ac:dyDescent="0.25">
      <c r="AH752" s="65"/>
    </row>
    <row r="753" spans="34:34" x14ac:dyDescent="0.25">
      <c r="AH753" s="65"/>
    </row>
    <row r="754" spans="34:34" x14ac:dyDescent="0.25">
      <c r="AH754" s="65"/>
    </row>
    <row r="755" spans="34:34" x14ac:dyDescent="0.25">
      <c r="AH755" s="65"/>
    </row>
    <row r="756" spans="34:34" x14ac:dyDescent="0.25">
      <c r="AH756" s="65"/>
    </row>
    <row r="757" spans="34:34" x14ac:dyDescent="0.25">
      <c r="AH757" s="65"/>
    </row>
    <row r="758" spans="34:34" x14ac:dyDescent="0.25">
      <c r="AH758" s="65"/>
    </row>
    <row r="759" spans="34:34" x14ac:dyDescent="0.25">
      <c r="AH759" s="65"/>
    </row>
    <row r="760" spans="34:34" x14ac:dyDescent="0.25">
      <c r="AH760" s="65"/>
    </row>
    <row r="761" spans="34:34" x14ac:dyDescent="0.25">
      <c r="AH761" s="65"/>
    </row>
    <row r="762" spans="34:34" x14ac:dyDescent="0.25">
      <c r="AH762" s="65"/>
    </row>
    <row r="763" spans="34:34" x14ac:dyDescent="0.25">
      <c r="AH763" s="65"/>
    </row>
    <row r="764" spans="34:34" x14ac:dyDescent="0.25">
      <c r="AH764" s="65"/>
    </row>
    <row r="765" spans="34:34" x14ac:dyDescent="0.25">
      <c r="AH765" s="65"/>
    </row>
    <row r="766" spans="34:34" x14ac:dyDescent="0.25">
      <c r="AH766" s="65"/>
    </row>
    <row r="767" spans="34:34" x14ac:dyDescent="0.25">
      <c r="AH767" s="65"/>
    </row>
    <row r="768" spans="34:34" x14ac:dyDescent="0.25">
      <c r="AH768" s="65"/>
    </row>
    <row r="769" spans="34:34" x14ac:dyDescent="0.25">
      <c r="AH769" s="65"/>
    </row>
    <row r="770" spans="34:34" x14ac:dyDescent="0.25">
      <c r="AH770" s="65"/>
    </row>
    <row r="771" spans="34:34" x14ac:dyDescent="0.25">
      <c r="AH771" s="65"/>
    </row>
    <row r="772" spans="34:34" x14ac:dyDescent="0.25">
      <c r="AH772" s="65"/>
    </row>
    <row r="773" spans="34:34" x14ac:dyDescent="0.25">
      <c r="AH773" s="65"/>
    </row>
    <row r="774" spans="34:34" x14ac:dyDescent="0.25">
      <c r="AH774" s="65"/>
    </row>
    <row r="775" spans="34:34" x14ac:dyDescent="0.25">
      <c r="AH775" s="65"/>
    </row>
    <row r="776" spans="34:34" x14ac:dyDescent="0.25">
      <c r="AH776" s="65"/>
    </row>
    <row r="777" spans="34:34" x14ac:dyDescent="0.25">
      <c r="AH777" s="65"/>
    </row>
    <row r="778" spans="34:34" x14ac:dyDescent="0.25">
      <c r="AH778" s="65"/>
    </row>
    <row r="779" spans="34:34" x14ac:dyDescent="0.25">
      <c r="AH779" s="65"/>
    </row>
    <row r="780" spans="34:34" x14ac:dyDescent="0.25">
      <c r="AH780" s="65"/>
    </row>
    <row r="781" spans="34:34" x14ac:dyDescent="0.25">
      <c r="AH781" s="65"/>
    </row>
    <row r="782" spans="34:34" x14ac:dyDescent="0.25">
      <c r="AH782" s="65"/>
    </row>
    <row r="783" spans="34:34" x14ac:dyDescent="0.25">
      <c r="AH783" s="65"/>
    </row>
    <row r="784" spans="34:34" x14ac:dyDescent="0.25">
      <c r="AH784" s="65"/>
    </row>
    <row r="785" spans="34:34" x14ac:dyDescent="0.25">
      <c r="AH785" s="65"/>
    </row>
    <row r="786" spans="34:34" x14ac:dyDescent="0.25">
      <c r="AH786" s="65"/>
    </row>
    <row r="787" spans="34:34" x14ac:dyDescent="0.25">
      <c r="AH787" s="65"/>
    </row>
    <row r="788" spans="34:34" x14ac:dyDescent="0.25">
      <c r="AH788" s="65"/>
    </row>
    <row r="789" spans="34:34" x14ac:dyDescent="0.25">
      <c r="AH789" s="65"/>
    </row>
    <row r="790" spans="34:34" x14ac:dyDescent="0.25">
      <c r="AH790" s="65"/>
    </row>
    <row r="791" spans="34:34" x14ac:dyDescent="0.25">
      <c r="AH791" s="65"/>
    </row>
    <row r="792" spans="34:34" x14ac:dyDescent="0.25">
      <c r="AH792" s="65"/>
    </row>
    <row r="793" spans="34:34" x14ac:dyDescent="0.25">
      <c r="AH793" s="65"/>
    </row>
    <row r="794" spans="34:34" x14ac:dyDescent="0.25">
      <c r="AH794" s="65"/>
    </row>
    <row r="795" spans="34:34" x14ac:dyDescent="0.25">
      <c r="AH795" s="65"/>
    </row>
    <row r="796" spans="34:34" x14ac:dyDescent="0.25">
      <c r="AH796" s="65"/>
    </row>
    <row r="797" spans="34:34" x14ac:dyDescent="0.25">
      <c r="AH797" s="65"/>
    </row>
    <row r="798" spans="34:34" x14ac:dyDescent="0.25">
      <c r="AH798" s="65"/>
    </row>
    <row r="799" spans="34:34" x14ac:dyDescent="0.25">
      <c r="AH799" s="65"/>
    </row>
    <row r="800" spans="34:34" x14ac:dyDescent="0.25">
      <c r="AH800" s="65"/>
    </row>
    <row r="801" spans="34:34" x14ac:dyDescent="0.25">
      <c r="AH801" s="65"/>
    </row>
    <row r="802" spans="34:34" x14ac:dyDescent="0.25">
      <c r="AH802" s="65"/>
    </row>
    <row r="803" spans="34:34" x14ac:dyDescent="0.25">
      <c r="AH803" s="65"/>
    </row>
    <row r="804" spans="34:34" x14ac:dyDescent="0.25">
      <c r="AH804" s="65"/>
    </row>
    <row r="805" spans="34:34" x14ac:dyDescent="0.25">
      <c r="AH805" s="65"/>
    </row>
    <row r="806" spans="34:34" x14ac:dyDescent="0.25">
      <c r="AH806" s="65"/>
    </row>
    <row r="807" spans="34:34" x14ac:dyDescent="0.25">
      <c r="AH807" s="65"/>
    </row>
    <row r="808" spans="34:34" x14ac:dyDescent="0.25">
      <c r="AH808" s="65"/>
    </row>
    <row r="809" spans="34:34" x14ac:dyDescent="0.25">
      <c r="AH809" s="65"/>
    </row>
    <row r="810" spans="34:34" x14ac:dyDescent="0.25">
      <c r="AH810" s="65"/>
    </row>
    <row r="811" spans="34:34" x14ac:dyDescent="0.25">
      <c r="AH811" s="65"/>
    </row>
    <row r="812" spans="34:34" x14ac:dyDescent="0.25">
      <c r="AH812" s="65"/>
    </row>
    <row r="813" spans="34:34" x14ac:dyDescent="0.25">
      <c r="AH813" s="65"/>
    </row>
    <row r="814" spans="34:34" x14ac:dyDescent="0.25">
      <c r="AH814" s="65"/>
    </row>
    <row r="815" spans="34:34" x14ac:dyDescent="0.25">
      <c r="AH815" s="65"/>
    </row>
    <row r="816" spans="34:34" x14ac:dyDescent="0.25">
      <c r="AH816" s="65"/>
    </row>
    <row r="817" spans="34:34" x14ac:dyDescent="0.25">
      <c r="AH817" s="65"/>
    </row>
    <row r="818" spans="34:34" x14ac:dyDescent="0.25">
      <c r="AH818" s="65"/>
    </row>
    <row r="819" spans="34:34" x14ac:dyDescent="0.25">
      <c r="AH819" s="65"/>
    </row>
    <row r="820" spans="34:34" x14ac:dyDescent="0.25">
      <c r="AH820" s="65"/>
    </row>
    <row r="821" spans="34:34" x14ac:dyDescent="0.25">
      <c r="AH821" s="65"/>
    </row>
    <row r="822" spans="34:34" x14ac:dyDescent="0.25">
      <c r="AH822" s="65"/>
    </row>
    <row r="823" spans="34:34" x14ac:dyDescent="0.25">
      <c r="AH823" s="65"/>
    </row>
    <row r="824" spans="34:34" x14ac:dyDescent="0.25">
      <c r="AH824" s="65"/>
    </row>
    <row r="825" spans="34:34" x14ac:dyDescent="0.25">
      <c r="AH825" s="65"/>
    </row>
    <row r="826" spans="34:34" x14ac:dyDescent="0.25">
      <c r="AH826" s="65"/>
    </row>
    <row r="827" spans="34:34" x14ac:dyDescent="0.25">
      <c r="AH827" s="65"/>
    </row>
    <row r="828" spans="34:34" x14ac:dyDescent="0.25">
      <c r="AH828" s="65"/>
    </row>
    <row r="829" spans="34:34" x14ac:dyDescent="0.25">
      <c r="AH829" s="65"/>
    </row>
    <row r="830" spans="34:34" x14ac:dyDescent="0.25">
      <c r="AH830" s="65"/>
    </row>
    <row r="831" spans="34:34" x14ac:dyDescent="0.25">
      <c r="AH831" s="65"/>
    </row>
    <row r="832" spans="34:34" x14ac:dyDescent="0.25">
      <c r="AH832" s="65"/>
    </row>
    <row r="833" spans="34:34" x14ac:dyDescent="0.25">
      <c r="AH833" s="65"/>
    </row>
    <row r="834" spans="34:34" x14ac:dyDescent="0.25">
      <c r="AH834" s="65"/>
    </row>
    <row r="835" spans="34:34" x14ac:dyDescent="0.25">
      <c r="AH835" s="65"/>
    </row>
    <row r="836" spans="34:34" x14ac:dyDescent="0.25">
      <c r="AH836" s="65"/>
    </row>
    <row r="837" spans="34:34" x14ac:dyDescent="0.25">
      <c r="AH837" s="65"/>
    </row>
    <row r="838" spans="34:34" x14ac:dyDescent="0.25">
      <c r="AH838" s="65"/>
    </row>
    <row r="839" spans="34:34" x14ac:dyDescent="0.25">
      <c r="AH839" s="65"/>
    </row>
    <row r="840" spans="34:34" x14ac:dyDescent="0.25">
      <c r="AH840" s="65"/>
    </row>
    <row r="841" spans="34:34" x14ac:dyDescent="0.25">
      <c r="AH841" s="65"/>
    </row>
    <row r="842" spans="34:34" x14ac:dyDescent="0.25">
      <c r="AH842" s="65"/>
    </row>
    <row r="843" spans="34:34" x14ac:dyDescent="0.25">
      <c r="AH843" s="65"/>
    </row>
    <row r="844" spans="34:34" x14ac:dyDescent="0.25">
      <c r="AH844" s="65"/>
    </row>
    <row r="845" spans="34:34" x14ac:dyDescent="0.25">
      <c r="AH845" s="65"/>
    </row>
    <row r="846" spans="34:34" x14ac:dyDescent="0.25">
      <c r="AH846" s="65"/>
    </row>
    <row r="847" spans="34:34" x14ac:dyDescent="0.25">
      <c r="AH847" s="65"/>
    </row>
    <row r="848" spans="34:34" x14ac:dyDescent="0.25">
      <c r="AH848" s="65"/>
    </row>
    <row r="849" spans="34:34" x14ac:dyDescent="0.25">
      <c r="AH849" s="65"/>
    </row>
    <row r="850" spans="34:34" x14ac:dyDescent="0.25">
      <c r="AH850" s="65"/>
    </row>
    <row r="851" spans="34:34" x14ac:dyDescent="0.25">
      <c r="AH851" s="65"/>
    </row>
    <row r="852" spans="34:34" x14ac:dyDescent="0.25">
      <c r="AH852" s="65"/>
    </row>
    <row r="853" spans="34:34" x14ac:dyDescent="0.25">
      <c r="AH853" s="65"/>
    </row>
    <row r="854" spans="34:34" x14ac:dyDescent="0.25">
      <c r="AH854" s="65"/>
    </row>
    <row r="855" spans="34:34" x14ac:dyDescent="0.25">
      <c r="AH855" s="65"/>
    </row>
    <row r="856" spans="34:34" x14ac:dyDescent="0.25">
      <c r="AH856" s="65"/>
    </row>
    <row r="857" spans="34:34" x14ac:dyDescent="0.25">
      <c r="AH857" s="65"/>
    </row>
    <row r="858" spans="34:34" x14ac:dyDescent="0.25">
      <c r="AH858" s="65"/>
    </row>
    <row r="859" spans="34:34" x14ac:dyDescent="0.25">
      <c r="AH859" s="65"/>
    </row>
    <row r="860" spans="34:34" x14ac:dyDescent="0.25">
      <c r="AH860" s="65"/>
    </row>
    <row r="861" spans="34:34" x14ac:dyDescent="0.25">
      <c r="AH861" s="65"/>
    </row>
    <row r="862" spans="34:34" x14ac:dyDescent="0.25">
      <c r="AH862" s="65"/>
    </row>
    <row r="863" spans="34:34" x14ac:dyDescent="0.25">
      <c r="AH863" s="65"/>
    </row>
    <row r="864" spans="34:34" x14ac:dyDescent="0.25">
      <c r="AH864" s="65"/>
    </row>
    <row r="865" spans="34:34" x14ac:dyDescent="0.25">
      <c r="AH865" s="65"/>
    </row>
    <row r="866" spans="34:34" x14ac:dyDescent="0.25">
      <c r="AH866" s="65"/>
    </row>
    <row r="867" spans="34:34" x14ac:dyDescent="0.25">
      <c r="AH867" s="65"/>
    </row>
    <row r="868" spans="34:34" x14ac:dyDescent="0.25">
      <c r="AH868" s="65"/>
    </row>
    <row r="869" spans="34:34" x14ac:dyDescent="0.25">
      <c r="AH869" s="65"/>
    </row>
    <row r="870" spans="34:34" x14ac:dyDescent="0.25">
      <c r="AH870" s="65"/>
    </row>
    <row r="871" spans="34:34" x14ac:dyDescent="0.25">
      <c r="AH871" s="65"/>
    </row>
    <row r="872" spans="34:34" x14ac:dyDescent="0.25">
      <c r="AH872" s="65"/>
    </row>
    <row r="873" spans="34:34" x14ac:dyDescent="0.25">
      <c r="AH873" s="65"/>
    </row>
    <row r="874" spans="34:34" x14ac:dyDescent="0.25">
      <c r="AH874" s="65"/>
    </row>
    <row r="875" spans="34:34" x14ac:dyDescent="0.25">
      <c r="AH875" s="65"/>
    </row>
    <row r="876" spans="34:34" x14ac:dyDescent="0.25">
      <c r="AH876" s="65"/>
    </row>
    <row r="877" spans="34:34" x14ac:dyDescent="0.25">
      <c r="AH877" s="65"/>
    </row>
    <row r="878" spans="34:34" x14ac:dyDescent="0.25">
      <c r="AH878" s="65"/>
    </row>
    <row r="879" spans="34:34" x14ac:dyDescent="0.25">
      <c r="AH879" s="65"/>
    </row>
    <row r="880" spans="34:34" x14ac:dyDescent="0.25">
      <c r="AH880" s="65"/>
    </row>
    <row r="881" spans="34:34" x14ac:dyDescent="0.25">
      <c r="AH881" s="65"/>
    </row>
    <row r="882" spans="34:34" x14ac:dyDescent="0.25">
      <c r="AH882" s="65"/>
    </row>
    <row r="883" spans="34:34" x14ac:dyDescent="0.25">
      <c r="AH883" s="65"/>
    </row>
    <row r="884" spans="34:34" x14ac:dyDescent="0.25">
      <c r="AH884" s="65"/>
    </row>
    <row r="885" spans="34:34" x14ac:dyDescent="0.25">
      <c r="AH885" s="65"/>
    </row>
    <row r="886" spans="34:34" x14ac:dyDescent="0.25">
      <c r="AH886" s="65"/>
    </row>
    <row r="887" spans="34:34" x14ac:dyDescent="0.25">
      <c r="AH887" s="65"/>
    </row>
    <row r="888" spans="34:34" x14ac:dyDescent="0.25">
      <c r="AH888" s="65"/>
    </row>
    <row r="889" spans="34:34" x14ac:dyDescent="0.25">
      <c r="AH889" s="65"/>
    </row>
    <row r="890" spans="34:34" x14ac:dyDescent="0.25">
      <c r="AH890" s="65"/>
    </row>
    <row r="891" spans="34:34" x14ac:dyDescent="0.25">
      <c r="AH891" s="65"/>
    </row>
    <row r="892" spans="34:34" x14ac:dyDescent="0.25">
      <c r="AH892" s="65"/>
    </row>
    <row r="893" spans="34:34" x14ac:dyDescent="0.25">
      <c r="AH893" s="65"/>
    </row>
    <row r="894" spans="34:34" x14ac:dyDescent="0.25">
      <c r="AH894" s="65"/>
    </row>
    <row r="895" spans="34:34" x14ac:dyDescent="0.25">
      <c r="AH895" s="65"/>
    </row>
    <row r="896" spans="34:34" x14ac:dyDescent="0.25">
      <c r="AH896" s="65"/>
    </row>
    <row r="897" spans="34:34" x14ac:dyDescent="0.25">
      <c r="AH897" s="65"/>
    </row>
    <row r="898" spans="34:34" x14ac:dyDescent="0.25">
      <c r="AH898" s="65"/>
    </row>
    <row r="899" spans="34:34" x14ac:dyDescent="0.25">
      <c r="AH899" s="65"/>
    </row>
    <row r="900" spans="34:34" x14ac:dyDescent="0.25">
      <c r="AH900" s="65"/>
    </row>
    <row r="901" spans="34:34" x14ac:dyDescent="0.25">
      <c r="AH901" s="65"/>
    </row>
    <row r="902" spans="34:34" x14ac:dyDescent="0.25">
      <c r="AH902" s="65"/>
    </row>
    <row r="903" spans="34:34" x14ac:dyDescent="0.25">
      <c r="AH903" s="65"/>
    </row>
    <row r="904" spans="34:34" x14ac:dyDescent="0.25">
      <c r="AH904" s="65"/>
    </row>
    <row r="905" spans="34:34" x14ac:dyDescent="0.25">
      <c r="AH905" s="65"/>
    </row>
    <row r="906" spans="34:34" x14ac:dyDescent="0.25">
      <c r="AH906" s="65"/>
    </row>
    <row r="907" spans="34:34" x14ac:dyDescent="0.25">
      <c r="AH907" s="65"/>
    </row>
    <row r="908" spans="34:34" x14ac:dyDescent="0.25">
      <c r="AH908" s="65"/>
    </row>
    <row r="909" spans="34:34" x14ac:dyDescent="0.25">
      <c r="AH909" s="65"/>
    </row>
    <row r="910" spans="34:34" x14ac:dyDescent="0.25">
      <c r="AH910" s="65"/>
    </row>
    <row r="911" spans="34:34" x14ac:dyDescent="0.25">
      <c r="AH911" s="65"/>
    </row>
    <row r="912" spans="34:34" x14ac:dyDescent="0.25">
      <c r="AH912" s="65"/>
    </row>
    <row r="913" spans="34:34" x14ac:dyDescent="0.25">
      <c r="AH913" s="65"/>
    </row>
    <row r="914" spans="34:34" x14ac:dyDescent="0.25">
      <c r="AH914" s="65"/>
    </row>
    <row r="915" spans="34:34" x14ac:dyDescent="0.25">
      <c r="AH915" s="65"/>
    </row>
    <row r="916" spans="34:34" x14ac:dyDescent="0.25">
      <c r="AH916" s="65"/>
    </row>
    <row r="917" spans="34:34" x14ac:dyDescent="0.25">
      <c r="AH917" s="65"/>
    </row>
    <row r="918" spans="34:34" x14ac:dyDescent="0.25">
      <c r="AH918" s="65"/>
    </row>
    <row r="919" spans="34:34" x14ac:dyDescent="0.25">
      <c r="AH919" s="65"/>
    </row>
    <row r="920" spans="34:34" x14ac:dyDescent="0.25">
      <c r="AH920" s="65"/>
    </row>
    <row r="921" spans="34:34" x14ac:dyDescent="0.25">
      <c r="AH921" s="65"/>
    </row>
    <row r="922" spans="34:34" x14ac:dyDescent="0.25">
      <c r="AH922" s="65"/>
    </row>
    <row r="923" spans="34:34" x14ac:dyDescent="0.25">
      <c r="AH923" s="65"/>
    </row>
    <row r="924" spans="34:34" x14ac:dyDescent="0.25">
      <c r="AH924" s="65"/>
    </row>
    <row r="925" spans="34:34" x14ac:dyDescent="0.25">
      <c r="AH925" s="65"/>
    </row>
    <row r="926" spans="34:34" x14ac:dyDescent="0.25">
      <c r="AH926" s="65"/>
    </row>
    <row r="927" spans="34:34" x14ac:dyDescent="0.25">
      <c r="AH927" s="65"/>
    </row>
    <row r="928" spans="34:34" x14ac:dyDescent="0.25">
      <c r="AH928" s="65"/>
    </row>
    <row r="929" spans="34:34" x14ac:dyDescent="0.25">
      <c r="AH929" s="65"/>
    </row>
    <row r="930" spans="34:34" x14ac:dyDescent="0.25">
      <c r="AH930" s="65"/>
    </row>
    <row r="931" spans="34:34" x14ac:dyDescent="0.25">
      <c r="AH931" s="65"/>
    </row>
    <row r="932" spans="34:34" x14ac:dyDescent="0.25">
      <c r="AH932" s="65"/>
    </row>
    <row r="933" spans="34:34" x14ac:dyDescent="0.25">
      <c r="AH933" s="65"/>
    </row>
    <row r="934" spans="34:34" x14ac:dyDescent="0.25">
      <c r="AH934" s="65"/>
    </row>
    <row r="935" spans="34:34" x14ac:dyDescent="0.25">
      <c r="AH935" s="65"/>
    </row>
    <row r="936" spans="34:34" x14ac:dyDescent="0.25">
      <c r="AH936" s="65"/>
    </row>
    <row r="937" spans="34:34" x14ac:dyDescent="0.25">
      <c r="AH937" s="65"/>
    </row>
    <row r="938" spans="34:34" x14ac:dyDescent="0.25">
      <c r="AH938" s="65"/>
    </row>
    <row r="939" spans="34:34" x14ac:dyDescent="0.25">
      <c r="AH939" s="65"/>
    </row>
    <row r="940" spans="34:34" x14ac:dyDescent="0.25">
      <c r="AH940" s="65"/>
    </row>
    <row r="941" spans="34:34" x14ac:dyDescent="0.25">
      <c r="AH941" s="65"/>
    </row>
    <row r="942" spans="34:34" x14ac:dyDescent="0.25">
      <c r="AH942" s="65"/>
    </row>
    <row r="943" spans="34:34" x14ac:dyDescent="0.25">
      <c r="AH943" s="65"/>
    </row>
    <row r="944" spans="34:34" x14ac:dyDescent="0.25">
      <c r="AH944" s="65"/>
    </row>
    <row r="945" spans="34:34" x14ac:dyDescent="0.25">
      <c r="AH945" s="65"/>
    </row>
    <row r="946" spans="34:34" x14ac:dyDescent="0.25">
      <c r="AH946" s="65"/>
    </row>
    <row r="947" spans="34:34" x14ac:dyDescent="0.25">
      <c r="AH947" s="65"/>
    </row>
    <row r="948" spans="34:34" x14ac:dyDescent="0.25">
      <c r="AH948" s="65"/>
    </row>
    <row r="949" spans="34:34" x14ac:dyDescent="0.25">
      <c r="AH949" s="65"/>
    </row>
    <row r="950" spans="34:34" x14ac:dyDescent="0.25">
      <c r="AH950" s="65"/>
    </row>
    <row r="951" spans="34:34" x14ac:dyDescent="0.25">
      <c r="AH951" s="65"/>
    </row>
    <row r="952" spans="34:34" x14ac:dyDescent="0.25">
      <c r="AH952" s="65"/>
    </row>
    <row r="953" spans="34:34" x14ac:dyDescent="0.25">
      <c r="AH953" s="65"/>
    </row>
    <row r="954" spans="34:34" x14ac:dyDescent="0.25">
      <c r="AH954" s="65"/>
    </row>
    <row r="955" spans="34:34" x14ac:dyDescent="0.25">
      <c r="AH955" s="65"/>
    </row>
    <row r="956" spans="34:34" x14ac:dyDescent="0.25">
      <c r="AH956" s="65"/>
    </row>
    <row r="957" spans="34:34" x14ac:dyDescent="0.25">
      <c r="AH957" s="65"/>
    </row>
    <row r="958" spans="34:34" x14ac:dyDescent="0.25">
      <c r="AH958" s="65"/>
    </row>
    <row r="959" spans="34:34" x14ac:dyDescent="0.25">
      <c r="AH959" s="65"/>
    </row>
    <row r="960" spans="34:34" x14ac:dyDescent="0.25">
      <c r="AH960" s="65"/>
    </row>
    <row r="961" spans="34:34" x14ac:dyDescent="0.25">
      <c r="AH961" s="65"/>
    </row>
    <row r="962" spans="34:34" x14ac:dyDescent="0.25">
      <c r="AH962" s="65"/>
    </row>
    <row r="963" spans="34:34" x14ac:dyDescent="0.25">
      <c r="AH963" s="65"/>
    </row>
    <row r="964" spans="34:34" x14ac:dyDescent="0.25">
      <c r="AH964" s="65"/>
    </row>
    <row r="965" spans="34:34" x14ac:dyDescent="0.25">
      <c r="AH965" s="65"/>
    </row>
    <row r="966" spans="34:34" x14ac:dyDescent="0.25">
      <c r="AH966" s="65"/>
    </row>
    <row r="967" spans="34:34" x14ac:dyDescent="0.25">
      <c r="AH967" s="65"/>
    </row>
    <row r="968" spans="34:34" x14ac:dyDescent="0.25">
      <c r="AH968" s="65"/>
    </row>
    <row r="969" spans="34:34" x14ac:dyDescent="0.25">
      <c r="AH969" s="65"/>
    </row>
    <row r="970" spans="34:34" x14ac:dyDescent="0.25">
      <c r="AH970" s="65"/>
    </row>
    <row r="971" spans="34:34" x14ac:dyDescent="0.25">
      <c r="AH971" s="65"/>
    </row>
    <row r="972" spans="34:34" x14ac:dyDescent="0.25">
      <c r="AH972" s="65"/>
    </row>
    <row r="973" spans="34:34" x14ac:dyDescent="0.25">
      <c r="AH973" s="65"/>
    </row>
    <row r="974" spans="34:34" x14ac:dyDescent="0.25">
      <c r="AH974" s="65"/>
    </row>
    <row r="975" spans="34:34" x14ac:dyDescent="0.25">
      <c r="AH975" s="65"/>
    </row>
    <row r="976" spans="34:34" x14ac:dyDescent="0.25">
      <c r="AH976" s="65"/>
    </row>
    <row r="977" spans="34:34" x14ac:dyDescent="0.25">
      <c r="AH977" s="65"/>
    </row>
    <row r="978" spans="34:34" x14ac:dyDescent="0.25">
      <c r="AH978" s="65"/>
    </row>
    <row r="979" spans="34:34" x14ac:dyDescent="0.25">
      <c r="AH979" s="65"/>
    </row>
    <row r="980" spans="34:34" x14ac:dyDescent="0.25">
      <c r="AH980" s="65"/>
    </row>
    <row r="981" spans="34:34" x14ac:dyDescent="0.25">
      <c r="AH981" s="65"/>
    </row>
    <row r="982" spans="34:34" x14ac:dyDescent="0.25">
      <c r="AH982" s="65"/>
    </row>
    <row r="983" spans="34:34" x14ac:dyDescent="0.25">
      <c r="AH983" s="65"/>
    </row>
    <row r="984" spans="34:34" x14ac:dyDescent="0.25">
      <c r="AH984" s="65"/>
    </row>
    <row r="985" spans="34:34" x14ac:dyDescent="0.25">
      <c r="AH985" s="65"/>
    </row>
    <row r="986" spans="34:34" x14ac:dyDescent="0.25">
      <c r="AH986" s="65"/>
    </row>
    <row r="987" spans="34:34" x14ac:dyDescent="0.25">
      <c r="AH987" s="65"/>
    </row>
    <row r="988" spans="34:34" x14ac:dyDescent="0.25">
      <c r="AH988" s="65"/>
    </row>
    <row r="989" spans="34:34" x14ac:dyDescent="0.25">
      <c r="AH989" s="65"/>
    </row>
    <row r="990" spans="34:34" x14ac:dyDescent="0.25">
      <c r="AH990" s="65"/>
    </row>
    <row r="991" spans="34:34" x14ac:dyDescent="0.25">
      <c r="AH991" s="65"/>
    </row>
    <row r="992" spans="34:34" x14ac:dyDescent="0.25">
      <c r="AH992" s="65"/>
    </row>
    <row r="993" spans="34:34" x14ac:dyDescent="0.25">
      <c r="AH993" s="65"/>
    </row>
    <row r="994" spans="34:34" x14ac:dyDescent="0.25">
      <c r="AH994" s="65"/>
    </row>
    <row r="995" spans="34:34" x14ac:dyDescent="0.25">
      <c r="AH995" s="65"/>
    </row>
    <row r="996" spans="34:34" x14ac:dyDescent="0.25">
      <c r="AH996" s="65"/>
    </row>
    <row r="997" spans="34:34" x14ac:dyDescent="0.25">
      <c r="AH997" s="65"/>
    </row>
    <row r="998" spans="34:34" x14ac:dyDescent="0.25">
      <c r="AH998" s="65"/>
    </row>
    <row r="999" spans="34:34" x14ac:dyDescent="0.25">
      <c r="AH999" s="65"/>
    </row>
    <row r="1000" spans="34:34" x14ac:dyDescent="0.25">
      <c r="AH1000" s="65"/>
    </row>
    <row r="1001" spans="34:34" x14ac:dyDescent="0.25">
      <c r="AH1001" s="65"/>
    </row>
    <row r="1002" spans="34:34" x14ac:dyDescent="0.25">
      <c r="AH1002" s="65"/>
    </row>
    <row r="1003" spans="34:34" x14ac:dyDescent="0.25">
      <c r="AH1003" s="65"/>
    </row>
    <row r="1004" spans="34:34" x14ac:dyDescent="0.25">
      <c r="AH1004" s="65"/>
    </row>
    <row r="1005" spans="34:34" x14ac:dyDescent="0.25">
      <c r="AH1005" s="65"/>
    </row>
    <row r="1006" spans="34:34" x14ac:dyDescent="0.25">
      <c r="AH1006" s="65"/>
    </row>
    <row r="1007" spans="34:34" x14ac:dyDescent="0.25">
      <c r="AH1007" s="65"/>
    </row>
    <row r="1008" spans="34:34" x14ac:dyDescent="0.25">
      <c r="AH1008" s="65"/>
    </row>
    <row r="1009" spans="34:34" x14ac:dyDescent="0.25">
      <c r="AH1009" s="65"/>
    </row>
    <row r="1010" spans="34:34" x14ac:dyDescent="0.25">
      <c r="AH1010" s="65"/>
    </row>
    <row r="1011" spans="34:34" x14ac:dyDescent="0.25">
      <c r="AH1011" s="65"/>
    </row>
    <row r="1012" spans="34:34" x14ac:dyDescent="0.25">
      <c r="AH1012" s="65"/>
    </row>
    <row r="1013" spans="34:34" x14ac:dyDescent="0.25">
      <c r="AH1013" s="65"/>
    </row>
    <row r="1014" spans="34:34" x14ac:dyDescent="0.25">
      <c r="AH1014" s="65"/>
    </row>
    <row r="1015" spans="34:34" x14ac:dyDescent="0.25">
      <c r="AH1015" s="65"/>
    </row>
    <row r="1016" spans="34:34" x14ac:dyDescent="0.25">
      <c r="AH1016" s="65"/>
    </row>
    <row r="1017" spans="34:34" x14ac:dyDescent="0.25">
      <c r="AH1017" s="65"/>
    </row>
    <row r="1018" spans="34:34" x14ac:dyDescent="0.25">
      <c r="AH1018" s="65"/>
    </row>
    <row r="1019" spans="34:34" x14ac:dyDescent="0.25">
      <c r="AH1019" s="65"/>
    </row>
    <row r="1020" spans="34:34" x14ac:dyDescent="0.25">
      <c r="AH1020" s="65"/>
    </row>
    <row r="1021" spans="34:34" x14ac:dyDescent="0.25">
      <c r="AH1021" s="65"/>
    </row>
    <row r="1022" spans="34:34" x14ac:dyDescent="0.25">
      <c r="AH1022" s="65"/>
    </row>
    <row r="1023" spans="34:34" x14ac:dyDescent="0.25">
      <c r="AH1023" s="65"/>
    </row>
    <row r="1024" spans="34:34" x14ac:dyDescent="0.25">
      <c r="AH1024" s="65"/>
    </row>
    <row r="1025" spans="34:34" x14ac:dyDescent="0.25">
      <c r="AH1025" s="65"/>
    </row>
    <row r="1026" spans="34:34" x14ac:dyDescent="0.25">
      <c r="AH1026" s="65"/>
    </row>
    <row r="1027" spans="34:34" x14ac:dyDescent="0.25">
      <c r="AH1027" s="65"/>
    </row>
    <row r="1028" spans="34:34" x14ac:dyDescent="0.25">
      <c r="AH1028" s="65"/>
    </row>
    <row r="1029" spans="34:34" x14ac:dyDescent="0.25">
      <c r="AH1029" s="65"/>
    </row>
    <row r="1030" spans="34:34" x14ac:dyDescent="0.25">
      <c r="AH1030" s="65"/>
    </row>
    <row r="1031" spans="34:34" x14ac:dyDescent="0.25">
      <c r="AH1031" s="65"/>
    </row>
    <row r="1032" spans="34:34" x14ac:dyDescent="0.25">
      <c r="AH1032" s="65"/>
    </row>
    <row r="1033" spans="34:34" x14ac:dyDescent="0.25">
      <c r="AH1033" s="65"/>
    </row>
    <row r="1034" spans="34:34" x14ac:dyDescent="0.25">
      <c r="AH1034" s="65"/>
    </row>
    <row r="1035" spans="34:34" x14ac:dyDescent="0.25">
      <c r="AH1035" s="65"/>
    </row>
    <row r="1036" spans="34:34" x14ac:dyDescent="0.25">
      <c r="AH1036" s="65"/>
    </row>
    <row r="1037" spans="34:34" x14ac:dyDescent="0.25">
      <c r="AH1037" s="65"/>
    </row>
    <row r="1038" spans="34:34" x14ac:dyDescent="0.25">
      <c r="AH1038" s="65"/>
    </row>
    <row r="1039" spans="34:34" x14ac:dyDescent="0.25">
      <c r="AH1039" s="65"/>
    </row>
    <row r="1040" spans="34:34" x14ac:dyDescent="0.25">
      <c r="AH1040" s="65"/>
    </row>
    <row r="1041" spans="34:34" x14ac:dyDescent="0.25">
      <c r="AH1041" s="65"/>
    </row>
    <row r="1042" spans="34:34" x14ac:dyDescent="0.25">
      <c r="AH1042" s="65"/>
    </row>
    <row r="1043" spans="34:34" x14ac:dyDescent="0.25">
      <c r="AH1043" s="65"/>
    </row>
    <row r="1044" spans="34:34" x14ac:dyDescent="0.25">
      <c r="AH1044" s="65"/>
    </row>
    <row r="1045" spans="34:34" x14ac:dyDescent="0.25">
      <c r="AH1045" s="65"/>
    </row>
    <row r="1046" spans="34:34" x14ac:dyDescent="0.25">
      <c r="AH1046" s="65"/>
    </row>
    <row r="1047" spans="34:34" x14ac:dyDescent="0.25">
      <c r="AH1047" s="65"/>
    </row>
    <row r="1048" spans="34:34" x14ac:dyDescent="0.25">
      <c r="AH1048" s="65"/>
    </row>
    <row r="1049" spans="34:34" x14ac:dyDescent="0.25">
      <c r="AH1049" s="65"/>
    </row>
    <row r="1050" spans="34:34" x14ac:dyDescent="0.25">
      <c r="AH1050" s="65"/>
    </row>
    <row r="1051" spans="34:34" x14ac:dyDescent="0.25">
      <c r="AH1051" s="65"/>
    </row>
    <row r="1052" spans="34:34" x14ac:dyDescent="0.25">
      <c r="AH1052" s="65"/>
    </row>
    <row r="1053" spans="34:34" x14ac:dyDescent="0.25">
      <c r="AH1053" s="65"/>
    </row>
    <row r="1054" spans="34:34" x14ac:dyDescent="0.25">
      <c r="AH1054" s="65"/>
    </row>
    <row r="1055" spans="34:34" x14ac:dyDescent="0.25">
      <c r="AH1055" s="65"/>
    </row>
    <row r="1056" spans="34:34" x14ac:dyDescent="0.25">
      <c r="AH1056" s="65"/>
    </row>
    <row r="1057" spans="34:34" x14ac:dyDescent="0.25">
      <c r="AH1057" s="65"/>
    </row>
    <row r="1058" spans="34:34" x14ac:dyDescent="0.25">
      <c r="AH1058" s="65"/>
    </row>
    <row r="1059" spans="34:34" x14ac:dyDescent="0.25">
      <c r="AH1059" s="65"/>
    </row>
    <row r="1060" spans="34:34" x14ac:dyDescent="0.25">
      <c r="AH1060" s="65"/>
    </row>
    <row r="1061" spans="34:34" x14ac:dyDescent="0.25">
      <c r="AH1061" s="65"/>
    </row>
    <row r="1062" spans="34:34" x14ac:dyDescent="0.25">
      <c r="AH1062" s="65"/>
    </row>
    <row r="1063" spans="34:34" x14ac:dyDescent="0.25">
      <c r="AH1063" s="65"/>
    </row>
    <row r="1064" spans="34:34" x14ac:dyDescent="0.25">
      <c r="AH1064" s="65"/>
    </row>
    <row r="1065" spans="34:34" x14ac:dyDescent="0.25">
      <c r="AH1065" s="65"/>
    </row>
    <row r="1066" spans="34:34" x14ac:dyDescent="0.25">
      <c r="AH1066" s="65"/>
    </row>
    <row r="1067" spans="34:34" x14ac:dyDescent="0.25">
      <c r="AH1067" s="65"/>
    </row>
    <row r="1068" spans="34:34" x14ac:dyDescent="0.25">
      <c r="AH1068" s="65"/>
    </row>
    <row r="1069" spans="34:34" x14ac:dyDescent="0.25">
      <c r="AH1069" s="65"/>
    </row>
    <row r="1070" spans="34:34" x14ac:dyDescent="0.25">
      <c r="AH1070" s="65"/>
    </row>
    <row r="1071" spans="34:34" x14ac:dyDescent="0.25">
      <c r="AH1071" s="65"/>
    </row>
    <row r="1072" spans="34:34" x14ac:dyDescent="0.25">
      <c r="AH1072" s="65"/>
    </row>
    <row r="1073" spans="34:34" x14ac:dyDescent="0.25">
      <c r="AH1073" s="65"/>
    </row>
    <row r="1074" spans="34:34" x14ac:dyDescent="0.25">
      <c r="AH1074" s="65"/>
    </row>
    <row r="1075" spans="34:34" x14ac:dyDescent="0.25">
      <c r="AH1075" s="65"/>
    </row>
    <row r="1076" spans="34:34" x14ac:dyDescent="0.25">
      <c r="AH1076" s="65"/>
    </row>
    <row r="1077" spans="34:34" x14ac:dyDescent="0.25">
      <c r="AH1077" s="65"/>
    </row>
    <row r="1078" spans="34:34" x14ac:dyDescent="0.25">
      <c r="AH1078" s="65"/>
    </row>
    <row r="1079" spans="34:34" x14ac:dyDescent="0.25">
      <c r="AH1079" s="65"/>
    </row>
    <row r="1080" spans="34:34" x14ac:dyDescent="0.25">
      <c r="AH1080" s="65"/>
    </row>
    <row r="1081" spans="34:34" x14ac:dyDescent="0.25">
      <c r="AH1081" s="65"/>
    </row>
    <row r="1082" spans="34:34" x14ac:dyDescent="0.25">
      <c r="AH1082" s="65"/>
    </row>
    <row r="1083" spans="34:34" x14ac:dyDescent="0.25">
      <c r="AH1083" s="65"/>
    </row>
    <row r="1084" spans="34:34" x14ac:dyDescent="0.25">
      <c r="AH1084" s="65"/>
    </row>
    <row r="1085" spans="34:34" x14ac:dyDescent="0.25">
      <c r="AH1085" s="65"/>
    </row>
    <row r="1086" spans="34:34" x14ac:dyDescent="0.25">
      <c r="AH1086" s="65"/>
    </row>
    <row r="1087" spans="34:34" x14ac:dyDescent="0.25">
      <c r="AH1087" s="65"/>
    </row>
    <row r="1088" spans="34:34" x14ac:dyDescent="0.25">
      <c r="AH1088" s="65"/>
    </row>
    <row r="1089" spans="34:34" x14ac:dyDescent="0.25">
      <c r="AH1089" s="65"/>
    </row>
    <row r="1090" spans="34:34" x14ac:dyDescent="0.25">
      <c r="AH1090" s="65"/>
    </row>
    <row r="1091" spans="34:34" x14ac:dyDescent="0.25">
      <c r="AH1091" s="65"/>
    </row>
    <row r="1092" spans="34:34" x14ac:dyDescent="0.25">
      <c r="AH1092" s="65"/>
    </row>
    <row r="1093" spans="34:34" x14ac:dyDescent="0.25">
      <c r="AH1093" s="65"/>
    </row>
    <row r="1094" spans="34:34" x14ac:dyDescent="0.25">
      <c r="AH1094" s="65"/>
    </row>
    <row r="1095" spans="34:34" x14ac:dyDescent="0.25">
      <c r="AH1095" s="65"/>
    </row>
    <row r="1096" spans="34:34" x14ac:dyDescent="0.25">
      <c r="AH1096" s="65"/>
    </row>
    <row r="1097" spans="34:34" x14ac:dyDescent="0.25">
      <c r="AH1097" s="65"/>
    </row>
    <row r="1098" spans="34:34" x14ac:dyDescent="0.25">
      <c r="AH1098" s="65"/>
    </row>
    <row r="1099" spans="34:34" x14ac:dyDescent="0.25">
      <c r="AH1099" s="65"/>
    </row>
    <row r="1100" spans="34:34" x14ac:dyDescent="0.25">
      <c r="AH1100" s="65"/>
    </row>
    <row r="1101" spans="34:34" x14ac:dyDescent="0.25">
      <c r="AH1101" s="65"/>
    </row>
    <row r="1102" spans="34:34" x14ac:dyDescent="0.25">
      <c r="AH1102" s="65"/>
    </row>
    <row r="1103" spans="34:34" x14ac:dyDescent="0.25">
      <c r="AH1103" s="65"/>
    </row>
    <row r="1104" spans="34:34" x14ac:dyDescent="0.25">
      <c r="AH1104" s="65"/>
    </row>
    <row r="1105" spans="34:34" x14ac:dyDescent="0.25">
      <c r="AH1105" s="65"/>
    </row>
    <row r="1106" spans="34:34" x14ac:dyDescent="0.25">
      <c r="AH1106" s="65"/>
    </row>
    <row r="1107" spans="34:34" x14ac:dyDescent="0.25">
      <c r="AH1107" s="65"/>
    </row>
    <row r="1108" spans="34:34" x14ac:dyDescent="0.25">
      <c r="AH1108" s="65"/>
    </row>
    <row r="1109" spans="34:34" x14ac:dyDescent="0.25">
      <c r="AH1109" s="65"/>
    </row>
    <row r="1110" spans="34:34" x14ac:dyDescent="0.25">
      <c r="AH1110" s="65"/>
    </row>
    <row r="1111" spans="34:34" x14ac:dyDescent="0.25">
      <c r="AH1111" s="65"/>
    </row>
    <row r="1112" spans="34:34" x14ac:dyDescent="0.25">
      <c r="AH1112" s="65"/>
    </row>
    <row r="1113" spans="34:34" x14ac:dyDescent="0.25">
      <c r="AH1113" s="65"/>
    </row>
    <row r="1114" spans="34:34" x14ac:dyDescent="0.25">
      <c r="AH1114" s="65"/>
    </row>
    <row r="1115" spans="34:34" x14ac:dyDescent="0.25">
      <c r="AH1115" s="65"/>
    </row>
    <row r="1116" spans="34:34" x14ac:dyDescent="0.25">
      <c r="AH1116" s="65"/>
    </row>
    <row r="1117" spans="34:34" x14ac:dyDescent="0.25">
      <c r="AH1117" s="65"/>
    </row>
    <row r="1118" spans="34:34" x14ac:dyDescent="0.25">
      <c r="AH1118" s="65"/>
    </row>
    <row r="1119" spans="34:34" x14ac:dyDescent="0.25">
      <c r="AH1119" s="65"/>
    </row>
    <row r="1120" spans="34:34" x14ac:dyDescent="0.25">
      <c r="AH1120" s="65"/>
    </row>
    <row r="1121" spans="34:34" x14ac:dyDescent="0.25">
      <c r="AH1121" s="65"/>
    </row>
    <row r="1122" spans="34:34" x14ac:dyDescent="0.25">
      <c r="AH1122" s="65"/>
    </row>
    <row r="1123" spans="34:34" x14ac:dyDescent="0.25">
      <c r="AH1123" s="65"/>
    </row>
    <row r="1124" spans="34:34" x14ac:dyDescent="0.25">
      <c r="AH1124" s="65"/>
    </row>
    <row r="1125" spans="34:34" x14ac:dyDescent="0.25">
      <c r="AH1125" s="65"/>
    </row>
    <row r="1126" spans="34:34" x14ac:dyDescent="0.25">
      <c r="AH1126" s="65"/>
    </row>
    <row r="1127" spans="34:34" x14ac:dyDescent="0.25">
      <c r="AH1127" s="65"/>
    </row>
    <row r="1128" spans="34:34" x14ac:dyDescent="0.25">
      <c r="AH1128" s="65"/>
    </row>
    <row r="1129" spans="34:34" x14ac:dyDescent="0.25">
      <c r="AH1129" s="65"/>
    </row>
    <row r="1130" spans="34:34" x14ac:dyDescent="0.25">
      <c r="AH1130" s="65"/>
    </row>
    <row r="1131" spans="34:34" x14ac:dyDescent="0.25">
      <c r="AH1131" s="65"/>
    </row>
    <row r="1132" spans="34:34" x14ac:dyDescent="0.25">
      <c r="AH1132" s="65"/>
    </row>
    <row r="1133" spans="34:34" x14ac:dyDescent="0.25">
      <c r="AH1133" s="65"/>
    </row>
    <row r="1134" spans="34:34" x14ac:dyDescent="0.25">
      <c r="AH1134" s="65"/>
    </row>
    <row r="1135" spans="34:34" x14ac:dyDescent="0.25">
      <c r="AH1135" s="65"/>
    </row>
    <row r="1136" spans="34:34" x14ac:dyDescent="0.25">
      <c r="AH1136" s="65"/>
    </row>
    <row r="1137" spans="34:34" x14ac:dyDescent="0.25">
      <c r="AH1137" s="65"/>
    </row>
    <row r="1138" spans="34:34" x14ac:dyDescent="0.25">
      <c r="AH1138" s="65"/>
    </row>
    <row r="1139" spans="34:34" x14ac:dyDescent="0.25">
      <c r="AH1139" s="65"/>
    </row>
    <row r="1140" spans="34:34" x14ac:dyDescent="0.25">
      <c r="AH1140" s="65"/>
    </row>
    <row r="1141" spans="34:34" x14ac:dyDescent="0.25">
      <c r="AH1141" s="65"/>
    </row>
    <row r="1142" spans="34:34" x14ac:dyDescent="0.25">
      <c r="AH1142" s="65"/>
    </row>
    <row r="1143" spans="34:34" x14ac:dyDescent="0.25">
      <c r="AH1143" s="65"/>
    </row>
    <row r="1144" spans="34:34" x14ac:dyDescent="0.25">
      <c r="AH1144" s="65"/>
    </row>
    <row r="1145" spans="34:34" x14ac:dyDescent="0.25">
      <c r="AH1145" s="65"/>
    </row>
    <row r="1146" spans="34:34" x14ac:dyDescent="0.25">
      <c r="AH1146" s="65"/>
    </row>
    <row r="1147" spans="34:34" x14ac:dyDescent="0.25">
      <c r="AH1147" s="65"/>
    </row>
    <row r="1148" spans="34:34" x14ac:dyDescent="0.25">
      <c r="AH1148" s="65"/>
    </row>
    <row r="1149" spans="34:34" x14ac:dyDescent="0.25">
      <c r="AH1149" s="65"/>
    </row>
    <row r="1150" spans="34:34" x14ac:dyDescent="0.25">
      <c r="AH1150" s="65"/>
    </row>
    <row r="1151" spans="34:34" x14ac:dyDescent="0.25">
      <c r="AH1151" s="65"/>
    </row>
    <row r="1152" spans="34:34" x14ac:dyDescent="0.25">
      <c r="AH1152" s="65"/>
    </row>
    <row r="1153" spans="34:34" x14ac:dyDescent="0.25">
      <c r="AH1153" s="65"/>
    </row>
    <row r="1154" spans="34:34" x14ac:dyDescent="0.25">
      <c r="AH1154" s="65"/>
    </row>
    <row r="1155" spans="34:34" x14ac:dyDescent="0.25">
      <c r="AH1155" s="65"/>
    </row>
    <row r="1156" spans="34:34" x14ac:dyDescent="0.25">
      <c r="AH1156" s="65"/>
    </row>
    <row r="1157" spans="34:34" x14ac:dyDescent="0.25">
      <c r="AH1157" s="65"/>
    </row>
    <row r="1158" spans="34:34" x14ac:dyDescent="0.25">
      <c r="AH1158" s="65"/>
    </row>
    <row r="1159" spans="34:34" x14ac:dyDescent="0.25">
      <c r="AH1159" s="65"/>
    </row>
    <row r="1160" spans="34:34" x14ac:dyDescent="0.25">
      <c r="AH1160" s="65"/>
    </row>
    <row r="1161" spans="34:34" x14ac:dyDescent="0.25">
      <c r="AH1161" s="65"/>
    </row>
    <row r="1162" spans="34:34" x14ac:dyDescent="0.25">
      <c r="AH1162" s="65"/>
    </row>
    <row r="1163" spans="34:34" x14ac:dyDescent="0.25">
      <c r="AH1163" s="65"/>
    </row>
    <row r="1164" spans="34:34" x14ac:dyDescent="0.25">
      <c r="AH1164" s="65"/>
    </row>
    <row r="1165" spans="34:34" x14ac:dyDescent="0.25">
      <c r="AH1165" s="65"/>
    </row>
    <row r="1166" spans="34:34" x14ac:dyDescent="0.25">
      <c r="AH1166" s="65"/>
    </row>
    <row r="1167" spans="34:34" x14ac:dyDescent="0.25">
      <c r="AH1167" s="65"/>
    </row>
    <row r="1168" spans="34:34" x14ac:dyDescent="0.25">
      <c r="AH1168" s="65"/>
    </row>
    <row r="1169" spans="34:34" x14ac:dyDescent="0.25">
      <c r="AH1169" s="65"/>
    </row>
    <row r="1170" spans="34:34" x14ac:dyDescent="0.25">
      <c r="AH1170" s="65"/>
    </row>
    <row r="1171" spans="34:34" x14ac:dyDescent="0.25">
      <c r="AH1171" s="65"/>
    </row>
    <row r="1172" spans="34:34" x14ac:dyDescent="0.25">
      <c r="AH1172" s="65"/>
    </row>
    <row r="1173" spans="34:34" x14ac:dyDescent="0.25">
      <c r="AH1173" s="65"/>
    </row>
    <row r="1174" spans="34:34" x14ac:dyDescent="0.25">
      <c r="AH1174" s="65"/>
    </row>
    <row r="1175" spans="34:34" x14ac:dyDescent="0.25">
      <c r="AH1175" s="65"/>
    </row>
    <row r="1176" spans="34:34" x14ac:dyDescent="0.25">
      <c r="AH1176" s="65"/>
    </row>
    <row r="1177" spans="34:34" x14ac:dyDescent="0.25">
      <c r="AH1177" s="65"/>
    </row>
    <row r="1178" spans="34:34" x14ac:dyDescent="0.25">
      <c r="AH1178" s="65"/>
    </row>
    <row r="1179" spans="34:34" x14ac:dyDescent="0.25">
      <c r="AH1179" s="65"/>
    </row>
    <row r="1180" spans="34:34" x14ac:dyDescent="0.25">
      <c r="AH1180" s="65"/>
    </row>
    <row r="1181" spans="34:34" x14ac:dyDescent="0.25">
      <c r="AH1181" s="65"/>
    </row>
    <row r="1182" spans="34:34" x14ac:dyDescent="0.25">
      <c r="AH1182" s="65"/>
    </row>
    <row r="1183" spans="34:34" x14ac:dyDescent="0.25">
      <c r="AH1183" s="65"/>
    </row>
    <row r="1184" spans="34:34" x14ac:dyDescent="0.25">
      <c r="AH1184" s="65"/>
    </row>
    <row r="1185" spans="34:34" x14ac:dyDescent="0.25">
      <c r="AH1185" s="65"/>
    </row>
    <row r="1186" spans="34:34" x14ac:dyDescent="0.25">
      <c r="AH1186" s="65"/>
    </row>
    <row r="1187" spans="34:34" x14ac:dyDescent="0.25">
      <c r="AH1187" s="65"/>
    </row>
    <row r="1188" spans="34:34" x14ac:dyDescent="0.25">
      <c r="AH1188" s="65"/>
    </row>
    <row r="1189" spans="34:34" x14ac:dyDescent="0.25">
      <c r="AH1189" s="65"/>
    </row>
    <row r="1190" spans="34:34" x14ac:dyDescent="0.25">
      <c r="AH1190" s="65"/>
    </row>
    <row r="1191" spans="34:34" x14ac:dyDescent="0.25">
      <c r="AH1191" s="65"/>
    </row>
    <row r="1192" spans="34:34" x14ac:dyDescent="0.25">
      <c r="AH1192" s="65"/>
    </row>
    <row r="1193" spans="34:34" x14ac:dyDescent="0.25">
      <c r="AH1193" s="65"/>
    </row>
    <row r="1194" spans="34:34" x14ac:dyDescent="0.25">
      <c r="AH1194" s="65"/>
    </row>
    <row r="1195" spans="34:34" x14ac:dyDescent="0.25">
      <c r="AH1195" s="65"/>
    </row>
    <row r="1196" spans="34:34" x14ac:dyDescent="0.25">
      <c r="AH1196" s="65"/>
    </row>
    <row r="1197" spans="34:34" x14ac:dyDescent="0.25">
      <c r="AH1197" s="65"/>
    </row>
    <row r="1198" spans="34:34" x14ac:dyDescent="0.25">
      <c r="AH1198" s="65"/>
    </row>
    <row r="1199" spans="34:34" x14ac:dyDescent="0.25">
      <c r="AH1199" s="65"/>
    </row>
    <row r="1200" spans="34:34" x14ac:dyDescent="0.25">
      <c r="AH1200" s="65"/>
    </row>
    <row r="1201" spans="34:34" x14ac:dyDescent="0.25">
      <c r="AH1201" s="65"/>
    </row>
    <row r="1202" spans="34:34" x14ac:dyDescent="0.25">
      <c r="AH1202" s="65"/>
    </row>
    <row r="1203" spans="34:34" x14ac:dyDescent="0.25">
      <c r="AH1203" s="65"/>
    </row>
    <row r="1204" spans="34:34" x14ac:dyDescent="0.25">
      <c r="AH1204" s="65"/>
    </row>
    <row r="1205" spans="34:34" x14ac:dyDescent="0.25">
      <c r="AH1205" s="65"/>
    </row>
    <row r="1206" spans="34:34" x14ac:dyDescent="0.25">
      <c r="AH1206" s="65"/>
    </row>
    <row r="1207" spans="34:34" x14ac:dyDescent="0.25">
      <c r="AH1207" s="65"/>
    </row>
    <row r="1208" spans="34:34" x14ac:dyDescent="0.25">
      <c r="AH1208" s="65"/>
    </row>
    <row r="1209" spans="34:34" x14ac:dyDescent="0.25">
      <c r="AH1209" s="65"/>
    </row>
    <row r="1210" spans="34:34" x14ac:dyDescent="0.25">
      <c r="AH1210" s="65"/>
    </row>
    <row r="1211" spans="34:34" x14ac:dyDescent="0.25">
      <c r="AH1211" s="65"/>
    </row>
    <row r="1212" spans="34:34" x14ac:dyDescent="0.25">
      <c r="AH1212" s="65"/>
    </row>
    <row r="1213" spans="34:34" x14ac:dyDescent="0.25">
      <c r="AH1213" s="65"/>
    </row>
    <row r="1214" spans="34:34" x14ac:dyDescent="0.25">
      <c r="AH1214" s="65"/>
    </row>
    <row r="1215" spans="34:34" x14ac:dyDescent="0.25">
      <c r="AH1215" s="65"/>
    </row>
    <row r="1216" spans="34:34" x14ac:dyDescent="0.25">
      <c r="AH1216" s="65"/>
    </row>
    <row r="1217" spans="34:34" x14ac:dyDescent="0.25">
      <c r="AH1217" s="65"/>
    </row>
    <row r="1218" spans="34:34" x14ac:dyDescent="0.25">
      <c r="AH1218" s="65"/>
    </row>
    <row r="1219" spans="34:34" x14ac:dyDescent="0.25">
      <c r="AH1219" s="65"/>
    </row>
    <row r="1220" spans="34:34" x14ac:dyDescent="0.25">
      <c r="AH1220" s="65"/>
    </row>
    <row r="1221" spans="34:34" x14ac:dyDescent="0.25">
      <c r="AH1221" s="65"/>
    </row>
    <row r="1222" spans="34:34" x14ac:dyDescent="0.25">
      <c r="AH1222" s="65"/>
    </row>
    <row r="1223" spans="34:34" x14ac:dyDescent="0.25">
      <c r="AH1223" s="65"/>
    </row>
    <row r="1224" spans="34:34" x14ac:dyDescent="0.25">
      <c r="AH1224" s="65"/>
    </row>
    <row r="1225" spans="34:34" x14ac:dyDescent="0.25">
      <c r="AH1225" s="65"/>
    </row>
    <row r="1226" spans="34:34" x14ac:dyDescent="0.25">
      <c r="AH1226" s="65"/>
    </row>
    <row r="1227" spans="34:34" x14ac:dyDescent="0.25">
      <c r="AH1227" s="65"/>
    </row>
    <row r="1228" spans="34:34" x14ac:dyDescent="0.25">
      <c r="AH1228" s="65"/>
    </row>
    <row r="1229" spans="34:34" x14ac:dyDescent="0.25">
      <c r="AH1229" s="65"/>
    </row>
    <row r="1230" spans="34:34" x14ac:dyDescent="0.25">
      <c r="AH1230" s="65"/>
    </row>
    <row r="1231" spans="34:34" x14ac:dyDescent="0.25">
      <c r="AH1231" s="65"/>
    </row>
    <row r="1232" spans="34:34" x14ac:dyDescent="0.25">
      <c r="AH1232" s="65"/>
    </row>
    <row r="1233" spans="34:34" x14ac:dyDescent="0.25">
      <c r="AH1233" s="65"/>
    </row>
    <row r="1234" spans="34:34" x14ac:dyDescent="0.25">
      <c r="AH1234" s="65"/>
    </row>
    <row r="1235" spans="34:34" x14ac:dyDescent="0.25">
      <c r="AH1235" s="65"/>
    </row>
    <row r="1236" spans="34:34" x14ac:dyDescent="0.25">
      <c r="AH1236" s="65"/>
    </row>
    <row r="1237" spans="34:34" x14ac:dyDescent="0.25">
      <c r="AH1237" s="65"/>
    </row>
    <row r="1238" spans="34:34" x14ac:dyDescent="0.25">
      <c r="AH1238" s="65"/>
    </row>
    <row r="1239" spans="34:34" x14ac:dyDescent="0.25">
      <c r="AH1239" s="65"/>
    </row>
    <row r="1240" spans="34:34" x14ac:dyDescent="0.25">
      <c r="AH1240" s="65"/>
    </row>
    <row r="1241" spans="34:34" x14ac:dyDescent="0.25">
      <c r="AH1241" s="65"/>
    </row>
    <row r="1242" spans="34:34" x14ac:dyDescent="0.25">
      <c r="AH1242" s="65"/>
    </row>
    <row r="1243" spans="34:34" x14ac:dyDescent="0.25">
      <c r="AH1243" s="65"/>
    </row>
    <row r="1244" spans="34:34" x14ac:dyDescent="0.25">
      <c r="AH1244" s="65"/>
    </row>
    <row r="1245" spans="34:34" x14ac:dyDescent="0.25">
      <c r="AH1245" s="65"/>
    </row>
    <row r="1246" spans="34:34" x14ac:dyDescent="0.25">
      <c r="AH1246" s="65"/>
    </row>
    <row r="1247" spans="34:34" x14ac:dyDescent="0.25">
      <c r="AH1247" s="65"/>
    </row>
    <row r="1248" spans="34:34" x14ac:dyDescent="0.25">
      <c r="AH1248" s="65"/>
    </row>
    <row r="1249" spans="34:34" x14ac:dyDescent="0.25">
      <c r="AH1249" s="65"/>
    </row>
    <row r="1250" spans="34:34" x14ac:dyDescent="0.25">
      <c r="AH1250" s="65"/>
    </row>
    <row r="1251" spans="34:34" x14ac:dyDescent="0.25">
      <c r="AH1251" s="65"/>
    </row>
    <row r="1252" spans="34:34" x14ac:dyDescent="0.25">
      <c r="AH1252" s="65"/>
    </row>
    <row r="1253" spans="34:34" x14ac:dyDescent="0.25">
      <c r="AH1253" s="65"/>
    </row>
    <row r="1254" spans="34:34" x14ac:dyDescent="0.25">
      <c r="AH1254" s="65"/>
    </row>
    <row r="1255" spans="34:34" x14ac:dyDescent="0.25">
      <c r="AH1255" s="65"/>
    </row>
    <row r="1256" spans="34:34" x14ac:dyDescent="0.25">
      <c r="AH1256" s="65"/>
    </row>
    <row r="1257" spans="34:34" x14ac:dyDescent="0.25">
      <c r="AH1257" s="65"/>
    </row>
    <row r="1258" spans="34:34" x14ac:dyDescent="0.25">
      <c r="AH1258" s="65"/>
    </row>
    <row r="1259" spans="34:34" x14ac:dyDescent="0.25">
      <c r="AH1259" s="65"/>
    </row>
    <row r="1260" spans="34:34" x14ac:dyDescent="0.25">
      <c r="AH1260" s="65"/>
    </row>
    <row r="1261" spans="34:34" x14ac:dyDescent="0.25">
      <c r="AH1261" s="65"/>
    </row>
    <row r="1262" spans="34:34" x14ac:dyDescent="0.25">
      <c r="AH1262" s="65"/>
    </row>
    <row r="1263" spans="34:34" x14ac:dyDescent="0.25">
      <c r="AH1263" s="65"/>
    </row>
    <row r="1264" spans="34:34" x14ac:dyDescent="0.25">
      <c r="AH1264" s="65"/>
    </row>
    <row r="1265" spans="34:34" x14ac:dyDescent="0.25">
      <c r="AH1265" s="65"/>
    </row>
    <row r="1266" spans="34:34" x14ac:dyDescent="0.25">
      <c r="AH1266" s="65"/>
    </row>
    <row r="1267" spans="34:34" x14ac:dyDescent="0.25">
      <c r="AH1267" s="65"/>
    </row>
    <row r="1268" spans="34:34" x14ac:dyDescent="0.25">
      <c r="AH1268" s="65"/>
    </row>
    <row r="1269" spans="34:34" x14ac:dyDescent="0.25">
      <c r="AH1269" s="65"/>
    </row>
    <row r="1270" spans="34:34" x14ac:dyDescent="0.25">
      <c r="AH1270" s="65"/>
    </row>
    <row r="1271" spans="34:34" x14ac:dyDescent="0.25">
      <c r="AH1271" s="65"/>
    </row>
    <row r="1272" spans="34:34" x14ac:dyDescent="0.25">
      <c r="AH1272" s="65"/>
    </row>
    <row r="1273" spans="34:34" x14ac:dyDescent="0.25">
      <c r="AH1273" s="65"/>
    </row>
    <row r="1274" spans="34:34" x14ac:dyDescent="0.25">
      <c r="AH1274" s="65"/>
    </row>
    <row r="1275" spans="34:34" x14ac:dyDescent="0.25">
      <c r="AH1275" s="65"/>
    </row>
    <row r="1276" spans="34:34" x14ac:dyDescent="0.25">
      <c r="AH1276" s="65"/>
    </row>
    <row r="1277" spans="34:34" x14ac:dyDescent="0.25">
      <c r="AH1277" s="65"/>
    </row>
    <row r="1278" spans="34:34" x14ac:dyDescent="0.25">
      <c r="AH1278" s="65"/>
    </row>
    <row r="1279" spans="34:34" x14ac:dyDescent="0.25">
      <c r="AH1279" s="65"/>
    </row>
    <row r="1280" spans="34:34" x14ac:dyDescent="0.25">
      <c r="AH1280" s="65"/>
    </row>
    <row r="1281" spans="34:34" x14ac:dyDescent="0.25">
      <c r="AH1281" s="65"/>
    </row>
    <row r="1282" spans="34:34" x14ac:dyDescent="0.25">
      <c r="AH1282" s="65"/>
    </row>
    <row r="1283" spans="34:34" x14ac:dyDescent="0.25">
      <c r="AH1283" s="65"/>
    </row>
    <row r="1284" spans="34:34" x14ac:dyDescent="0.25">
      <c r="AH1284" s="65"/>
    </row>
    <row r="1285" spans="34:34" x14ac:dyDescent="0.25">
      <c r="AH1285" s="65"/>
    </row>
    <row r="1286" spans="34:34" x14ac:dyDescent="0.25">
      <c r="AH1286" s="65"/>
    </row>
    <row r="1287" spans="34:34" x14ac:dyDescent="0.25">
      <c r="AH1287" s="65"/>
    </row>
    <row r="1288" spans="34:34" x14ac:dyDescent="0.25">
      <c r="AH1288" s="65"/>
    </row>
    <row r="1289" spans="34:34" x14ac:dyDescent="0.25">
      <c r="AH1289" s="65"/>
    </row>
    <row r="1290" spans="34:34" x14ac:dyDescent="0.25">
      <c r="AH1290" s="65"/>
    </row>
    <row r="1291" spans="34:34" x14ac:dyDescent="0.25">
      <c r="AH1291" s="65"/>
    </row>
    <row r="1292" spans="34:34" x14ac:dyDescent="0.25">
      <c r="AH1292" s="65"/>
    </row>
    <row r="1293" spans="34:34" x14ac:dyDescent="0.25">
      <c r="AH1293" s="65"/>
    </row>
    <row r="1294" spans="34:34" x14ac:dyDescent="0.25">
      <c r="AH1294" s="65"/>
    </row>
    <row r="1295" spans="34:34" x14ac:dyDescent="0.25">
      <c r="AH1295" s="65"/>
    </row>
    <row r="1296" spans="34:34" x14ac:dyDescent="0.25">
      <c r="AH1296" s="65"/>
    </row>
    <row r="1297" spans="34:34" x14ac:dyDescent="0.25">
      <c r="AH1297" s="65"/>
    </row>
    <row r="1298" spans="34:34" x14ac:dyDescent="0.25">
      <c r="AH1298" s="65"/>
    </row>
    <row r="1299" spans="34:34" x14ac:dyDescent="0.25">
      <c r="AH1299" s="65"/>
    </row>
    <row r="1300" spans="34:34" x14ac:dyDescent="0.25">
      <c r="AH1300" s="65"/>
    </row>
    <row r="1301" spans="34:34" x14ac:dyDescent="0.25">
      <c r="AH1301" s="65"/>
    </row>
    <row r="1302" spans="34:34" x14ac:dyDescent="0.25">
      <c r="AH1302" s="65"/>
    </row>
    <row r="1303" spans="34:34" x14ac:dyDescent="0.25">
      <c r="AH1303" s="65"/>
    </row>
    <row r="1304" spans="34:34" x14ac:dyDescent="0.25">
      <c r="AH1304" s="65"/>
    </row>
    <row r="1305" spans="34:34" x14ac:dyDescent="0.25">
      <c r="AH1305" s="65"/>
    </row>
    <row r="1306" spans="34:34" x14ac:dyDescent="0.25">
      <c r="AH1306" s="65"/>
    </row>
    <row r="1307" spans="34:34" x14ac:dyDescent="0.25">
      <c r="AH1307" s="65"/>
    </row>
    <row r="1308" spans="34:34" x14ac:dyDescent="0.25">
      <c r="AH1308" s="65"/>
    </row>
    <row r="1309" spans="34:34" x14ac:dyDescent="0.25">
      <c r="AH1309" s="65"/>
    </row>
    <row r="1310" spans="34:34" x14ac:dyDescent="0.25">
      <c r="AH1310" s="65"/>
    </row>
    <row r="1311" spans="34:34" x14ac:dyDescent="0.25">
      <c r="AH1311" s="65"/>
    </row>
    <row r="1312" spans="34:34" x14ac:dyDescent="0.25">
      <c r="AH1312" s="65"/>
    </row>
    <row r="1313" spans="34:34" x14ac:dyDescent="0.25">
      <c r="AH1313" s="65"/>
    </row>
    <row r="1314" spans="34:34" x14ac:dyDescent="0.25">
      <c r="AH1314" s="65"/>
    </row>
    <row r="1315" spans="34:34" x14ac:dyDescent="0.25">
      <c r="AH1315" s="65"/>
    </row>
    <row r="1316" spans="34:34" x14ac:dyDescent="0.25">
      <c r="AH1316" s="65"/>
    </row>
    <row r="1317" spans="34:34" x14ac:dyDescent="0.25">
      <c r="AH1317" s="65"/>
    </row>
    <row r="1318" spans="34:34" x14ac:dyDescent="0.25">
      <c r="AH1318" s="65"/>
    </row>
    <row r="1319" spans="34:34" x14ac:dyDescent="0.25">
      <c r="AH1319" s="65"/>
    </row>
    <row r="1320" spans="34:34" x14ac:dyDescent="0.25">
      <c r="AH1320" s="65"/>
    </row>
    <row r="1321" spans="34:34" x14ac:dyDescent="0.25">
      <c r="AH1321" s="65"/>
    </row>
    <row r="1322" spans="34:34" x14ac:dyDescent="0.25">
      <c r="AH1322" s="65"/>
    </row>
    <row r="1323" spans="34:34" x14ac:dyDescent="0.25">
      <c r="AH1323" s="65"/>
    </row>
    <row r="1324" spans="34:34" x14ac:dyDescent="0.25">
      <c r="AH1324" s="65"/>
    </row>
    <row r="1325" spans="34:34" x14ac:dyDescent="0.25">
      <c r="AH1325" s="65"/>
    </row>
    <row r="1326" spans="34:34" x14ac:dyDescent="0.25">
      <c r="AH1326" s="65"/>
    </row>
    <row r="1327" spans="34:34" x14ac:dyDescent="0.25">
      <c r="AH1327" s="65"/>
    </row>
    <row r="1328" spans="34:34" x14ac:dyDescent="0.25">
      <c r="AH1328" s="65"/>
    </row>
    <row r="1329" spans="34:34" x14ac:dyDescent="0.25">
      <c r="AH1329" s="65"/>
    </row>
    <row r="1330" spans="34:34" x14ac:dyDescent="0.25">
      <c r="AH1330" s="65"/>
    </row>
    <row r="1331" spans="34:34" x14ac:dyDescent="0.25">
      <c r="AH1331" s="65"/>
    </row>
    <row r="1332" spans="34:34" x14ac:dyDescent="0.25">
      <c r="AH1332" s="65"/>
    </row>
    <row r="1333" spans="34:34" x14ac:dyDescent="0.25">
      <c r="AH1333" s="65"/>
    </row>
    <row r="1334" spans="34:34" x14ac:dyDescent="0.25">
      <c r="AH1334" s="65"/>
    </row>
    <row r="1335" spans="34:34" x14ac:dyDescent="0.25">
      <c r="AH1335" s="65"/>
    </row>
    <row r="1336" spans="34:34" x14ac:dyDescent="0.25">
      <c r="AH1336" s="65"/>
    </row>
    <row r="1337" spans="34:34" x14ac:dyDescent="0.25">
      <c r="AH1337" s="65"/>
    </row>
    <row r="1338" spans="34:34" x14ac:dyDescent="0.25">
      <c r="AH1338" s="65"/>
    </row>
    <row r="1339" spans="34:34" x14ac:dyDescent="0.25">
      <c r="AH1339" s="65"/>
    </row>
    <row r="1340" spans="34:34" x14ac:dyDescent="0.25">
      <c r="AH1340" s="65"/>
    </row>
    <row r="1341" spans="34:34" x14ac:dyDescent="0.25">
      <c r="AH1341" s="65"/>
    </row>
    <row r="1342" spans="34:34" x14ac:dyDescent="0.25">
      <c r="AH1342" s="65"/>
    </row>
    <row r="1343" spans="34:34" x14ac:dyDescent="0.25">
      <c r="AH1343" s="65"/>
    </row>
    <row r="1344" spans="34:34" x14ac:dyDescent="0.25">
      <c r="AH1344" s="65"/>
    </row>
    <row r="1345" spans="34:34" x14ac:dyDescent="0.25">
      <c r="AH1345" s="65"/>
    </row>
    <row r="1346" spans="34:34" x14ac:dyDescent="0.25">
      <c r="AH1346" s="65"/>
    </row>
    <row r="1347" spans="34:34" x14ac:dyDescent="0.25">
      <c r="AH1347" s="65"/>
    </row>
    <row r="1348" spans="34:34" x14ac:dyDescent="0.25">
      <c r="AH1348" s="65"/>
    </row>
    <row r="1349" spans="34:34" x14ac:dyDescent="0.25">
      <c r="AH1349" s="65"/>
    </row>
    <row r="1350" spans="34:34" x14ac:dyDescent="0.25">
      <c r="AH1350" s="65"/>
    </row>
    <row r="1351" spans="34:34" x14ac:dyDescent="0.25">
      <c r="AH1351" s="65"/>
    </row>
    <row r="1352" spans="34:34" x14ac:dyDescent="0.25">
      <c r="AH1352" s="65"/>
    </row>
    <row r="1353" spans="34:34" x14ac:dyDescent="0.25">
      <c r="AH1353" s="65"/>
    </row>
    <row r="1354" spans="34:34" x14ac:dyDescent="0.25">
      <c r="AH1354" s="65"/>
    </row>
    <row r="1355" spans="34:34" x14ac:dyDescent="0.25">
      <c r="AH1355" s="65"/>
    </row>
    <row r="1356" spans="34:34" x14ac:dyDescent="0.25">
      <c r="AH1356" s="65"/>
    </row>
    <row r="1357" spans="34:34" x14ac:dyDescent="0.25">
      <c r="AH1357" s="65"/>
    </row>
    <row r="1358" spans="34:34" x14ac:dyDescent="0.25">
      <c r="AH1358" s="65"/>
    </row>
    <row r="1359" spans="34:34" x14ac:dyDescent="0.25">
      <c r="AH1359" s="65"/>
    </row>
    <row r="1360" spans="34:34" x14ac:dyDescent="0.25">
      <c r="AH1360" s="65"/>
    </row>
    <row r="1361" spans="34:34" x14ac:dyDescent="0.25">
      <c r="AH1361" s="65"/>
    </row>
    <row r="1362" spans="34:34" x14ac:dyDescent="0.25">
      <c r="AH1362" s="65"/>
    </row>
    <row r="1363" spans="34:34" x14ac:dyDescent="0.25">
      <c r="AH1363" s="65"/>
    </row>
    <row r="1364" spans="34:34" x14ac:dyDescent="0.25">
      <c r="AH1364" s="65"/>
    </row>
    <row r="1365" spans="34:34" x14ac:dyDescent="0.25">
      <c r="AH1365" s="65"/>
    </row>
    <row r="1366" spans="34:34" x14ac:dyDescent="0.25">
      <c r="AH1366" s="65"/>
    </row>
    <row r="1367" spans="34:34" x14ac:dyDescent="0.25">
      <c r="AH1367" s="65"/>
    </row>
    <row r="1368" spans="34:34" x14ac:dyDescent="0.25">
      <c r="AH1368" s="65"/>
    </row>
    <row r="1369" spans="34:34" x14ac:dyDescent="0.25">
      <c r="AH1369" s="65"/>
    </row>
    <row r="1370" spans="34:34" x14ac:dyDescent="0.25">
      <c r="AH1370" s="65"/>
    </row>
    <row r="1371" spans="34:34" x14ac:dyDescent="0.25">
      <c r="AH1371" s="65"/>
    </row>
    <row r="1372" spans="34:34" x14ac:dyDescent="0.25">
      <c r="AH1372" s="65"/>
    </row>
    <row r="1373" spans="34:34" x14ac:dyDescent="0.25">
      <c r="AH1373" s="65"/>
    </row>
    <row r="1374" spans="34:34" x14ac:dyDescent="0.25">
      <c r="AH1374" s="65"/>
    </row>
    <row r="1375" spans="34:34" x14ac:dyDescent="0.25">
      <c r="AH1375" s="65"/>
    </row>
    <row r="1376" spans="34:34" x14ac:dyDescent="0.25">
      <c r="AH1376" s="65"/>
    </row>
    <row r="1377" spans="34:34" x14ac:dyDescent="0.25">
      <c r="AH1377" s="65"/>
    </row>
    <row r="1378" spans="34:34" x14ac:dyDescent="0.25">
      <c r="AH1378" s="65"/>
    </row>
    <row r="1379" spans="34:34" x14ac:dyDescent="0.25">
      <c r="AH1379" s="65"/>
    </row>
    <row r="1380" spans="34:34" x14ac:dyDescent="0.25">
      <c r="AH1380" s="65"/>
    </row>
    <row r="1381" spans="34:34" x14ac:dyDescent="0.25">
      <c r="AH1381" s="65"/>
    </row>
    <row r="1382" spans="34:34" x14ac:dyDescent="0.25">
      <c r="AH1382" s="65"/>
    </row>
    <row r="1383" spans="34:34" x14ac:dyDescent="0.25">
      <c r="AH1383" s="65"/>
    </row>
    <row r="1384" spans="34:34" x14ac:dyDescent="0.25">
      <c r="AH1384" s="65"/>
    </row>
    <row r="1385" spans="34:34" x14ac:dyDescent="0.25">
      <c r="AH1385" s="65"/>
    </row>
    <row r="1386" spans="34:34" x14ac:dyDescent="0.25">
      <c r="AH1386" s="65"/>
    </row>
    <row r="1387" spans="34:34" x14ac:dyDescent="0.25">
      <c r="AH1387" s="65"/>
    </row>
    <row r="1388" spans="34:34" x14ac:dyDescent="0.25">
      <c r="AH1388" s="65"/>
    </row>
    <row r="1389" spans="34:34" x14ac:dyDescent="0.25">
      <c r="AH1389" s="65"/>
    </row>
    <row r="1390" spans="34:34" x14ac:dyDescent="0.25">
      <c r="AH1390" s="65"/>
    </row>
    <row r="1391" spans="34:34" x14ac:dyDescent="0.25">
      <c r="AH1391" s="65"/>
    </row>
    <row r="1392" spans="34:34" x14ac:dyDescent="0.25">
      <c r="AH1392" s="65"/>
    </row>
    <row r="1393" spans="34:34" x14ac:dyDescent="0.25">
      <c r="AH1393" s="65"/>
    </row>
    <row r="1394" spans="34:34" x14ac:dyDescent="0.25">
      <c r="AH1394" s="65"/>
    </row>
    <row r="1395" spans="34:34" x14ac:dyDescent="0.25">
      <c r="AH1395" s="65"/>
    </row>
    <row r="1396" spans="34:34" x14ac:dyDescent="0.25">
      <c r="AH1396" s="65"/>
    </row>
    <row r="1397" spans="34:34" x14ac:dyDescent="0.25">
      <c r="AH1397" s="65"/>
    </row>
    <row r="1398" spans="34:34" x14ac:dyDescent="0.25">
      <c r="AH1398" s="65"/>
    </row>
    <row r="1399" spans="34:34" x14ac:dyDescent="0.25">
      <c r="AH1399" s="65"/>
    </row>
    <row r="1400" spans="34:34" x14ac:dyDescent="0.25">
      <c r="AH1400" s="65"/>
    </row>
    <row r="1401" spans="34:34" x14ac:dyDescent="0.25">
      <c r="AH1401" s="65"/>
    </row>
    <row r="1402" spans="34:34" x14ac:dyDescent="0.25">
      <c r="AH1402" s="65"/>
    </row>
    <row r="1403" spans="34:34" x14ac:dyDescent="0.25">
      <c r="AH1403" s="65"/>
    </row>
    <row r="1404" spans="34:34" x14ac:dyDescent="0.25">
      <c r="AH1404" s="65"/>
    </row>
    <row r="1405" spans="34:34" x14ac:dyDescent="0.25">
      <c r="AH1405" s="65"/>
    </row>
    <row r="1406" spans="34:34" x14ac:dyDescent="0.25">
      <c r="AH1406" s="65"/>
    </row>
    <row r="1407" spans="34:34" x14ac:dyDescent="0.25">
      <c r="AH1407" s="65"/>
    </row>
    <row r="1408" spans="34:34" x14ac:dyDescent="0.25">
      <c r="AH1408" s="65"/>
    </row>
    <row r="1409" spans="34:34" x14ac:dyDescent="0.25">
      <c r="AH1409" s="65"/>
    </row>
    <row r="1410" spans="34:34" x14ac:dyDescent="0.25">
      <c r="AH1410" s="65"/>
    </row>
    <row r="1411" spans="34:34" x14ac:dyDescent="0.25">
      <c r="AH1411" s="65"/>
    </row>
    <row r="1412" spans="34:34" x14ac:dyDescent="0.25">
      <c r="AH1412" s="65"/>
    </row>
    <row r="1413" spans="34:34" x14ac:dyDescent="0.25">
      <c r="AH1413" s="65"/>
    </row>
    <row r="1414" spans="34:34" x14ac:dyDescent="0.25">
      <c r="AH1414" s="65"/>
    </row>
    <row r="1415" spans="34:34" x14ac:dyDescent="0.25">
      <c r="AH1415" s="65"/>
    </row>
    <row r="1416" spans="34:34" x14ac:dyDescent="0.25">
      <c r="AH1416" s="65"/>
    </row>
    <row r="1417" spans="34:34" x14ac:dyDescent="0.25">
      <c r="AH1417" s="65"/>
    </row>
    <row r="1418" spans="34:34" x14ac:dyDescent="0.25">
      <c r="AH1418" s="65"/>
    </row>
    <row r="1419" spans="34:34" x14ac:dyDescent="0.25">
      <c r="AH1419" s="65"/>
    </row>
    <row r="1420" spans="34:34" x14ac:dyDescent="0.25">
      <c r="AH1420" s="65"/>
    </row>
    <row r="1421" spans="34:34" x14ac:dyDescent="0.25">
      <c r="AH1421" s="65"/>
    </row>
    <row r="1422" spans="34:34" x14ac:dyDescent="0.25">
      <c r="AH1422" s="65"/>
    </row>
    <row r="1423" spans="34:34" x14ac:dyDescent="0.25">
      <c r="AH1423" s="65"/>
    </row>
    <row r="1424" spans="34:34" x14ac:dyDescent="0.25">
      <c r="AH1424" s="65"/>
    </row>
    <row r="1425" spans="34:34" x14ac:dyDescent="0.25">
      <c r="AH1425" s="65"/>
    </row>
    <row r="1426" spans="34:34" x14ac:dyDescent="0.25">
      <c r="AH1426" s="65"/>
    </row>
    <row r="1427" spans="34:34" x14ac:dyDescent="0.25">
      <c r="AH1427" s="65"/>
    </row>
    <row r="1428" spans="34:34" x14ac:dyDescent="0.25">
      <c r="AH1428" s="65"/>
    </row>
    <row r="1429" spans="34:34" x14ac:dyDescent="0.25">
      <c r="AH1429" s="65"/>
    </row>
    <row r="1430" spans="34:34" x14ac:dyDescent="0.25">
      <c r="AH1430" s="65"/>
    </row>
    <row r="1431" spans="34:34" x14ac:dyDescent="0.25">
      <c r="AH1431" s="65"/>
    </row>
    <row r="1432" spans="34:34" x14ac:dyDescent="0.25">
      <c r="AH1432" s="65"/>
    </row>
    <row r="1433" spans="34:34" x14ac:dyDescent="0.25">
      <c r="AH1433" s="65"/>
    </row>
    <row r="1434" spans="34:34" x14ac:dyDescent="0.25">
      <c r="AH1434" s="65"/>
    </row>
    <row r="1435" spans="34:34" x14ac:dyDescent="0.25">
      <c r="AH1435" s="65"/>
    </row>
    <row r="1436" spans="34:34" x14ac:dyDescent="0.25">
      <c r="AH1436" s="65"/>
    </row>
    <row r="1437" spans="34:34" x14ac:dyDescent="0.25">
      <c r="AH1437" s="65"/>
    </row>
    <row r="1438" spans="34:34" x14ac:dyDescent="0.25">
      <c r="AH1438" s="65"/>
    </row>
    <row r="1439" spans="34:34" x14ac:dyDescent="0.25">
      <c r="AH1439" s="65"/>
    </row>
    <row r="1440" spans="34:34" x14ac:dyDescent="0.25">
      <c r="AH1440" s="65"/>
    </row>
    <row r="1441" spans="34:34" x14ac:dyDescent="0.25">
      <c r="AH1441" s="65"/>
    </row>
    <row r="1442" spans="34:34" x14ac:dyDescent="0.25">
      <c r="AH1442" s="65"/>
    </row>
    <row r="1443" spans="34:34" x14ac:dyDescent="0.25">
      <c r="AH1443" s="65"/>
    </row>
    <row r="1444" spans="34:34" x14ac:dyDescent="0.25">
      <c r="AH1444" s="65"/>
    </row>
    <row r="1445" spans="34:34" x14ac:dyDescent="0.25">
      <c r="AH1445" s="65"/>
    </row>
    <row r="1446" spans="34:34" x14ac:dyDescent="0.25">
      <c r="AH1446" s="65"/>
    </row>
    <row r="1447" spans="34:34" x14ac:dyDescent="0.25">
      <c r="AH1447" s="65"/>
    </row>
    <row r="1448" spans="34:34" x14ac:dyDescent="0.25">
      <c r="AH1448" s="65"/>
    </row>
    <row r="1449" spans="34:34" x14ac:dyDescent="0.25">
      <c r="AH1449" s="65"/>
    </row>
    <row r="1450" spans="34:34" x14ac:dyDescent="0.25">
      <c r="AH1450" s="65"/>
    </row>
    <row r="1451" spans="34:34" x14ac:dyDescent="0.25">
      <c r="AH1451" s="65"/>
    </row>
    <row r="1452" spans="34:34" x14ac:dyDescent="0.25">
      <c r="AH1452" s="65"/>
    </row>
    <row r="1453" spans="34:34" x14ac:dyDescent="0.25">
      <c r="AH1453" s="65"/>
    </row>
    <row r="1454" spans="34:34" x14ac:dyDescent="0.25">
      <c r="AH1454" s="65"/>
    </row>
    <row r="1455" spans="34:34" x14ac:dyDescent="0.25">
      <c r="AH1455" s="65"/>
    </row>
    <row r="1456" spans="34:34" x14ac:dyDescent="0.25">
      <c r="AH1456" s="65"/>
    </row>
    <row r="1457" spans="34:34" x14ac:dyDescent="0.25">
      <c r="AH1457" s="65"/>
    </row>
    <row r="1458" spans="34:34" x14ac:dyDescent="0.25">
      <c r="AH1458" s="65"/>
    </row>
    <row r="1459" spans="34:34" x14ac:dyDescent="0.25">
      <c r="AH1459" s="65"/>
    </row>
    <row r="1460" spans="34:34" x14ac:dyDescent="0.25">
      <c r="AH1460" s="65"/>
    </row>
    <row r="1461" spans="34:34" x14ac:dyDescent="0.25">
      <c r="AH1461" s="65"/>
    </row>
    <row r="1462" spans="34:34" x14ac:dyDescent="0.25">
      <c r="AH1462" s="65"/>
    </row>
    <row r="1463" spans="34:34" x14ac:dyDescent="0.25">
      <c r="AH1463" s="65"/>
    </row>
    <row r="1464" spans="34:34" x14ac:dyDescent="0.25">
      <c r="AH1464" s="65"/>
    </row>
    <row r="1465" spans="34:34" x14ac:dyDescent="0.25">
      <c r="AH1465" s="65"/>
    </row>
    <row r="1466" spans="34:34" x14ac:dyDescent="0.25">
      <c r="AH1466" s="65"/>
    </row>
    <row r="1467" spans="34:34" x14ac:dyDescent="0.25">
      <c r="AH1467" s="65"/>
    </row>
    <row r="1468" spans="34:34" x14ac:dyDescent="0.25">
      <c r="AH1468" s="65"/>
    </row>
    <row r="1469" spans="34:34" x14ac:dyDescent="0.25">
      <c r="AH1469" s="65"/>
    </row>
    <row r="1470" spans="34:34" x14ac:dyDescent="0.25">
      <c r="AH1470" s="65"/>
    </row>
    <row r="1471" spans="34:34" x14ac:dyDescent="0.25">
      <c r="AH1471" s="65"/>
    </row>
    <row r="1472" spans="34:34" x14ac:dyDescent="0.25">
      <c r="AH1472" s="65"/>
    </row>
    <row r="1473" spans="34:34" x14ac:dyDescent="0.25">
      <c r="AH1473" s="65"/>
    </row>
    <row r="1474" spans="34:34" x14ac:dyDescent="0.25">
      <c r="AH1474" s="65"/>
    </row>
    <row r="1475" spans="34:34" x14ac:dyDescent="0.25">
      <c r="AH1475" s="65"/>
    </row>
    <row r="1476" spans="34:34" x14ac:dyDescent="0.25">
      <c r="AH1476" s="65"/>
    </row>
    <row r="1477" spans="34:34" x14ac:dyDescent="0.25">
      <c r="AH1477" s="65"/>
    </row>
    <row r="1478" spans="34:34" x14ac:dyDescent="0.25">
      <c r="AH1478" s="65"/>
    </row>
    <row r="1479" spans="34:34" x14ac:dyDescent="0.25">
      <c r="AH1479" s="65"/>
    </row>
    <row r="1480" spans="34:34" x14ac:dyDescent="0.25">
      <c r="AH1480" s="65"/>
    </row>
    <row r="1481" spans="34:34" x14ac:dyDescent="0.25">
      <c r="AH1481" s="65"/>
    </row>
    <row r="1482" spans="34:34" x14ac:dyDescent="0.25">
      <c r="AH1482" s="65"/>
    </row>
    <row r="1483" spans="34:34" x14ac:dyDescent="0.25">
      <c r="AH1483" s="65"/>
    </row>
    <row r="1484" spans="34:34" x14ac:dyDescent="0.25">
      <c r="AH1484" s="65"/>
    </row>
    <row r="1485" spans="34:34" x14ac:dyDescent="0.25">
      <c r="AH1485" s="65"/>
    </row>
    <row r="1486" spans="34:34" x14ac:dyDescent="0.25">
      <c r="AH1486" s="65"/>
    </row>
    <row r="1487" spans="34:34" x14ac:dyDescent="0.25">
      <c r="AH1487" s="65"/>
    </row>
    <row r="1488" spans="34:34" x14ac:dyDescent="0.25">
      <c r="AH1488" s="65"/>
    </row>
    <row r="1489" spans="34:34" x14ac:dyDescent="0.25">
      <c r="AH1489" s="65"/>
    </row>
    <row r="1490" spans="34:34" x14ac:dyDescent="0.25">
      <c r="AH1490" s="65"/>
    </row>
    <row r="1491" spans="34:34" x14ac:dyDescent="0.25">
      <c r="AH1491" s="65"/>
    </row>
    <row r="1492" spans="34:34" x14ac:dyDescent="0.25">
      <c r="AH1492" s="65"/>
    </row>
    <row r="1493" spans="34:34" x14ac:dyDescent="0.25">
      <c r="AH1493" s="65"/>
    </row>
    <row r="1494" spans="34:34" x14ac:dyDescent="0.25">
      <c r="AH1494" s="65"/>
    </row>
    <row r="1495" spans="34:34" x14ac:dyDescent="0.25">
      <c r="AH1495" s="65"/>
    </row>
    <row r="1496" spans="34:34" x14ac:dyDescent="0.25">
      <c r="AH1496" s="65"/>
    </row>
    <row r="1497" spans="34:34" x14ac:dyDescent="0.25">
      <c r="AH1497" s="65"/>
    </row>
    <row r="1498" spans="34:34" x14ac:dyDescent="0.25">
      <c r="AH1498" s="65"/>
    </row>
    <row r="1499" spans="34:34" x14ac:dyDescent="0.25">
      <c r="AH1499" s="65"/>
    </row>
    <row r="1500" spans="34:34" x14ac:dyDescent="0.25">
      <c r="AH1500" s="65"/>
    </row>
    <row r="1501" spans="34:34" x14ac:dyDescent="0.25">
      <c r="AH1501" s="65"/>
    </row>
    <row r="1502" spans="34:34" x14ac:dyDescent="0.25">
      <c r="AH1502" s="65"/>
    </row>
    <row r="1503" spans="34:34" x14ac:dyDescent="0.25">
      <c r="AH1503" s="65"/>
    </row>
    <row r="1504" spans="34:34" x14ac:dyDescent="0.25">
      <c r="AH1504" s="65"/>
    </row>
    <row r="1505" spans="34:34" x14ac:dyDescent="0.25">
      <c r="AH1505" s="65"/>
    </row>
    <row r="1506" spans="34:34" x14ac:dyDescent="0.25">
      <c r="AH1506" s="65"/>
    </row>
    <row r="1507" spans="34:34" x14ac:dyDescent="0.25">
      <c r="AH1507" s="65"/>
    </row>
    <row r="1508" spans="34:34" x14ac:dyDescent="0.25">
      <c r="AH1508" s="65"/>
    </row>
    <row r="1509" spans="34:34" x14ac:dyDescent="0.25">
      <c r="AH1509" s="65"/>
    </row>
    <row r="1510" spans="34:34" x14ac:dyDescent="0.25">
      <c r="AH1510" s="65"/>
    </row>
    <row r="1511" spans="34:34" x14ac:dyDescent="0.25">
      <c r="AH1511" s="65"/>
    </row>
    <row r="1512" spans="34:34" x14ac:dyDescent="0.25">
      <c r="AH1512" s="65"/>
    </row>
    <row r="1513" spans="34:34" x14ac:dyDescent="0.25">
      <c r="AH1513" s="65"/>
    </row>
    <row r="1514" spans="34:34" x14ac:dyDescent="0.25">
      <c r="AH1514" s="65"/>
    </row>
    <row r="1515" spans="34:34" x14ac:dyDescent="0.25">
      <c r="AH1515" s="65"/>
    </row>
    <row r="1516" spans="34:34" x14ac:dyDescent="0.25">
      <c r="AH1516" s="65"/>
    </row>
    <row r="1517" spans="34:34" x14ac:dyDescent="0.25">
      <c r="AH1517" s="65"/>
    </row>
    <row r="1518" spans="34:34" x14ac:dyDescent="0.25">
      <c r="AH1518" s="65"/>
    </row>
    <row r="1519" spans="34:34" x14ac:dyDescent="0.25">
      <c r="AH1519" s="65"/>
    </row>
    <row r="1520" spans="34:34" x14ac:dyDescent="0.25">
      <c r="AH1520" s="65"/>
    </row>
    <row r="1521" spans="34:34" x14ac:dyDescent="0.25">
      <c r="AH1521" s="65"/>
    </row>
    <row r="1522" spans="34:34" x14ac:dyDescent="0.25">
      <c r="AH1522" s="65"/>
    </row>
    <row r="1523" spans="34:34" x14ac:dyDescent="0.25">
      <c r="AH1523" s="65"/>
    </row>
    <row r="1524" spans="34:34" x14ac:dyDescent="0.25">
      <c r="AH1524" s="65"/>
    </row>
    <row r="1525" spans="34:34" x14ac:dyDescent="0.25">
      <c r="AH1525" s="65"/>
    </row>
    <row r="1526" spans="34:34" x14ac:dyDescent="0.25">
      <c r="AH1526" s="65"/>
    </row>
    <row r="1527" spans="34:34" x14ac:dyDescent="0.25">
      <c r="AH1527" s="65"/>
    </row>
    <row r="1528" spans="34:34" x14ac:dyDescent="0.25">
      <c r="AH1528" s="65"/>
    </row>
    <row r="1529" spans="34:34" x14ac:dyDescent="0.25">
      <c r="AH1529" s="65"/>
    </row>
    <row r="1530" spans="34:34" x14ac:dyDescent="0.25">
      <c r="AH1530" s="65"/>
    </row>
    <row r="1531" spans="34:34" x14ac:dyDescent="0.25">
      <c r="AH1531" s="65"/>
    </row>
    <row r="1532" spans="34:34" x14ac:dyDescent="0.25">
      <c r="AH1532" s="65"/>
    </row>
    <row r="1533" spans="34:34" x14ac:dyDescent="0.25">
      <c r="AH1533" s="65"/>
    </row>
    <row r="1534" spans="34:34" x14ac:dyDescent="0.25">
      <c r="AH1534" s="65"/>
    </row>
    <row r="1535" spans="34:34" x14ac:dyDescent="0.25">
      <c r="AH1535" s="65"/>
    </row>
    <row r="1536" spans="34:34" x14ac:dyDescent="0.25">
      <c r="AH1536" s="65"/>
    </row>
    <row r="1537" spans="34:34" x14ac:dyDescent="0.25">
      <c r="AH1537" s="65"/>
    </row>
    <row r="1538" spans="34:34" x14ac:dyDescent="0.25">
      <c r="AH1538" s="65"/>
    </row>
    <row r="1539" spans="34:34" x14ac:dyDescent="0.25">
      <c r="AH1539" s="65"/>
    </row>
    <row r="1540" spans="34:34" x14ac:dyDescent="0.25">
      <c r="AH1540" s="65"/>
    </row>
    <row r="1541" spans="34:34" x14ac:dyDescent="0.25">
      <c r="AH1541" s="65"/>
    </row>
    <row r="1542" spans="34:34" x14ac:dyDescent="0.25">
      <c r="AH1542" s="65"/>
    </row>
    <row r="1543" spans="34:34" x14ac:dyDescent="0.25">
      <c r="AH1543" s="65"/>
    </row>
    <row r="1544" spans="34:34" x14ac:dyDescent="0.25">
      <c r="AH1544" s="65"/>
    </row>
    <row r="1545" spans="34:34" x14ac:dyDescent="0.25">
      <c r="AH1545" s="65"/>
    </row>
    <row r="1546" spans="34:34" x14ac:dyDescent="0.25">
      <c r="AH1546" s="65"/>
    </row>
    <row r="1547" spans="34:34" x14ac:dyDescent="0.25">
      <c r="AH1547" s="65"/>
    </row>
    <row r="1548" spans="34:34" x14ac:dyDescent="0.25">
      <c r="AH1548" s="65"/>
    </row>
    <row r="1549" spans="34:34" x14ac:dyDescent="0.25">
      <c r="AH1549" s="65"/>
    </row>
    <row r="1550" spans="34:34" x14ac:dyDescent="0.25">
      <c r="AH1550" s="65"/>
    </row>
    <row r="1551" spans="34:34" x14ac:dyDescent="0.25">
      <c r="AH1551" s="65"/>
    </row>
    <row r="1552" spans="34:34" x14ac:dyDescent="0.25">
      <c r="AH1552" s="65"/>
    </row>
    <row r="1553" spans="34:34" x14ac:dyDescent="0.25">
      <c r="AH1553" s="65"/>
    </row>
    <row r="1554" spans="34:34" x14ac:dyDescent="0.25">
      <c r="AH1554" s="65"/>
    </row>
    <row r="1555" spans="34:34" x14ac:dyDescent="0.25">
      <c r="AH1555" s="65"/>
    </row>
    <row r="1556" spans="34:34" x14ac:dyDescent="0.25">
      <c r="AH1556" s="65"/>
    </row>
    <row r="1557" spans="34:34" x14ac:dyDescent="0.25">
      <c r="AH1557" s="65"/>
    </row>
    <row r="1558" spans="34:34" x14ac:dyDescent="0.25">
      <c r="AH1558" s="65"/>
    </row>
    <row r="1559" spans="34:34" x14ac:dyDescent="0.25">
      <c r="AH1559" s="65"/>
    </row>
    <row r="1560" spans="34:34" x14ac:dyDescent="0.25">
      <c r="AH1560" s="65"/>
    </row>
    <row r="1561" spans="34:34" x14ac:dyDescent="0.25">
      <c r="AH1561" s="65"/>
    </row>
    <row r="1562" spans="34:34" x14ac:dyDescent="0.25">
      <c r="AH1562" s="65"/>
    </row>
    <row r="1563" spans="34:34" x14ac:dyDescent="0.25">
      <c r="AH1563" s="65"/>
    </row>
    <row r="1564" spans="34:34" x14ac:dyDescent="0.25">
      <c r="AH1564" s="65"/>
    </row>
    <row r="1565" spans="34:34" x14ac:dyDescent="0.25">
      <c r="AH1565" s="65"/>
    </row>
    <row r="1566" spans="34:34" x14ac:dyDescent="0.25">
      <c r="AH1566" s="65"/>
    </row>
    <row r="1567" spans="34:34" x14ac:dyDescent="0.25">
      <c r="AH1567" s="65"/>
    </row>
    <row r="1568" spans="34:34" x14ac:dyDescent="0.25">
      <c r="AH1568" s="65"/>
    </row>
    <row r="1569" spans="34:34" x14ac:dyDescent="0.25">
      <c r="AH1569" s="65"/>
    </row>
    <row r="1570" spans="34:34" x14ac:dyDescent="0.25">
      <c r="AH1570" s="65"/>
    </row>
    <row r="1571" spans="34:34" x14ac:dyDescent="0.25">
      <c r="AH1571" s="65"/>
    </row>
    <row r="1572" spans="34:34" x14ac:dyDescent="0.25">
      <c r="AH1572" s="65"/>
    </row>
    <row r="1573" spans="34:34" x14ac:dyDescent="0.25">
      <c r="AH1573" s="65"/>
    </row>
    <row r="1574" spans="34:34" x14ac:dyDescent="0.25">
      <c r="AH1574" s="65"/>
    </row>
    <row r="1575" spans="34:34" x14ac:dyDescent="0.25">
      <c r="AH1575" s="65"/>
    </row>
    <row r="1576" spans="34:34" x14ac:dyDescent="0.25">
      <c r="AH1576" s="65"/>
    </row>
    <row r="1577" spans="34:34" x14ac:dyDescent="0.25">
      <c r="AH1577" s="65"/>
    </row>
    <row r="1578" spans="34:34" x14ac:dyDescent="0.25">
      <c r="AH1578" s="65"/>
    </row>
    <row r="1579" spans="34:34" x14ac:dyDescent="0.25">
      <c r="AH1579" s="65"/>
    </row>
    <row r="1580" spans="34:34" x14ac:dyDescent="0.25">
      <c r="AH1580" s="65"/>
    </row>
    <row r="1581" spans="34:34" x14ac:dyDescent="0.25">
      <c r="AH1581" s="65"/>
    </row>
    <row r="1582" spans="34:34" x14ac:dyDescent="0.25">
      <c r="AH1582" s="65"/>
    </row>
    <row r="1583" spans="34:34" x14ac:dyDescent="0.25">
      <c r="AH1583" s="65"/>
    </row>
    <row r="1584" spans="34:34" x14ac:dyDescent="0.25">
      <c r="AH1584" s="65"/>
    </row>
    <row r="1585" spans="34:34" x14ac:dyDescent="0.25">
      <c r="AH1585" s="65"/>
    </row>
    <row r="1586" spans="34:34" x14ac:dyDescent="0.25">
      <c r="AH1586" s="65"/>
    </row>
    <row r="1587" spans="34:34" x14ac:dyDescent="0.25">
      <c r="AH1587" s="65"/>
    </row>
    <row r="1588" spans="34:34" x14ac:dyDescent="0.25">
      <c r="AH1588" s="65"/>
    </row>
    <row r="1589" spans="34:34" x14ac:dyDescent="0.25">
      <c r="AH1589" s="65"/>
    </row>
    <row r="1590" spans="34:34" x14ac:dyDescent="0.25">
      <c r="AH1590" s="65"/>
    </row>
    <row r="1591" spans="34:34" x14ac:dyDescent="0.25">
      <c r="AH1591" s="65"/>
    </row>
    <row r="1592" spans="34:34" x14ac:dyDescent="0.25">
      <c r="AH1592" s="65"/>
    </row>
    <row r="1593" spans="34:34" x14ac:dyDescent="0.25">
      <c r="AH1593" s="65"/>
    </row>
    <row r="1594" spans="34:34" x14ac:dyDescent="0.25">
      <c r="AH1594" s="65"/>
    </row>
    <row r="1595" spans="34:34" x14ac:dyDescent="0.25">
      <c r="AH1595" s="65"/>
    </row>
    <row r="1596" spans="34:34" x14ac:dyDescent="0.25">
      <c r="AH1596" s="65"/>
    </row>
    <row r="1597" spans="34:34" x14ac:dyDescent="0.25">
      <c r="AH1597" s="65"/>
    </row>
    <row r="1598" spans="34:34" x14ac:dyDescent="0.25">
      <c r="AH1598" s="65"/>
    </row>
    <row r="1599" spans="34:34" x14ac:dyDescent="0.25">
      <c r="AH1599" s="65"/>
    </row>
    <row r="1600" spans="34:34" x14ac:dyDescent="0.25">
      <c r="AH1600" s="65"/>
    </row>
    <row r="1601" spans="34:34" x14ac:dyDescent="0.25">
      <c r="AH1601" s="65"/>
    </row>
    <row r="1602" spans="34:34" x14ac:dyDescent="0.25">
      <c r="AH1602" s="65"/>
    </row>
    <row r="1603" spans="34:34" x14ac:dyDescent="0.25">
      <c r="AH1603" s="65"/>
    </row>
    <row r="1604" spans="34:34" x14ac:dyDescent="0.25">
      <c r="AH1604" s="65"/>
    </row>
    <row r="1605" spans="34:34" x14ac:dyDescent="0.25">
      <c r="AH1605" s="65"/>
    </row>
    <row r="1606" spans="34:34" x14ac:dyDescent="0.25">
      <c r="AH1606" s="65"/>
    </row>
    <row r="1607" spans="34:34" x14ac:dyDescent="0.25">
      <c r="AH1607" s="65"/>
    </row>
    <row r="1608" spans="34:34" x14ac:dyDescent="0.25">
      <c r="AH1608" s="65"/>
    </row>
    <row r="1609" spans="34:34" x14ac:dyDescent="0.25">
      <c r="AH1609" s="65"/>
    </row>
    <row r="1610" spans="34:34" x14ac:dyDescent="0.25">
      <c r="AH1610" s="65"/>
    </row>
    <row r="1611" spans="34:34" x14ac:dyDescent="0.25">
      <c r="AH1611" s="65"/>
    </row>
    <row r="1612" spans="34:34" x14ac:dyDescent="0.25">
      <c r="AH1612" s="65"/>
    </row>
    <row r="1613" spans="34:34" x14ac:dyDescent="0.25">
      <c r="AH1613" s="65"/>
    </row>
    <row r="1614" spans="34:34" x14ac:dyDescent="0.25">
      <c r="AH1614" s="65"/>
    </row>
    <row r="1615" spans="34:34" x14ac:dyDescent="0.25">
      <c r="AH1615" s="65"/>
    </row>
    <row r="1616" spans="34:34" x14ac:dyDescent="0.25">
      <c r="AH1616" s="65"/>
    </row>
    <row r="1617" spans="34:34" x14ac:dyDescent="0.25">
      <c r="AH1617" s="65"/>
    </row>
    <row r="1618" spans="34:34" x14ac:dyDescent="0.25">
      <c r="AH1618" s="65"/>
    </row>
    <row r="1619" spans="34:34" x14ac:dyDescent="0.25">
      <c r="AH1619" s="65"/>
    </row>
    <row r="1620" spans="34:34" x14ac:dyDescent="0.25">
      <c r="AH1620" s="65"/>
    </row>
    <row r="1621" spans="34:34" x14ac:dyDescent="0.25">
      <c r="AH1621" s="65"/>
    </row>
    <row r="1622" spans="34:34" x14ac:dyDescent="0.25">
      <c r="AH1622" s="65"/>
    </row>
    <row r="1623" spans="34:34" x14ac:dyDescent="0.25">
      <c r="AH1623" s="65"/>
    </row>
    <row r="1624" spans="34:34" x14ac:dyDescent="0.25">
      <c r="AH1624" s="65"/>
    </row>
    <row r="1625" spans="34:34" x14ac:dyDescent="0.25">
      <c r="AH1625" s="65"/>
    </row>
    <row r="1626" spans="34:34" x14ac:dyDescent="0.25">
      <c r="AH1626" s="65"/>
    </row>
    <row r="1627" spans="34:34" x14ac:dyDescent="0.25">
      <c r="AH1627" s="65"/>
    </row>
    <row r="1628" spans="34:34" x14ac:dyDescent="0.25">
      <c r="AH1628" s="65"/>
    </row>
    <row r="1629" spans="34:34" x14ac:dyDescent="0.25">
      <c r="AH1629" s="65"/>
    </row>
    <row r="1630" spans="34:34" x14ac:dyDescent="0.25">
      <c r="AH1630" s="65"/>
    </row>
    <row r="1631" spans="34:34" x14ac:dyDescent="0.25">
      <c r="AH1631" s="65"/>
    </row>
    <row r="1632" spans="34:34" x14ac:dyDescent="0.25">
      <c r="AH1632" s="65"/>
    </row>
    <row r="1633" spans="34:34" x14ac:dyDescent="0.25">
      <c r="AH1633" s="65"/>
    </row>
    <row r="1634" spans="34:34" x14ac:dyDescent="0.25">
      <c r="AH1634" s="65"/>
    </row>
    <row r="1635" spans="34:34" x14ac:dyDescent="0.25">
      <c r="AH1635" s="65"/>
    </row>
    <row r="1636" spans="34:34" x14ac:dyDescent="0.25">
      <c r="AH1636" s="65"/>
    </row>
    <row r="1637" spans="34:34" x14ac:dyDescent="0.25">
      <c r="AH1637" s="65"/>
    </row>
    <row r="1638" spans="34:34" x14ac:dyDescent="0.25">
      <c r="AH1638" s="65"/>
    </row>
    <row r="1639" spans="34:34" x14ac:dyDescent="0.25">
      <c r="AH1639" s="65"/>
    </row>
    <row r="1640" spans="34:34" x14ac:dyDescent="0.25">
      <c r="AH1640" s="65"/>
    </row>
    <row r="1641" spans="34:34" x14ac:dyDescent="0.25">
      <c r="AH1641" s="65"/>
    </row>
    <row r="1642" spans="34:34" x14ac:dyDescent="0.25">
      <c r="AH1642" s="65"/>
    </row>
    <row r="1643" spans="34:34" x14ac:dyDescent="0.25">
      <c r="AH1643" s="65"/>
    </row>
    <row r="1644" spans="34:34" x14ac:dyDescent="0.25">
      <c r="AH1644" s="65"/>
    </row>
    <row r="1645" spans="34:34" x14ac:dyDescent="0.25">
      <c r="AH1645" s="65"/>
    </row>
    <row r="1646" spans="34:34" x14ac:dyDescent="0.25">
      <c r="AH1646" s="65"/>
    </row>
    <row r="1647" spans="34:34" x14ac:dyDescent="0.25">
      <c r="AH1647" s="65"/>
    </row>
    <row r="1648" spans="34:34" x14ac:dyDescent="0.25">
      <c r="AH1648" s="65"/>
    </row>
    <row r="1649" spans="34:34" x14ac:dyDescent="0.25">
      <c r="AH1649" s="65"/>
    </row>
    <row r="1650" spans="34:34" x14ac:dyDescent="0.25">
      <c r="AH1650" s="65"/>
    </row>
    <row r="1651" spans="34:34" x14ac:dyDescent="0.25">
      <c r="AH1651" s="65"/>
    </row>
    <row r="1652" spans="34:34" x14ac:dyDescent="0.25">
      <c r="AH1652" s="65"/>
    </row>
    <row r="1653" spans="34:34" x14ac:dyDescent="0.25">
      <c r="AH1653" s="65"/>
    </row>
    <row r="1654" spans="34:34" x14ac:dyDescent="0.25">
      <c r="AH1654" s="65"/>
    </row>
    <row r="1655" spans="34:34" x14ac:dyDescent="0.25">
      <c r="AH1655" s="65"/>
    </row>
    <row r="1656" spans="34:34" x14ac:dyDescent="0.25">
      <c r="AH1656" s="65"/>
    </row>
    <row r="1657" spans="34:34" x14ac:dyDescent="0.25">
      <c r="AH1657" s="65"/>
    </row>
    <row r="1658" spans="34:34" x14ac:dyDescent="0.25">
      <c r="AH1658" s="65"/>
    </row>
    <row r="1659" spans="34:34" x14ac:dyDescent="0.25">
      <c r="AH1659" s="65"/>
    </row>
    <row r="1660" spans="34:34" x14ac:dyDescent="0.25">
      <c r="AH1660" s="65"/>
    </row>
    <row r="1661" spans="34:34" x14ac:dyDescent="0.25">
      <c r="AH1661" s="65"/>
    </row>
    <row r="1662" spans="34:34" x14ac:dyDescent="0.25">
      <c r="AH1662" s="65"/>
    </row>
    <row r="1663" spans="34:34" x14ac:dyDescent="0.25">
      <c r="AH1663" s="65"/>
    </row>
    <row r="1664" spans="34:34" x14ac:dyDescent="0.25">
      <c r="AH1664" s="65"/>
    </row>
    <row r="1665" spans="34:34" x14ac:dyDescent="0.25">
      <c r="AH1665" s="65"/>
    </row>
    <row r="1666" spans="34:34" x14ac:dyDescent="0.25">
      <c r="AH1666" s="65"/>
    </row>
    <row r="1667" spans="34:34" x14ac:dyDescent="0.25">
      <c r="AH1667" s="65"/>
    </row>
    <row r="1668" spans="34:34" x14ac:dyDescent="0.25">
      <c r="AH1668" s="65"/>
    </row>
    <row r="1669" spans="34:34" x14ac:dyDescent="0.25">
      <c r="AH1669" s="65"/>
    </row>
    <row r="1670" spans="34:34" x14ac:dyDescent="0.25">
      <c r="AH1670" s="65"/>
    </row>
    <row r="1671" spans="34:34" x14ac:dyDescent="0.25">
      <c r="AH1671" s="65"/>
    </row>
    <row r="1672" spans="34:34" x14ac:dyDescent="0.25">
      <c r="AH1672" s="65"/>
    </row>
    <row r="1673" spans="34:34" x14ac:dyDescent="0.25">
      <c r="AH1673" s="65"/>
    </row>
    <row r="1674" spans="34:34" x14ac:dyDescent="0.25">
      <c r="AH1674" s="65"/>
    </row>
    <row r="1675" spans="34:34" x14ac:dyDescent="0.25">
      <c r="AH1675" s="65"/>
    </row>
    <row r="1676" spans="34:34" x14ac:dyDescent="0.25">
      <c r="AH1676" s="65"/>
    </row>
    <row r="1677" spans="34:34" x14ac:dyDescent="0.25">
      <c r="AH1677" s="65"/>
    </row>
    <row r="1678" spans="34:34" x14ac:dyDescent="0.25">
      <c r="AH1678" s="65"/>
    </row>
    <row r="1679" spans="34:34" x14ac:dyDescent="0.25">
      <c r="AH1679" s="65"/>
    </row>
    <row r="1680" spans="34:34" x14ac:dyDescent="0.25">
      <c r="AH1680" s="65"/>
    </row>
    <row r="1681" spans="34:34" x14ac:dyDescent="0.25">
      <c r="AH1681" s="65"/>
    </row>
    <row r="1682" spans="34:34" x14ac:dyDescent="0.25">
      <c r="AH1682" s="65"/>
    </row>
    <row r="1683" spans="34:34" x14ac:dyDescent="0.25">
      <c r="AH1683" s="65"/>
    </row>
    <row r="1684" spans="34:34" x14ac:dyDescent="0.25">
      <c r="AH1684" s="65"/>
    </row>
    <row r="1685" spans="34:34" x14ac:dyDescent="0.25">
      <c r="AH1685" s="65"/>
    </row>
    <row r="1686" spans="34:34" x14ac:dyDescent="0.25">
      <c r="AH1686" s="65"/>
    </row>
    <row r="1687" spans="34:34" x14ac:dyDescent="0.25">
      <c r="AH1687" s="65"/>
    </row>
    <row r="1688" spans="34:34" x14ac:dyDescent="0.25">
      <c r="AH1688" s="65"/>
    </row>
    <row r="1689" spans="34:34" x14ac:dyDescent="0.25">
      <c r="AH1689" s="65"/>
    </row>
    <row r="1690" spans="34:34" x14ac:dyDescent="0.25">
      <c r="AH1690" s="65"/>
    </row>
    <row r="1691" spans="34:34" x14ac:dyDescent="0.25">
      <c r="AH1691" s="65"/>
    </row>
    <row r="1692" spans="34:34" x14ac:dyDescent="0.25">
      <c r="AH1692" s="65"/>
    </row>
    <row r="1693" spans="34:34" x14ac:dyDescent="0.25">
      <c r="AH1693" s="65"/>
    </row>
    <row r="1694" spans="34:34" x14ac:dyDescent="0.25">
      <c r="AH1694" s="65"/>
    </row>
    <row r="1695" spans="34:34" x14ac:dyDescent="0.25">
      <c r="AH1695" s="65"/>
    </row>
    <row r="1696" spans="34:34" x14ac:dyDescent="0.25">
      <c r="AH1696" s="65"/>
    </row>
    <row r="1697" spans="34:34" x14ac:dyDescent="0.25">
      <c r="AH1697" s="65"/>
    </row>
    <row r="1698" spans="34:34" x14ac:dyDescent="0.25">
      <c r="AH1698" s="65"/>
    </row>
    <row r="1699" spans="34:34" x14ac:dyDescent="0.25">
      <c r="AH1699" s="65"/>
    </row>
    <row r="1700" spans="34:34" x14ac:dyDescent="0.25">
      <c r="AH1700" s="65"/>
    </row>
    <row r="1701" spans="34:34" x14ac:dyDescent="0.25">
      <c r="AH1701" s="65"/>
    </row>
    <row r="1702" spans="34:34" x14ac:dyDescent="0.25">
      <c r="AH1702" s="65"/>
    </row>
    <row r="1703" spans="34:34" x14ac:dyDescent="0.25">
      <c r="AH1703" s="65"/>
    </row>
    <row r="1704" spans="34:34" x14ac:dyDescent="0.25">
      <c r="AH1704" s="65"/>
    </row>
    <row r="1705" spans="34:34" x14ac:dyDescent="0.25">
      <c r="AH1705" s="65"/>
    </row>
    <row r="1706" spans="34:34" x14ac:dyDescent="0.25">
      <c r="AH1706" s="65"/>
    </row>
    <row r="1707" spans="34:34" x14ac:dyDescent="0.25">
      <c r="AH1707" s="65"/>
    </row>
    <row r="1708" spans="34:34" x14ac:dyDescent="0.25">
      <c r="AH1708" s="65"/>
    </row>
    <row r="1709" spans="34:34" x14ac:dyDescent="0.25">
      <c r="AH1709" s="65"/>
    </row>
    <row r="1710" spans="34:34" x14ac:dyDescent="0.25">
      <c r="AH1710" s="65"/>
    </row>
    <row r="1711" spans="34:34" x14ac:dyDescent="0.25">
      <c r="AH1711" s="65"/>
    </row>
    <row r="1712" spans="34:34" x14ac:dyDescent="0.25">
      <c r="AH1712" s="65"/>
    </row>
    <row r="1713" spans="34:34" x14ac:dyDescent="0.25">
      <c r="AH1713" s="65"/>
    </row>
    <row r="1714" spans="34:34" x14ac:dyDescent="0.25">
      <c r="AH1714" s="65"/>
    </row>
    <row r="1715" spans="34:34" x14ac:dyDescent="0.25">
      <c r="AH1715" s="65"/>
    </row>
    <row r="1716" spans="34:34" x14ac:dyDescent="0.25">
      <c r="AH1716" s="65"/>
    </row>
    <row r="1717" spans="34:34" x14ac:dyDescent="0.25">
      <c r="AH1717" s="65"/>
    </row>
    <row r="1718" spans="34:34" x14ac:dyDescent="0.25">
      <c r="AH1718" s="65"/>
    </row>
    <row r="1719" spans="34:34" x14ac:dyDescent="0.25">
      <c r="AH1719" s="65"/>
    </row>
    <row r="1720" spans="34:34" x14ac:dyDescent="0.25">
      <c r="AH1720" s="65"/>
    </row>
    <row r="1721" spans="34:34" x14ac:dyDescent="0.25">
      <c r="AH1721" s="65"/>
    </row>
    <row r="1722" spans="34:34" x14ac:dyDescent="0.25">
      <c r="AH1722" s="65"/>
    </row>
    <row r="1723" spans="34:34" x14ac:dyDescent="0.25">
      <c r="AH1723" s="65"/>
    </row>
    <row r="1724" spans="34:34" x14ac:dyDescent="0.25">
      <c r="AH1724" s="65"/>
    </row>
    <row r="1725" spans="34:34" x14ac:dyDescent="0.25">
      <c r="AH1725" s="65"/>
    </row>
    <row r="1726" spans="34:34" x14ac:dyDescent="0.25">
      <c r="AH1726" s="65"/>
    </row>
    <row r="1727" spans="34:34" x14ac:dyDescent="0.25">
      <c r="AH1727" s="65"/>
    </row>
    <row r="1728" spans="34:34" x14ac:dyDescent="0.25">
      <c r="AH1728" s="65"/>
    </row>
    <row r="1729" spans="34:34" x14ac:dyDescent="0.25">
      <c r="AH1729" s="65"/>
    </row>
    <row r="1730" spans="34:34" x14ac:dyDescent="0.25">
      <c r="AH1730" s="65"/>
    </row>
    <row r="1731" spans="34:34" x14ac:dyDescent="0.25">
      <c r="AH1731" s="65"/>
    </row>
    <row r="1732" spans="34:34" x14ac:dyDescent="0.25">
      <c r="AH1732" s="65"/>
    </row>
    <row r="1733" spans="34:34" x14ac:dyDescent="0.25">
      <c r="AH1733" s="65"/>
    </row>
    <row r="1734" spans="34:34" x14ac:dyDescent="0.25">
      <c r="AH1734" s="65"/>
    </row>
    <row r="1735" spans="34:34" x14ac:dyDescent="0.25">
      <c r="AH1735" s="65"/>
    </row>
    <row r="1736" spans="34:34" x14ac:dyDescent="0.25">
      <c r="AH1736" s="65"/>
    </row>
    <row r="1737" spans="34:34" x14ac:dyDescent="0.25">
      <c r="AH1737" s="65"/>
    </row>
    <row r="1738" spans="34:34" x14ac:dyDescent="0.25">
      <c r="AH1738" s="65"/>
    </row>
    <row r="1739" spans="34:34" x14ac:dyDescent="0.25">
      <c r="AH1739" s="65"/>
    </row>
    <row r="1740" spans="34:34" x14ac:dyDescent="0.25">
      <c r="AH1740" s="65"/>
    </row>
    <row r="1741" spans="34:34" x14ac:dyDescent="0.25">
      <c r="AH1741" s="65"/>
    </row>
    <row r="1742" spans="34:34" x14ac:dyDescent="0.25">
      <c r="AH1742" s="65"/>
    </row>
    <row r="1743" spans="34:34" x14ac:dyDescent="0.25">
      <c r="AH1743" s="65"/>
    </row>
    <row r="1744" spans="34:34" x14ac:dyDescent="0.25">
      <c r="AH1744" s="65"/>
    </row>
    <row r="1745" spans="34:34" x14ac:dyDescent="0.25">
      <c r="AH1745" s="65"/>
    </row>
    <row r="1746" spans="34:34" x14ac:dyDescent="0.25">
      <c r="AH1746" s="65"/>
    </row>
    <row r="1747" spans="34:34" x14ac:dyDescent="0.25">
      <c r="AH1747" s="65"/>
    </row>
    <row r="1748" spans="34:34" x14ac:dyDescent="0.25">
      <c r="AH1748" s="65"/>
    </row>
    <row r="1749" spans="34:34" x14ac:dyDescent="0.25">
      <c r="AH1749" s="65"/>
    </row>
    <row r="1750" spans="34:34" x14ac:dyDescent="0.25">
      <c r="AH1750" s="65"/>
    </row>
    <row r="1751" spans="34:34" x14ac:dyDescent="0.25">
      <c r="AH1751" s="65"/>
    </row>
    <row r="1752" spans="34:34" x14ac:dyDescent="0.25">
      <c r="AH1752" s="65"/>
    </row>
    <row r="1753" spans="34:34" x14ac:dyDescent="0.25">
      <c r="AH1753" s="65"/>
    </row>
    <row r="1754" spans="34:34" x14ac:dyDescent="0.25">
      <c r="AH1754" s="65"/>
    </row>
    <row r="1755" spans="34:34" x14ac:dyDescent="0.25">
      <c r="AH1755" s="65"/>
    </row>
    <row r="1756" spans="34:34" x14ac:dyDescent="0.25">
      <c r="AH1756" s="65"/>
    </row>
    <row r="1757" spans="34:34" x14ac:dyDescent="0.25">
      <c r="AH1757" s="65"/>
    </row>
    <row r="1758" spans="34:34" x14ac:dyDescent="0.25">
      <c r="AH1758" s="65"/>
    </row>
    <row r="1759" spans="34:34" x14ac:dyDescent="0.25">
      <c r="AH1759" s="65"/>
    </row>
    <row r="1760" spans="34:34" x14ac:dyDescent="0.25">
      <c r="AH1760" s="65"/>
    </row>
    <row r="1761" spans="34:34" x14ac:dyDescent="0.25">
      <c r="AH1761" s="65"/>
    </row>
    <row r="1762" spans="34:34" x14ac:dyDescent="0.25">
      <c r="AH1762" s="65"/>
    </row>
    <row r="1763" spans="34:34" x14ac:dyDescent="0.25">
      <c r="AH1763" s="65"/>
    </row>
    <row r="1764" spans="34:34" x14ac:dyDescent="0.25">
      <c r="AH1764" s="65"/>
    </row>
    <row r="1765" spans="34:34" x14ac:dyDescent="0.25">
      <c r="AH1765" s="65"/>
    </row>
    <row r="1766" spans="34:34" x14ac:dyDescent="0.25">
      <c r="AH1766" s="65"/>
    </row>
    <row r="1767" spans="34:34" x14ac:dyDescent="0.25">
      <c r="AH1767" s="65"/>
    </row>
    <row r="1768" spans="34:34" x14ac:dyDescent="0.25">
      <c r="AH1768" s="65"/>
    </row>
    <row r="1769" spans="34:34" x14ac:dyDescent="0.25">
      <c r="AH1769" s="65"/>
    </row>
    <row r="1770" spans="34:34" x14ac:dyDescent="0.25">
      <c r="AH1770" s="65"/>
    </row>
    <row r="1771" spans="34:34" x14ac:dyDescent="0.25">
      <c r="AH1771" s="65"/>
    </row>
    <row r="1772" spans="34:34" x14ac:dyDescent="0.25">
      <c r="AH1772" s="65"/>
    </row>
    <row r="1773" spans="34:34" x14ac:dyDescent="0.25">
      <c r="AH1773" s="65"/>
    </row>
    <row r="1774" spans="34:34" x14ac:dyDescent="0.25">
      <c r="AH1774" s="65"/>
    </row>
    <row r="1775" spans="34:34" x14ac:dyDescent="0.25">
      <c r="AH1775" s="65"/>
    </row>
    <row r="1776" spans="34:34" x14ac:dyDescent="0.25">
      <c r="AH1776" s="65"/>
    </row>
    <row r="1777" spans="34:34" x14ac:dyDescent="0.25">
      <c r="AH1777" s="65"/>
    </row>
    <row r="1778" spans="34:34" x14ac:dyDescent="0.25">
      <c r="AH1778" s="65"/>
    </row>
    <row r="1779" spans="34:34" x14ac:dyDescent="0.25">
      <c r="AH1779" s="65"/>
    </row>
    <row r="1780" spans="34:34" x14ac:dyDescent="0.25">
      <c r="AH1780" s="65"/>
    </row>
    <row r="1781" spans="34:34" x14ac:dyDescent="0.25">
      <c r="AH1781" s="65"/>
    </row>
    <row r="1782" spans="34:34" x14ac:dyDescent="0.25">
      <c r="AH1782" s="65"/>
    </row>
    <row r="1783" spans="34:34" x14ac:dyDescent="0.25">
      <c r="AH1783" s="65"/>
    </row>
    <row r="1784" spans="34:34" x14ac:dyDescent="0.25">
      <c r="AH1784" s="65"/>
    </row>
    <row r="1785" spans="34:34" x14ac:dyDescent="0.25">
      <c r="AH1785" s="65"/>
    </row>
    <row r="1786" spans="34:34" x14ac:dyDescent="0.25">
      <c r="AH1786" s="65"/>
    </row>
    <row r="1787" spans="34:34" x14ac:dyDescent="0.25">
      <c r="AH1787" s="65"/>
    </row>
    <row r="1788" spans="34:34" x14ac:dyDescent="0.25">
      <c r="AH1788" s="65"/>
    </row>
    <row r="1789" spans="34:34" x14ac:dyDescent="0.25">
      <c r="AH1789" s="65"/>
    </row>
    <row r="1790" spans="34:34" x14ac:dyDescent="0.25">
      <c r="AH1790" s="65"/>
    </row>
    <row r="1791" spans="34:34" x14ac:dyDescent="0.25">
      <c r="AH1791" s="65"/>
    </row>
    <row r="1792" spans="34:34" x14ac:dyDescent="0.25">
      <c r="AH1792" s="65"/>
    </row>
    <row r="1793" spans="34:34" x14ac:dyDescent="0.25">
      <c r="AH1793" s="65"/>
    </row>
    <row r="1794" spans="34:34" x14ac:dyDescent="0.25">
      <c r="AH1794" s="65"/>
    </row>
    <row r="1795" spans="34:34" x14ac:dyDescent="0.25">
      <c r="AH1795" s="65"/>
    </row>
    <row r="1796" spans="34:34" x14ac:dyDescent="0.25">
      <c r="AH1796" s="65"/>
    </row>
    <row r="1797" spans="34:34" x14ac:dyDescent="0.25">
      <c r="AH1797" s="65"/>
    </row>
    <row r="1798" spans="34:34" x14ac:dyDescent="0.25">
      <c r="AH1798" s="65"/>
    </row>
    <row r="1799" spans="34:34" x14ac:dyDescent="0.25">
      <c r="AH1799" s="65"/>
    </row>
    <row r="1800" spans="34:34" x14ac:dyDescent="0.25">
      <c r="AH1800" s="65"/>
    </row>
    <row r="1801" spans="34:34" x14ac:dyDescent="0.25">
      <c r="AH1801" s="65"/>
    </row>
    <row r="1802" spans="34:34" x14ac:dyDescent="0.25">
      <c r="AH1802" s="65"/>
    </row>
    <row r="1803" spans="34:34" x14ac:dyDescent="0.25">
      <c r="AH1803" s="65"/>
    </row>
    <row r="1804" spans="34:34" x14ac:dyDescent="0.25">
      <c r="AH1804" s="65"/>
    </row>
    <row r="1805" spans="34:34" x14ac:dyDescent="0.25">
      <c r="AH1805" s="65"/>
    </row>
    <row r="1806" spans="34:34" x14ac:dyDescent="0.25">
      <c r="AH1806" s="65"/>
    </row>
    <row r="1807" spans="34:34" x14ac:dyDescent="0.25">
      <c r="AH1807" s="65"/>
    </row>
    <row r="1808" spans="34:34" x14ac:dyDescent="0.25">
      <c r="AH1808" s="65"/>
    </row>
    <row r="1809" spans="34:34" x14ac:dyDescent="0.25">
      <c r="AH1809" s="65"/>
    </row>
    <row r="1810" spans="34:34" x14ac:dyDescent="0.25">
      <c r="AH1810" s="65"/>
    </row>
    <row r="1811" spans="34:34" x14ac:dyDescent="0.25">
      <c r="AH1811" s="65"/>
    </row>
    <row r="1812" spans="34:34" x14ac:dyDescent="0.25">
      <c r="AH1812" s="65"/>
    </row>
    <row r="1813" spans="34:34" x14ac:dyDescent="0.25">
      <c r="AH1813" s="65"/>
    </row>
    <row r="1814" spans="34:34" x14ac:dyDescent="0.25">
      <c r="AH1814" s="65"/>
    </row>
    <row r="1815" spans="34:34" x14ac:dyDescent="0.25">
      <c r="AH1815" s="65"/>
    </row>
    <row r="1816" spans="34:34" x14ac:dyDescent="0.25">
      <c r="AH1816" s="65"/>
    </row>
    <row r="1817" spans="34:34" x14ac:dyDescent="0.25">
      <c r="AH1817" s="65"/>
    </row>
    <row r="1818" spans="34:34" x14ac:dyDescent="0.25">
      <c r="AH1818" s="65"/>
    </row>
    <row r="1819" spans="34:34" x14ac:dyDescent="0.25">
      <c r="AH1819" s="65"/>
    </row>
    <row r="1820" spans="34:34" x14ac:dyDescent="0.25">
      <c r="AH1820" s="65"/>
    </row>
    <row r="1821" spans="34:34" x14ac:dyDescent="0.25">
      <c r="AH1821" s="65"/>
    </row>
    <row r="1822" spans="34:34" x14ac:dyDescent="0.25">
      <c r="AH1822" s="65"/>
    </row>
    <row r="1823" spans="34:34" x14ac:dyDescent="0.25">
      <c r="AH1823" s="65"/>
    </row>
    <row r="1824" spans="34:34" x14ac:dyDescent="0.25">
      <c r="AH1824" s="65"/>
    </row>
    <row r="1825" spans="34:34" x14ac:dyDescent="0.25">
      <c r="AH1825" s="65"/>
    </row>
    <row r="1826" spans="34:34" x14ac:dyDescent="0.25">
      <c r="AH1826" s="65"/>
    </row>
    <row r="1827" spans="34:34" x14ac:dyDescent="0.25">
      <c r="AH1827" s="65"/>
    </row>
    <row r="1828" spans="34:34" x14ac:dyDescent="0.25">
      <c r="AH1828" s="65"/>
    </row>
    <row r="1829" spans="34:34" x14ac:dyDescent="0.25">
      <c r="AH1829" s="65"/>
    </row>
    <row r="1830" spans="34:34" x14ac:dyDescent="0.25">
      <c r="AH1830" s="65"/>
    </row>
    <row r="1831" spans="34:34" x14ac:dyDescent="0.25">
      <c r="AH1831" s="65"/>
    </row>
    <row r="1832" spans="34:34" x14ac:dyDescent="0.25">
      <c r="AH1832" s="65"/>
    </row>
    <row r="1833" spans="34:34" x14ac:dyDescent="0.25">
      <c r="AH1833" s="65"/>
    </row>
    <row r="1834" spans="34:34" x14ac:dyDescent="0.25">
      <c r="AH1834" s="65"/>
    </row>
    <row r="1835" spans="34:34" x14ac:dyDescent="0.25">
      <c r="AH1835" s="65"/>
    </row>
    <row r="1836" spans="34:34" x14ac:dyDescent="0.25">
      <c r="AH1836" s="65"/>
    </row>
    <row r="1837" spans="34:34" x14ac:dyDescent="0.25">
      <c r="AH1837" s="65"/>
    </row>
    <row r="1838" spans="34:34" x14ac:dyDescent="0.25">
      <c r="AH1838" s="65"/>
    </row>
    <row r="1839" spans="34:34" x14ac:dyDescent="0.25">
      <c r="AH1839" s="65"/>
    </row>
    <row r="1840" spans="34:34" x14ac:dyDescent="0.25">
      <c r="AH1840" s="65"/>
    </row>
    <row r="1841" spans="34:34" x14ac:dyDescent="0.25">
      <c r="AH1841" s="65"/>
    </row>
    <row r="1842" spans="34:34" x14ac:dyDescent="0.25">
      <c r="AH1842" s="65"/>
    </row>
    <row r="1843" spans="34:34" x14ac:dyDescent="0.25">
      <c r="AH1843" s="65"/>
    </row>
    <row r="1844" spans="34:34" x14ac:dyDescent="0.25">
      <c r="AH1844" s="65"/>
    </row>
    <row r="1845" spans="34:34" x14ac:dyDescent="0.25">
      <c r="AH1845" s="65"/>
    </row>
    <row r="1846" spans="34:34" x14ac:dyDescent="0.25">
      <c r="AH1846" s="65"/>
    </row>
    <row r="1847" spans="34:34" x14ac:dyDescent="0.25">
      <c r="AH1847" s="65"/>
    </row>
    <row r="1848" spans="34:34" x14ac:dyDescent="0.25">
      <c r="AH1848" s="65"/>
    </row>
    <row r="1849" spans="34:34" x14ac:dyDescent="0.25">
      <c r="AH1849" s="65"/>
    </row>
    <row r="1850" spans="34:34" x14ac:dyDescent="0.25">
      <c r="AH1850" s="65"/>
    </row>
    <row r="1851" spans="34:34" x14ac:dyDescent="0.25">
      <c r="AH1851" s="65"/>
    </row>
    <row r="1852" spans="34:34" x14ac:dyDescent="0.25">
      <c r="AH1852" s="65"/>
    </row>
    <row r="1853" spans="34:34" x14ac:dyDescent="0.25">
      <c r="AH1853" s="65"/>
    </row>
    <row r="1854" spans="34:34" x14ac:dyDescent="0.25">
      <c r="AH1854" s="65"/>
    </row>
    <row r="1855" spans="34:34" x14ac:dyDescent="0.25">
      <c r="AH1855" s="65"/>
    </row>
    <row r="1856" spans="34:34" x14ac:dyDescent="0.25">
      <c r="AH1856" s="65"/>
    </row>
    <row r="1857" spans="34:34" x14ac:dyDescent="0.25">
      <c r="AH1857" s="65"/>
    </row>
    <row r="1858" spans="34:34" x14ac:dyDescent="0.25">
      <c r="AH1858" s="65"/>
    </row>
    <row r="1859" spans="34:34" x14ac:dyDescent="0.25">
      <c r="AH1859" s="65"/>
    </row>
    <row r="1860" spans="34:34" x14ac:dyDescent="0.25">
      <c r="AH1860" s="65"/>
    </row>
    <row r="1861" spans="34:34" x14ac:dyDescent="0.25">
      <c r="AH1861" s="65"/>
    </row>
    <row r="1862" spans="34:34" x14ac:dyDescent="0.25">
      <c r="AH1862" s="65"/>
    </row>
    <row r="1863" spans="34:34" x14ac:dyDescent="0.25">
      <c r="AH1863" s="65"/>
    </row>
    <row r="1864" spans="34:34" x14ac:dyDescent="0.25">
      <c r="AH1864" s="65"/>
    </row>
    <row r="1865" spans="34:34" x14ac:dyDescent="0.25">
      <c r="AH1865" s="65"/>
    </row>
    <row r="1866" spans="34:34" x14ac:dyDescent="0.25">
      <c r="AH1866" s="65"/>
    </row>
    <row r="1867" spans="34:34" x14ac:dyDescent="0.25">
      <c r="AH1867" s="65"/>
    </row>
    <row r="1868" spans="34:34" x14ac:dyDescent="0.25">
      <c r="AH1868" s="65"/>
    </row>
    <row r="1869" spans="34:34" x14ac:dyDescent="0.25">
      <c r="AH1869" s="65"/>
    </row>
    <row r="1870" spans="34:34" x14ac:dyDescent="0.25">
      <c r="AH1870" s="65"/>
    </row>
    <row r="1871" spans="34:34" x14ac:dyDescent="0.25">
      <c r="AH1871" s="65"/>
    </row>
    <row r="1872" spans="34:34" x14ac:dyDescent="0.25">
      <c r="AH1872" s="65"/>
    </row>
    <row r="1873" spans="34:34" x14ac:dyDescent="0.25">
      <c r="AH1873" s="65"/>
    </row>
    <row r="1874" spans="34:34" x14ac:dyDescent="0.25">
      <c r="AH1874" s="65"/>
    </row>
    <row r="1875" spans="34:34" x14ac:dyDescent="0.25">
      <c r="AH1875" s="65"/>
    </row>
    <row r="1876" spans="34:34" x14ac:dyDescent="0.25">
      <c r="AH1876" s="65"/>
    </row>
    <row r="1877" spans="34:34" x14ac:dyDescent="0.25">
      <c r="AH1877" s="65"/>
    </row>
    <row r="1878" spans="34:34" x14ac:dyDescent="0.25">
      <c r="AH1878" s="65"/>
    </row>
    <row r="1879" spans="34:34" x14ac:dyDescent="0.25">
      <c r="AH1879" s="65"/>
    </row>
    <row r="1880" spans="34:34" x14ac:dyDescent="0.25">
      <c r="AH1880" s="65"/>
    </row>
    <row r="1881" spans="34:34" x14ac:dyDescent="0.25">
      <c r="AH1881" s="65"/>
    </row>
    <row r="1882" spans="34:34" x14ac:dyDescent="0.25">
      <c r="AH1882" s="65"/>
    </row>
    <row r="1883" spans="34:34" x14ac:dyDescent="0.25">
      <c r="AH1883" s="65"/>
    </row>
    <row r="1884" spans="34:34" x14ac:dyDescent="0.25">
      <c r="AH1884" s="65"/>
    </row>
    <row r="1885" spans="34:34" x14ac:dyDescent="0.25">
      <c r="AH1885" s="65"/>
    </row>
    <row r="1886" spans="34:34" x14ac:dyDescent="0.25">
      <c r="AH1886" s="65"/>
    </row>
    <row r="1887" spans="34:34" x14ac:dyDescent="0.25">
      <c r="AH1887" s="65"/>
    </row>
    <row r="1888" spans="34:34" x14ac:dyDescent="0.25">
      <c r="AH1888" s="65"/>
    </row>
    <row r="1889" spans="34:34" x14ac:dyDescent="0.25">
      <c r="AH1889" s="65"/>
    </row>
    <row r="1890" spans="34:34" x14ac:dyDescent="0.25">
      <c r="AH1890" s="65"/>
    </row>
    <row r="1891" spans="34:34" x14ac:dyDescent="0.25">
      <c r="AH1891" s="65"/>
    </row>
    <row r="1892" spans="34:34" x14ac:dyDescent="0.25">
      <c r="AH1892" s="65"/>
    </row>
    <row r="1893" spans="34:34" x14ac:dyDescent="0.25">
      <c r="AH1893" s="65"/>
    </row>
    <row r="1894" spans="34:34" x14ac:dyDescent="0.25">
      <c r="AH1894" s="65"/>
    </row>
    <row r="1895" spans="34:34" x14ac:dyDescent="0.25">
      <c r="AH1895" s="65"/>
    </row>
    <row r="1896" spans="34:34" x14ac:dyDescent="0.25">
      <c r="AH1896" s="65"/>
    </row>
    <row r="1897" spans="34:34" x14ac:dyDescent="0.25">
      <c r="AH1897" s="65"/>
    </row>
    <row r="1898" spans="34:34" x14ac:dyDescent="0.25">
      <c r="AH1898" s="65"/>
    </row>
    <row r="1899" spans="34:34" x14ac:dyDescent="0.25">
      <c r="AH1899" s="65"/>
    </row>
    <row r="1900" spans="34:34" x14ac:dyDescent="0.25">
      <c r="AH1900" s="65"/>
    </row>
    <row r="1901" spans="34:34" x14ac:dyDescent="0.25">
      <c r="AH1901" s="65"/>
    </row>
    <row r="1902" spans="34:34" x14ac:dyDescent="0.25">
      <c r="AH1902" s="65"/>
    </row>
    <row r="1903" spans="34:34" x14ac:dyDescent="0.25">
      <c r="AH1903" s="65"/>
    </row>
    <row r="1904" spans="34:34" x14ac:dyDescent="0.25">
      <c r="AH1904" s="65"/>
    </row>
    <row r="1905" spans="34:34" x14ac:dyDescent="0.25">
      <c r="AH1905" s="65"/>
    </row>
    <row r="1906" spans="34:34" x14ac:dyDescent="0.25">
      <c r="AH1906" s="65"/>
    </row>
    <row r="1907" spans="34:34" x14ac:dyDescent="0.25">
      <c r="AH1907" s="65"/>
    </row>
    <row r="1908" spans="34:34" x14ac:dyDescent="0.25">
      <c r="AH1908" s="65"/>
    </row>
    <row r="1909" spans="34:34" x14ac:dyDescent="0.25">
      <c r="AH1909" s="65"/>
    </row>
    <row r="1910" spans="34:34" x14ac:dyDescent="0.25">
      <c r="AH1910" s="65"/>
    </row>
    <row r="1911" spans="34:34" x14ac:dyDescent="0.25">
      <c r="AH1911" s="65"/>
    </row>
    <row r="1912" spans="34:34" x14ac:dyDescent="0.25">
      <c r="AH1912" s="65"/>
    </row>
    <row r="1913" spans="34:34" x14ac:dyDescent="0.25">
      <c r="AH1913" s="65"/>
    </row>
    <row r="1914" spans="34:34" x14ac:dyDescent="0.25">
      <c r="AH1914" s="65"/>
    </row>
    <row r="1915" spans="34:34" x14ac:dyDescent="0.25">
      <c r="AH1915" s="65"/>
    </row>
    <row r="1916" spans="34:34" x14ac:dyDescent="0.25">
      <c r="AH1916" s="65"/>
    </row>
    <row r="1917" spans="34:34" x14ac:dyDescent="0.25">
      <c r="AH1917" s="65"/>
    </row>
    <row r="1918" spans="34:34" x14ac:dyDescent="0.25">
      <c r="AH1918" s="65"/>
    </row>
    <row r="1919" spans="34:34" x14ac:dyDescent="0.25">
      <c r="AH1919" s="65"/>
    </row>
    <row r="1920" spans="34:34" x14ac:dyDescent="0.25">
      <c r="AH1920" s="65"/>
    </row>
    <row r="1921" spans="34:34" x14ac:dyDescent="0.25">
      <c r="AH1921" s="65"/>
    </row>
    <row r="1922" spans="34:34" x14ac:dyDescent="0.25">
      <c r="AH1922" s="65"/>
    </row>
    <row r="1923" spans="34:34" x14ac:dyDescent="0.25">
      <c r="AH1923" s="65"/>
    </row>
    <row r="1924" spans="34:34" x14ac:dyDescent="0.25">
      <c r="AH1924" s="65"/>
    </row>
    <row r="1925" spans="34:34" x14ac:dyDescent="0.25">
      <c r="AH1925" s="65"/>
    </row>
    <row r="1926" spans="34:34" x14ac:dyDescent="0.25">
      <c r="AH1926" s="65"/>
    </row>
    <row r="1927" spans="34:34" x14ac:dyDescent="0.25">
      <c r="AH1927" s="65"/>
    </row>
    <row r="1928" spans="34:34" x14ac:dyDescent="0.25">
      <c r="AH1928" s="65"/>
    </row>
    <row r="1929" spans="34:34" x14ac:dyDescent="0.25">
      <c r="AH1929" s="65"/>
    </row>
    <row r="1930" spans="34:34" x14ac:dyDescent="0.25">
      <c r="AH1930" s="65"/>
    </row>
    <row r="1931" spans="34:34" x14ac:dyDescent="0.25">
      <c r="AH1931" s="65"/>
    </row>
    <row r="1932" spans="34:34" x14ac:dyDescent="0.25">
      <c r="AH1932" s="65"/>
    </row>
    <row r="1933" spans="34:34" x14ac:dyDescent="0.25">
      <c r="AH1933" s="65"/>
    </row>
    <row r="1934" spans="34:34" x14ac:dyDescent="0.25">
      <c r="AH1934" s="65"/>
    </row>
    <row r="1935" spans="34:34" x14ac:dyDescent="0.25">
      <c r="AH1935" s="65"/>
    </row>
    <row r="1936" spans="34:34" x14ac:dyDescent="0.25">
      <c r="AH1936" s="65"/>
    </row>
    <row r="1937" spans="34:34" x14ac:dyDescent="0.25">
      <c r="AH1937" s="65"/>
    </row>
    <row r="1938" spans="34:34" x14ac:dyDescent="0.25">
      <c r="AH1938" s="65"/>
    </row>
    <row r="1939" spans="34:34" x14ac:dyDescent="0.25">
      <c r="AH1939" s="65"/>
    </row>
    <row r="1940" spans="34:34" x14ac:dyDescent="0.25">
      <c r="AH1940" s="65"/>
    </row>
    <row r="1941" spans="34:34" x14ac:dyDescent="0.25">
      <c r="AH1941" s="65"/>
    </row>
    <row r="1942" spans="34:34" x14ac:dyDescent="0.25">
      <c r="AH1942" s="65"/>
    </row>
    <row r="1943" spans="34:34" x14ac:dyDescent="0.25">
      <c r="AH1943" s="65"/>
    </row>
    <row r="1944" spans="34:34" x14ac:dyDescent="0.25">
      <c r="AH1944" s="65"/>
    </row>
    <row r="1945" spans="34:34" x14ac:dyDescent="0.25">
      <c r="AH1945" s="65"/>
    </row>
    <row r="1946" spans="34:34" x14ac:dyDescent="0.25">
      <c r="AH1946" s="65"/>
    </row>
    <row r="1947" spans="34:34" x14ac:dyDescent="0.25">
      <c r="AH1947" s="65"/>
    </row>
    <row r="1948" spans="34:34" x14ac:dyDescent="0.25">
      <c r="AH1948" s="65"/>
    </row>
    <row r="1949" spans="34:34" x14ac:dyDescent="0.25">
      <c r="AH1949" s="65"/>
    </row>
    <row r="1950" spans="34:34" x14ac:dyDescent="0.25">
      <c r="AH1950" s="65"/>
    </row>
    <row r="1951" spans="34:34" x14ac:dyDescent="0.25">
      <c r="AH1951" s="65"/>
    </row>
    <row r="1952" spans="34:34" x14ac:dyDescent="0.25">
      <c r="AH1952" s="65"/>
    </row>
    <row r="1953" spans="34:34" x14ac:dyDescent="0.25">
      <c r="AH1953" s="65"/>
    </row>
    <row r="1954" spans="34:34" x14ac:dyDescent="0.25">
      <c r="AH1954" s="65"/>
    </row>
    <row r="1955" spans="34:34" x14ac:dyDescent="0.25">
      <c r="AH1955" s="65"/>
    </row>
    <row r="1956" spans="34:34" x14ac:dyDescent="0.25">
      <c r="AH1956" s="65"/>
    </row>
    <row r="1957" spans="34:34" x14ac:dyDescent="0.25">
      <c r="AH1957" s="65"/>
    </row>
    <row r="1958" spans="34:34" x14ac:dyDescent="0.25">
      <c r="AH1958" s="65"/>
    </row>
    <row r="1959" spans="34:34" x14ac:dyDescent="0.25">
      <c r="AH1959" s="65"/>
    </row>
    <row r="1960" spans="34:34" x14ac:dyDescent="0.25">
      <c r="AH1960" s="65"/>
    </row>
    <row r="1961" spans="34:34" x14ac:dyDescent="0.25">
      <c r="AH1961" s="65"/>
    </row>
    <row r="1962" spans="34:34" x14ac:dyDescent="0.25">
      <c r="AH1962" s="65"/>
    </row>
    <row r="1963" spans="34:34" x14ac:dyDescent="0.25">
      <c r="AH1963" s="65"/>
    </row>
    <row r="1964" spans="34:34" x14ac:dyDescent="0.25">
      <c r="AH1964" s="65"/>
    </row>
    <row r="1965" spans="34:34" x14ac:dyDescent="0.25">
      <c r="AH1965" s="65"/>
    </row>
    <row r="1966" spans="34:34" x14ac:dyDescent="0.25">
      <c r="AH1966" s="65"/>
    </row>
    <row r="1967" spans="34:34" x14ac:dyDescent="0.25">
      <c r="AH1967" s="65"/>
    </row>
    <row r="1968" spans="34:34" x14ac:dyDescent="0.25">
      <c r="AH1968" s="65"/>
    </row>
    <row r="1969" spans="34:34" x14ac:dyDescent="0.25">
      <c r="AH1969" s="65"/>
    </row>
    <row r="1970" spans="34:34" x14ac:dyDescent="0.25">
      <c r="AH1970" s="65"/>
    </row>
    <row r="1971" spans="34:34" x14ac:dyDescent="0.25">
      <c r="AH1971" s="65"/>
    </row>
    <row r="1972" spans="34:34" x14ac:dyDescent="0.25">
      <c r="AH1972" s="65"/>
    </row>
    <row r="1973" spans="34:34" x14ac:dyDescent="0.25">
      <c r="AH1973" s="65"/>
    </row>
    <row r="1974" spans="34:34" x14ac:dyDescent="0.25">
      <c r="AH1974" s="65"/>
    </row>
    <row r="1975" spans="34:34" x14ac:dyDescent="0.25">
      <c r="AH1975" s="65"/>
    </row>
    <row r="1976" spans="34:34" x14ac:dyDescent="0.25">
      <c r="AH1976" s="65"/>
    </row>
    <row r="1977" spans="34:34" x14ac:dyDescent="0.25">
      <c r="AH1977" s="65"/>
    </row>
    <row r="1978" spans="34:34" x14ac:dyDescent="0.25">
      <c r="AH1978" s="65"/>
    </row>
    <row r="1979" spans="34:34" x14ac:dyDescent="0.25">
      <c r="AH1979" s="65"/>
    </row>
    <row r="1980" spans="34:34" x14ac:dyDescent="0.25">
      <c r="AH1980" s="65"/>
    </row>
    <row r="1981" spans="34:34" x14ac:dyDescent="0.25">
      <c r="AH1981" s="65"/>
    </row>
    <row r="1982" spans="34:34" x14ac:dyDescent="0.25">
      <c r="AH1982" s="65"/>
    </row>
    <row r="1983" spans="34:34" x14ac:dyDescent="0.25">
      <c r="AH1983" s="65"/>
    </row>
    <row r="1984" spans="34:34" x14ac:dyDescent="0.25">
      <c r="AH1984" s="65"/>
    </row>
    <row r="1985" spans="34:34" x14ac:dyDescent="0.25">
      <c r="AH1985" s="65"/>
    </row>
    <row r="1986" spans="34:34" x14ac:dyDescent="0.25">
      <c r="AH1986" s="65"/>
    </row>
    <row r="1987" spans="34:34" x14ac:dyDescent="0.25">
      <c r="AH1987" s="65"/>
    </row>
    <row r="1988" spans="34:34" x14ac:dyDescent="0.25">
      <c r="AH1988" s="65"/>
    </row>
    <row r="1989" spans="34:34" x14ac:dyDescent="0.25">
      <c r="AH1989" s="65"/>
    </row>
    <row r="1990" spans="34:34" x14ac:dyDescent="0.25">
      <c r="AH1990" s="65"/>
    </row>
    <row r="1991" spans="34:34" x14ac:dyDescent="0.25">
      <c r="AH1991" s="65"/>
    </row>
    <row r="1992" spans="34:34" x14ac:dyDescent="0.25">
      <c r="AH1992" s="65"/>
    </row>
    <row r="1993" spans="34:34" x14ac:dyDescent="0.25">
      <c r="AH1993" s="65"/>
    </row>
    <row r="1994" spans="34:34" x14ac:dyDescent="0.25">
      <c r="AH1994" s="65"/>
    </row>
    <row r="1995" spans="34:34" x14ac:dyDescent="0.25">
      <c r="AH1995" s="65"/>
    </row>
    <row r="1996" spans="34:34" x14ac:dyDescent="0.25">
      <c r="AH1996" s="65"/>
    </row>
    <row r="1997" spans="34:34" x14ac:dyDescent="0.25">
      <c r="AH1997" s="65"/>
    </row>
    <row r="1998" spans="34:34" x14ac:dyDescent="0.25">
      <c r="AH1998" s="65"/>
    </row>
    <row r="1999" spans="34:34" x14ac:dyDescent="0.25">
      <c r="AH1999" s="65"/>
    </row>
    <row r="2000" spans="34:34" x14ac:dyDescent="0.25">
      <c r="AH2000" s="65"/>
    </row>
    <row r="2001" spans="34:34" x14ac:dyDescent="0.25">
      <c r="AH2001" s="65"/>
    </row>
    <row r="2002" spans="34:34" x14ac:dyDescent="0.25">
      <c r="AH2002" s="65"/>
    </row>
    <row r="2003" spans="34:34" x14ac:dyDescent="0.25">
      <c r="AH2003" s="65"/>
    </row>
    <row r="2004" spans="34:34" x14ac:dyDescent="0.25">
      <c r="AH2004" s="65"/>
    </row>
    <row r="2005" spans="34:34" x14ac:dyDescent="0.25">
      <c r="AH2005" s="65"/>
    </row>
    <row r="2006" spans="34:34" x14ac:dyDescent="0.25">
      <c r="AH2006" s="65"/>
    </row>
    <row r="2007" spans="34:34" x14ac:dyDescent="0.25">
      <c r="AH2007" s="65"/>
    </row>
    <row r="2008" spans="34:34" x14ac:dyDescent="0.25">
      <c r="AH2008" s="65"/>
    </row>
    <row r="2009" spans="34:34" x14ac:dyDescent="0.25">
      <c r="AH2009" s="65"/>
    </row>
    <row r="2010" spans="34:34" x14ac:dyDescent="0.25">
      <c r="AH2010" s="65"/>
    </row>
    <row r="2011" spans="34:34" x14ac:dyDescent="0.25">
      <c r="AH2011" s="65"/>
    </row>
    <row r="2012" spans="34:34" x14ac:dyDescent="0.25">
      <c r="AH2012" s="65"/>
    </row>
    <row r="2013" spans="34:34" x14ac:dyDescent="0.25">
      <c r="AH2013" s="65"/>
    </row>
    <row r="2014" spans="34:34" x14ac:dyDescent="0.25">
      <c r="AH2014" s="65"/>
    </row>
    <row r="2015" spans="34:34" x14ac:dyDescent="0.25">
      <c r="AH2015" s="65"/>
    </row>
    <row r="2016" spans="34:34" x14ac:dyDescent="0.25">
      <c r="AH2016" s="65"/>
    </row>
    <row r="2017" spans="34:34" x14ac:dyDescent="0.25">
      <c r="AH2017" s="65"/>
    </row>
    <row r="2018" spans="34:34" x14ac:dyDescent="0.25">
      <c r="AH2018" s="65"/>
    </row>
    <row r="2019" spans="34:34" x14ac:dyDescent="0.25">
      <c r="AH2019" s="65"/>
    </row>
    <row r="2020" spans="34:34" x14ac:dyDescent="0.25">
      <c r="AH2020" s="65"/>
    </row>
    <row r="2021" spans="34:34" x14ac:dyDescent="0.25">
      <c r="AH2021" s="65"/>
    </row>
    <row r="2022" spans="34:34" x14ac:dyDescent="0.25">
      <c r="AH2022" s="65"/>
    </row>
    <row r="2023" spans="34:34" x14ac:dyDescent="0.25">
      <c r="AH2023" s="65"/>
    </row>
    <row r="2024" spans="34:34" x14ac:dyDescent="0.25">
      <c r="AH2024" s="65"/>
    </row>
    <row r="2025" spans="34:34" x14ac:dyDescent="0.25">
      <c r="AH2025" s="65"/>
    </row>
    <row r="2026" spans="34:34" x14ac:dyDescent="0.25">
      <c r="AH2026" s="65"/>
    </row>
    <row r="2027" spans="34:34" x14ac:dyDescent="0.25">
      <c r="AH2027" s="65"/>
    </row>
    <row r="2028" spans="34:34" x14ac:dyDescent="0.25">
      <c r="AH2028" s="65"/>
    </row>
    <row r="2029" spans="34:34" x14ac:dyDescent="0.25">
      <c r="AH2029" s="65"/>
    </row>
    <row r="2030" spans="34:34" x14ac:dyDescent="0.25">
      <c r="AH2030" s="65"/>
    </row>
    <row r="2031" spans="34:34" x14ac:dyDescent="0.25">
      <c r="AH2031" s="65"/>
    </row>
    <row r="2032" spans="34:34" x14ac:dyDescent="0.25">
      <c r="AH2032" s="65"/>
    </row>
    <row r="2033" spans="34:34" x14ac:dyDescent="0.25">
      <c r="AH2033" s="65"/>
    </row>
    <row r="2034" spans="34:34" x14ac:dyDescent="0.25">
      <c r="AH2034" s="65"/>
    </row>
    <row r="2035" spans="34:34" x14ac:dyDescent="0.25">
      <c r="AH2035" s="65"/>
    </row>
    <row r="2036" spans="34:34" x14ac:dyDescent="0.25">
      <c r="AH2036" s="65"/>
    </row>
    <row r="2037" spans="34:34" x14ac:dyDescent="0.25">
      <c r="AH2037" s="65"/>
    </row>
    <row r="2038" spans="34:34" x14ac:dyDescent="0.25">
      <c r="AH2038" s="65"/>
    </row>
    <row r="2039" spans="34:34" x14ac:dyDescent="0.25">
      <c r="AH2039" s="65"/>
    </row>
    <row r="2040" spans="34:34" x14ac:dyDescent="0.25">
      <c r="AH2040" s="65"/>
    </row>
    <row r="2041" spans="34:34" x14ac:dyDescent="0.25">
      <c r="AH2041" s="65"/>
    </row>
    <row r="2042" spans="34:34" x14ac:dyDescent="0.25">
      <c r="AH2042" s="65"/>
    </row>
    <row r="2043" spans="34:34" x14ac:dyDescent="0.25">
      <c r="AH2043" s="65"/>
    </row>
    <row r="2044" spans="34:34" x14ac:dyDescent="0.25">
      <c r="AH2044" s="65"/>
    </row>
    <row r="2045" spans="34:34" x14ac:dyDescent="0.25">
      <c r="AH2045" s="65"/>
    </row>
    <row r="2046" spans="34:34" x14ac:dyDescent="0.25">
      <c r="AH2046" s="65"/>
    </row>
    <row r="2047" spans="34:34" x14ac:dyDescent="0.25">
      <c r="AH2047" s="65"/>
    </row>
    <row r="2048" spans="34:34" x14ac:dyDescent="0.25">
      <c r="AH2048" s="65"/>
    </row>
    <row r="2049" spans="34:34" x14ac:dyDescent="0.25">
      <c r="AH2049" s="65"/>
    </row>
    <row r="2050" spans="34:34" x14ac:dyDescent="0.25">
      <c r="AH2050" s="65"/>
    </row>
    <row r="2051" spans="34:34" x14ac:dyDescent="0.25">
      <c r="AH2051" s="65"/>
    </row>
    <row r="2052" spans="34:34" x14ac:dyDescent="0.25">
      <c r="AH2052" s="65"/>
    </row>
    <row r="2053" spans="34:34" x14ac:dyDescent="0.25">
      <c r="AH2053" s="65"/>
    </row>
    <row r="2054" spans="34:34" x14ac:dyDescent="0.25">
      <c r="AH2054" s="65"/>
    </row>
    <row r="2055" spans="34:34" x14ac:dyDescent="0.25">
      <c r="AH2055" s="65"/>
    </row>
    <row r="2056" spans="34:34" x14ac:dyDescent="0.25">
      <c r="AH2056" s="65"/>
    </row>
    <row r="2057" spans="34:34" x14ac:dyDescent="0.25">
      <c r="AH2057" s="65"/>
    </row>
    <row r="2058" spans="34:34" x14ac:dyDescent="0.25">
      <c r="AH2058" s="65"/>
    </row>
    <row r="2059" spans="34:34" x14ac:dyDescent="0.25">
      <c r="AH2059" s="65"/>
    </row>
    <row r="2060" spans="34:34" x14ac:dyDescent="0.25">
      <c r="AH2060" s="65"/>
    </row>
    <row r="2061" spans="34:34" x14ac:dyDescent="0.25">
      <c r="AH2061" s="65"/>
    </row>
    <row r="2062" spans="34:34" x14ac:dyDescent="0.25">
      <c r="AH2062" s="65"/>
    </row>
    <row r="2063" spans="34:34" x14ac:dyDescent="0.25">
      <c r="AH2063" s="65"/>
    </row>
    <row r="2064" spans="34:34" x14ac:dyDescent="0.25">
      <c r="AH2064" s="65"/>
    </row>
    <row r="2065" spans="34:34" x14ac:dyDescent="0.25">
      <c r="AH2065" s="65"/>
    </row>
    <row r="2066" spans="34:34" x14ac:dyDescent="0.25">
      <c r="AH2066" s="65"/>
    </row>
    <row r="2067" spans="34:34" x14ac:dyDescent="0.25">
      <c r="AH2067" s="65"/>
    </row>
    <row r="2068" spans="34:34" x14ac:dyDescent="0.25">
      <c r="AH2068" s="65"/>
    </row>
    <row r="2069" spans="34:34" x14ac:dyDescent="0.25">
      <c r="AH2069" s="65"/>
    </row>
    <row r="2070" spans="34:34" x14ac:dyDescent="0.25">
      <c r="AH2070" s="65"/>
    </row>
    <row r="2071" spans="34:34" x14ac:dyDescent="0.25">
      <c r="AH2071" s="65"/>
    </row>
    <row r="2072" spans="34:34" x14ac:dyDescent="0.25">
      <c r="AH2072" s="65"/>
    </row>
    <row r="2073" spans="34:34" x14ac:dyDescent="0.25">
      <c r="AH2073" s="65"/>
    </row>
    <row r="2074" spans="34:34" x14ac:dyDescent="0.25">
      <c r="AH2074" s="65"/>
    </row>
    <row r="2075" spans="34:34" x14ac:dyDescent="0.25">
      <c r="AH2075" s="65"/>
    </row>
    <row r="2076" spans="34:34" x14ac:dyDescent="0.25">
      <c r="AH2076" s="65"/>
    </row>
    <row r="2077" spans="34:34" x14ac:dyDescent="0.25">
      <c r="AH2077" s="65"/>
    </row>
    <row r="2078" spans="34:34" x14ac:dyDescent="0.25">
      <c r="AH2078" s="65"/>
    </row>
    <row r="2079" spans="34:34" x14ac:dyDescent="0.25">
      <c r="AH2079" s="65"/>
    </row>
    <row r="2080" spans="34:34" x14ac:dyDescent="0.25">
      <c r="AH2080" s="65"/>
    </row>
    <row r="2081" spans="34:34" x14ac:dyDescent="0.25">
      <c r="AH2081" s="65"/>
    </row>
    <row r="2082" spans="34:34" x14ac:dyDescent="0.25">
      <c r="AH2082" s="65"/>
    </row>
    <row r="2083" spans="34:34" x14ac:dyDescent="0.25">
      <c r="AH2083" s="65"/>
    </row>
    <row r="2084" spans="34:34" x14ac:dyDescent="0.25">
      <c r="AH2084" s="65"/>
    </row>
    <row r="2085" spans="34:34" x14ac:dyDescent="0.25">
      <c r="AH2085" s="65"/>
    </row>
    <row r="2086" spans="34:34" x14ac:dyDescent="0.25">
      <c r="AH2086" s="65"/>
    </row>
    <row r="2087" spans="34:34" x14ac:dyDescent="0.25">
      <c r="AH2087" s="65"/>
    </row>
    <row r="2088" spans="34:34" x14ac:dyDescent="0.25">
      <c r="AH2088" s="65"/>
    </row>
    <row r="2089" spans="34:34" x14ac:dyDescent="0.25">
      <c r="AH2089" s="65"/>
    </row>
    <row r="2090" spans="34:34" x14ac:dyDescent="0.25">
      <c r="AH2090" s="65"/>
    </row>
    <row r="2091" spans="34:34" x14ac:dyDescent="0.25">
      <c r="AH2091" s="65"/>
    </row>
    <row r="2092" spans="34:34" x14ac:dyDescent="0.25">
      <c r="AH2092" s="65"/>
    </row>
    <row r="2093" spans="34:34" x14ac:dyDescent="0.25">
      <c r="AH2093" s="65"/>
    </row>
    <row r="2094" spans="34:34" x14ac:dyDescent="0.25">
      <c r="AH2094" s="65"/>
    </row>
    <row r="2095" spans="34:34" x14ac:dyDescent="0.25">
      <c r="AH2095" s="65"/>
    </row>
    <row r="2096" spans="34:34" x14ac:dyDescent="0.25">
      <c r="AH2096" s="65"/>
    </row>
    <row r="2097" spans="34:34" x14ac:dyDescent="0.25">
      <c r="AH2097" s="65"/>
    </row>
    <row r="2098" spans="34:34" x14ac:dyDescent="0.25">
      <c r="AH2098" s="65"/>
    </row>
    <row r="2099" spans="34:34" x14ac:dyDescent="0.25">
      <c r="AH2099" s="65"/>
    </row>
    <row r="2100" spans="34:34" x14ac:dyDescent="0.25">
      <c r="AH2100" s="65"/>
    </row>
    <row r="2101" spans="34:34" x14ac:dyDescent="0.25">
      <c r="AH2101" s="65"/>
    </row>
    <row r="2102" spans="34:34" x14ac:dyDescent="0.25">
      <c r="AH2102" s="65"/>
    </row>
    <row r="2103" spans="34:34" x14ac:dyDescent="0.25">
      <c r="AH2103" s="65"/>
    </row>
    <row r="2104" spans="34:34" x14ac:dyDescent="0.25">
      <c r="AH2104" s="65"/>
    </row>
    <row r="2105" spans="34:34" x14ac:dyDescent="0.25">
      <c r="AH2105" s="65"/>
    </row>
    <row r="2106" spans="34:34" x14ac:dyDescent="0.25">
      <c r="AH2106" s="65"/>
    </row>
    <row r="2107" spans="34:34" x14ac:dyDescent="0.25">
      <c r="AH2107" s="65"/>
    </row>
    <row r="2108" spans="34:34" x14ac:dyDescent="0.25">
      <c r="AH2108" s="65"/>
    </row>
    <row r="2109" spans="34:34" x14ac:dyDescent="0.25">
      <c r="AH2109" s="65"/>
    </row>
    <row r="2110" spans="34:34" x14ac:dyDescent="0.25">
      <c r="AH2110" s="65"/>
    </row>
    <row r="2111" spans="34:34" x14ac:dyDescent="0.25">
      <c r="AH2111" s="65"/>
    </row>
    <row r="2112" spans="34:34" x14ac:dyDescent="0.25">
      <c r="AH2112" s="65"/>
    </row>
    <row r="2113" spans="34:34" x14ac:dyDescent="0.25">
      <c r="AH2113" s="65"/>
    </row>
    <row r="2114" spans="34:34" x14ac:dyDescent="0.25">
      <c r="AH2114" s="65"/>
    </row>
    <row r="2115" spans="34:34" x14ac:dyDescent="0.25">
      <c r="AH2115" s="65"/>
    </row>
    <row r="2116" spans="34:34" x14ac:dyDescent="0.25">
      <c r="AH2116" s="65"/>
    </row>
    <row r="2117" spans="34:34" x14ac:dyDescent="0.25">
      <c r="AH2117" s="65"/>
    </row>
    <row r="2118" spans="34:34" x14ac:dyDescent="0.25">
      <c r="AH2118" s="65"/>
    </row>
    <row r="2119" spans="34:34" x14ac:dyDescent="0.25">
      <c r="AH2119" s="65"/>
    </row>
    <row r="2120" spans="34:34" x14ac:dyDescent="0.25">
      <c r="AH2120" s="65"/>
    </row>
    <row r="2121" spans="34:34" x14ac:dyDescent="0.25">
      <c r="AH2121" s="65"/>
    </row>
    <row r="2122" spans="34:34" x14ac:dyDescent="0.25">
      <c r="AH2122" s="65"/>
    </row>
    <row r="2123" spans="34:34" x14ac:dyDescent="0.25">
      <c r="AH2123" s="65"/>
    </row>
    <row r="2124" spans="34:34" x14ac:dyDescent="0.25">
      <c r="AH2124" s="65"/>
    </row>
    <row r="2125" spans="34:34" x14ac:dyDescent="0.25">
      <c r="AH2125" s="65"/>
    </row>
    <row r="2126" spans="34:34" x14ac:dyDescent="0.25">
      <c r="AH2126" s="65"/>
    </row>
    <row r="2127" spans="34:34" x14ac:dyDescent="0.25">
      <c r="AH2127" s="65"/>
    </row>
    <row r="2128" spans="34:34" x14ac:dyDescent="0.25">
      <c r="AH2128" s="65"/>
    </row>
    <row r="2129" spans="34:34" x14ac:dyDescent="0.25">
      <c r="AH2129" s="65"/>
    </row>
    <row r="2130" spans="34:34" x14ac:dyDescent="0.25">
      <c r="AH2130" s="65"/>
    </row>
    <row r="2131" spans="34:34" x14ac:dyDescent="0.25">
      <c r="AH2131" s="65"/>
    </row>
    <row r="2132" spans="34:34" x14ac:dyDescent="0.25">
      <c r="AH2132" s="65"/>
    </row>
    <row r="2133" spans="34:34" x14ac:dyDescent="0.25">
      <c r="AH2133" s="65"/>
    </row>
    <row r="2134" spans="34:34" x14ac:dyDescent="0.25">
      <c r="AH2134" s="65"/>
    </row>
    <row r="2135" spans="34:34" x14ac:dyDescent="0.25">
      <c r="AH2135" s="65"/>
    </row>
    <row r="2136" spans="34:34" x14ac:dyDescent="0.25">
      <c r="AH2136" s="65"/>
    </row>
    <row r="2137" spans="34:34" x14ac:dyDescent="0.25">
      <c r="AH2137" s="65"/>
    </row>
    <row r="2138" spans="34:34" x14ac:dyDescent="0.25">
      <c r="AH2138" s="65"/>
    </row>
    <row r="2139" spans="34:34" x14ac:dyDescent="0.25">
      <c r="AH2139" s="65"/>
    </row>
    <row r="2140" spans="34:34" x14ac:dyDescent="0.25">
      <c r="AH2140" s="65"/>
    </row>
    <row r="2141" spans="34:34" x14ac:dyDescent="0.25">
      <c r="AH2141" s="65"/>
    </row>
    <row r="2142" spans="34:34" x14ac:dyDescent="0.25">
      <c r="AH2142" s="65"/>
    </row>
    <row r="2143" spans="34:34" x14ac:dyDescent="0.25">
      <c r="AH2143" s="65"/>
    </row>
    <row r="2144" spans="34:34" x14ac:dyDescent="0.25">
      <c r="AH2144" s="65"/>
    </row>
    <row r="2145" spans="34:34" x14ac:dyDescent="0.25">
      <c r="AH2145" s="65"/>
    </row>
    <row r="2146" spans="34:34" x14ac:dyDescent="0.25">
      <c r="AH2146" s="65"/>
    </row>
    <row r="2147" spans="34:34" x14ac:dyDescent="0.25">
      <c r="AH2147" s="65"/>
    </row>
    <row r="2148" spans="34:34" x14ac:dyDescent="0.25">
      <c r="AH2148" s="65"/>
    </row>
    <row r="2149" spans="34:34" x14ac:dyDescent="0.25">
      <c r="AH2149" s="65"/>
    </row>
    <row r="2150" spans="34:34" x14ac:dyDescent="0.25">
      <c r="AH2150" s="65"/>
    </row>
    <row r="2151" spans="34:34" x14ac:dyDescent="0.25">
      <c r="AH2151" s="65"/>
    </row>
    <row r="2152" spans="34:34" x14ac:dyDescent="0.25">
      <c r="AH2152" s="65"/>
    </row>
    <row r="2153" spans="34:34" x14ac:dyDescent="0.25">
      <c r="AH2153" s="65"/>
    </row>
    <row r="2154" spans="34:34" x14ac:dyDescent="0.25">
      <c r="AH2154" s="65"/>
    </row>
    <row r="2155" spans="34:34" x14ac:dyDescent="0.25">
      <c r="AH2155" s="65"/>
    </row>
    <row r="2156" spans="34:34" x14ac:dyDescent="0.25">
      <c r="AH2156" s="65"/>
    </row>
    <row r="2157" spans="34:34" x14ac:dyDescent="0.25">
      <c r="AH2157" s="65"/>
    </row>
    <row r="2158" spans="34:34" x14ac:dyDescent="0.25">
      <c r="AH2158" s="65"/>
    </row>
    <row r="2159" spans="34:34" x14ac:dyDescent="0.25">
      <c r="AH2159" s="65"/>
    </row>
    <row r="2160" spans="34:34" x14ac:dyDescent="0.25">
      <c r="AH2160" s="65"/>
    </row>
    <row r="2161" spans="34:34" x14ac:dyDescent="0.25">
      <c r="AH2161" s="65"/>
    </row>
    <row r="2162" spans="34:34" x14ac:dyDescent="0.25">
      <c r="AH2162" s="65"/>
    </row>
    <row r="2163" spans="34:34" x14ac:dyDescent="0.25">
      <c r="AH2163" s="65"/>
    </row>
    <row r="2164" spans="34:34" x14ac:dyDescent="0.25">
      <c r="AH2164" s="65"/>
    </row>
    <row r="2165" spans="34:34" x14ac:dyDescent="0.25">
      <c r="AH2165" s="65"/>
    </row>
    <row r="2166" spans="34:34" x14ac:dyDescent="0.25">
      <c r="AH2166" s="65"/>
    </row>
    <row r="2167" spans="34:34" x14ac:dyDescent="0.25">
      <c r="AH2167" s="65"/>
    </row>
    <row r="2168" spans="34:34" x14ac:dyDescent="0.25">
      <c r="AH2168" s="65"/>
    </row>
    <row r="2169" spans="34:34" x14ac:dyDescent="0.25">
      <c r="AH2169" s="65"/>
    </row>
    <row r="2170" spans="34:34" x14ac:dyDescent="0.25">
      <c r="AH2170" s="65"/>
    </row>
    <row r="2171" spans="34:34" x14ac:dyDescent="0.25">
      <c r="AH2171" s="65"/>
    </row>
    <row r="2172" spans="34:34" x14ac:dyDescent="0.25">
      <c r="AH2172" s="65"/>
    </row>
    <row r="2173" spans="34:34" x14ac:dyDescent="0.25">
      <c r="AH2173" s="65"/>
    </row>
    <row r="2174" spans="34:34" x14ac:dyDescent="0.25">
      <c r="AH2174" s="65"/>
    </row>
    <row r="2175" spans="34:34" x14ac:dyDescent="0.25">
      <c r="AH2175" s="65"/>
    </row>
    <row r="2176" spans="34:34" x14ac:dyDescent="0.25">
      <c r="AH2176" s="65"/>
    </row>
    <row r="2177" spans="34:34" x14ac:dyDescent="0.25">
      <c r="AH2177" s="65"/>
    </row>
    <row r="2178" spans="34:34" x14ac:dyDescent="0.25">
      <c r="AH2178" s="65"/>
    </row>
    <row r="2179" spans="34:34" x14ac:dyDescent="0.25">
      <c r="AH2179" s="65"/>
    </row>
    <row r="2180" spans="34:34" x14ac:dyDescent="0.25">
      <c r="AH2180" s="65"/>
    </row>
    <row r="2181" spans="34:34" x14ac:dyDescent="0.25">
      <c r="AH2181" s="65"/>
    </row>
    <row r="2182" spans="34:34" x14ac:dyDescent="0.25">
      <c r="AH2182" s="65"/>
    </row>
    <row r="2183" spans="34:34" x14ac:dyDescent="0.25">
      <c r="AH2183" s="65"/>
    </row>
    <row r="2184" spans="34:34" x14ac:dyDescent="0.25">
      <c r="AH2184" s="65"/>
    </row>
    <row r="2185" spans="34:34" x14ac:dyDescent="0.25">
      <c r="AH2185" s="65"/>
    </row>
    <row r="2186" spans="34:34" x14ac:dyDescent="0.25">
      <c r="AH2186" s="65"/>
    </row>
    <row r="2187" spans="34:34" x14ac:dyDescent="0.25">
      <c r="AH2187" s="65"/>
    </row>
    <row r="2188" spans="34:34" x14ac:dyDescent="0.25">
      <c r="AH2188" s="65"/>
    </row>
    <row r="2189" spans="34:34" x14ac:dyDescent="0.25">
      <c r="AH2189" s="65"/>
    </row>
    <row r="2190" spans="34:34" x14ac:dyDescent="0.25">
      <c r="AH2190" s="65"/>
    </row>
    <row r="2191" spans="34:34" x14ac:dyDescent="0.25">
      <c r="AH2191" s="65"/>
    </row>
    <row r="2192" spans="34:34" x14ac:dyDescent="0.25">
      <c r="AH2192" s="65"/>
    </row>
    <row r="2193" spans="34:34" x14ac:dyDescent="0.25">
      <c r="AH2193" s="65"/>
    </row>
    <row r="2194" spans="34:34" x14ac:dyDescent="0.25">
      <c r="AH2194" s="65"/>
    </row>
    <row r="2195" spans="34:34" x14ac:dyDescent="0.25">
      <c r="AH2195" s="65"/>
    </row>
    <row r="2196" spans="34:34" x14ac:dyDescent="0.25">
      <c r="AH2196" s="65"/>
    </row>
    <row r="2197" spans="34:34" x14ac:dyDescent="0.25">
      <c r="AH2197" s="65"/>
    </row>
    <row r="2198" spans="34:34" x14ac:dyDescent="0.25">
      <c r="AH2198" s="65"/>
    </row>
    <row r="2199" spans="34:34" x14ac:dyDescent="0.25">
      <c r="AH2199" s="65"/>
    </row>
    <row r="2200" spans="34:34" x14ac:dyDescent="0.25">
      <c r="AH2200" s="65"/>
    </row>
    <row r="2201" spans="34:34" x14ac:dyDescent="0.25">
      <c r="AH2201" s="65"/>
    </row>
    <row r="2202" spans="34:34" x14ac:dyDescent="0.25">
      <c r="AH2202" s="65"/>
    </row>
    <row r="2203" spans="34:34" x14ac:dyDescent="0.25">
      <c r="AH2203" s="65"/>
    </row>
    <row r="2204" spans="34:34" x14ac:dyDescent="0.25">
      <c r="AH2204" s="65"/>
    </row>
    <row r="2205" spans="34:34" x14ac:dyDescent="0.25">
      <c r="AH2205" s="65"/>
    </row>
    <row r="2206" spans="34:34" x14ac:dyDescent="0.25">
      <c r="AH2206" s="65"/>
    </row>
    <row r="2207" spans="34:34" x14ac:dyDescent="0.25">
      <c r="AH2207" s="65"/>
    </row>
    <row r="2208" spans="34:34" x14ac:dyDescent="0.25">
      <c r="AH2208" s="65"/>
    </row>
    <row r="2209" spans="34:34" x14ac:dyDescent="0.25">
      <c r="AH2209" s="65"/>
    </row>
    <row r="2210" spans="34:34" x14ac:dyDescent="0.25">
      <c r="AH2210" s="65"/>
    </row>
    <row r="2211" spans="34:34" x14ac:dyDescent="0.25">
      <c r="AH2211" s="65"/>
    </row>
    <row r="2212" spans="34:34" x14ac:dyDescent="0.25">
      <c r="AH2212" s="65"/>
    </row>
    <row r="2213" spans="34:34" x14ac:dyDescent="0.25">
      <c r="AH2213" s="65"/>
    </row>
    <row r="2214" spans="34:34" x14ac:dyDescent="0.25">
      <c r="AH2214" s="65"/>
    </row>
    <row r="2215" spans="34:34" x14ac:dyDescent="0.25">
      <c r="AH2215" s="65"/>
    </row>
    <row r="2216" spans="34:34" x14ac:dyDescent="0.25">
      <c r="AH2216" s="65"/>
    </row>
    <row r="2217" spans="34:34" x14ac:dyDescent="0.25">
      <c r="AH2217" s="65"/>
    </row>
    <row r="2218" spans="34:34" x14ac:dyDescent="0.25">
      <c r="AH2218" s="65"/>
    </row>
    <row r="2219" spans="34:34" x14ac:dyDescent="0.25">
      <c r="AH2219" s="65"/>
    </row>
    <row r="2220" spans="34:34" x14ac:dyDescent="0.25">
      <c r="AH2220" s="65"/>
    </row>
    <row r="2221" spans="34:34" x14ac:dyDescent="0.25">
      <c r="AH2221" s="65"/>
    </row>
    <row r="2222" spans="34:34" x14ac:dyDescent="0.25">
      <c r="AH2222" s="65"/>
    </row>
    <row r="2223" spans="34:34" x14ac:dyDescent="0.25">
      <c r="AH2223" s="65"/>
    </row>
    <row r="2224" spans="34:34" x14ac:dyDescent="0.25">
      <c r="AH2224" s="65"/>
    </row>
    <row r="2225" spans="34:34" x14ac:dyDescent="0.25">
      <c r="AH2225" s="65"/>
    </row>
    <row r="2226" spans="34:34" x14ac:dyDescent="0.25">
      <c r="AH2226" s="65"/>
    </row>
    <row r="2227" spans="34:34" x14ac:dyDescent="0.25">
      <c r="AH2227" s="65"/>
    </row>
    <row r="2228" spans="34:34" x14ac:dyDescent="0.25">
      <c r="AH2228" s="65"/>
    </row>
    <row r="2229" spans="34:34" x14ac:dyDescent="0.25">
      <c r="AH2229" s="65"/>
    </row>
    <row r="2230" spans="34:34" x14ac:dyDescent="0.25">
      <c r="AH2230" s="65"/>
    </row>
    <row r="2231" spans="34:34" x14ac:dyDescent="0.25">
      <c r="AH2231" s="65"/>
    </row>
    <row r="2232" spans="34:34" x14ac:dyDescent="0.25">
      <c r="AH2232" s="65"/>
    </row>
    <row r="2233" spans="34:34" x14ac:dyDescent="0.25">
      <c r="AH2233" s="65"/>
    </row>
    <row r="2234" spans="34:34" x14ac:dyDescent="0.25">
      <c r="AH2234" s="65"/>
    </row>
    <row r="2235" spans="34:34" x14ac:dyDescent="0.25">
      <c r="AH2235" s="65"/>
    </row>
    <row r="2236" spans="34:34" x14ac:dyDescent="0.25">
      <c r="AH2236" s="65"/>
    </row>
    <row r="2237" spans="34:34" x14ac:dyDescent="0.25">
      <c r="AH2237" s="65"/>
    </row>
    <row r="2238" spans="34:34" x14ac:dyDescent="0.25">
      <c r="AH2238" s="65"/>
    </row>
    <row r="2239" spans="34:34" x14ac:dyDescent="0.25">
      <c r="AH2239" s="65"/>
    </row>
    <row r="2240" spans="34:34" x14ac:dyDescent="0.25">
      <c r="AH2240" s="65"/>
    </row>
    <row r="2241" spans="34:34" x14ac:dyDescent="0.25">
      <c r="AH2241" s="65"/>
    </row>
    <row r="2242" spans="34:34" x14ac:dyDescent="0.25">
      <c r="AH2242" s="65"/>
    </row>
    <row r="2243" spans="34:34" x14ac:dyDescent="0.25">
      <c r="AH2243" s="65"/>
    </row>
    <row r="2244" spans="34:34" x14ac:dyDescent="0.25">
      <c r="AH2244" s="65"/>
    </row>
    <row r="2245" spans="34:34" x14ac:dyDescent="0.25">
      <c r="AH2245" s="65"/>
    </row>
    <row r="2246" spans="34:34" x14ac:dyDescent="0.25">
      <c r="AH2246" s="65"/>
    </row>
    <row r="2247" spans="34:34" x14ac:dyDescent="0.25">
      <c r="AH2247" s="65"/>
    </row>
    <row r="2248" spans="34:34" x14ac:dyDescent="0.25">
      <c r="AH2248" s="65"/>
    </row>
    <row r="2249" spans="34:34" x14ac:dyDescent="0.25">
      <c r="AH2249" s="65"/>
    </row>
    <row r="2250" spans="34:34" x14ac:dyDescent="0.25">
      <c r="AH2250" s="65"/>
    </row>
    <row r="2251" spans="34:34" x14ac:dyDescent="0.25">
      <c r="AH2251" s="65"/>
    </row>
    <row r="2252" spans="34:34" x14ac:dyDescent="0.25">
      <c r="AH2252" s="65"/>
    </row>
    <row r="2253" spans="34:34" x14ac:dyDescent="0.25">
      <c r="AH2253" s="65"/>
    </row>
    <row r="2254" spans="34:34" x14ac:dyDescent="0.25">
      <c r="AH2254" s="65"/>
    </row>
    <row r="2255" spans="34:34" x14ac:dyDescent="0.25">
      <c r="AH2255" s="65"/>
    </row>
    <row r="2256" spans="34:34" x14ac:dyDescent="0.25">
      <c r="AH2256" s="65"/>
    </row>
    <row r="2257" spans="34:34" x14ac:dyDescent="0.25">
      <c r="AH2257" s="65"/>
    </row>
    <row r="2258" spans="34:34" x14ac:dyDescent="0.25">
      <c r="AH2258" s="65"/>
    </row>
    <row r="2259" spans="34:34" x14ac:dyDescent="0.25">
      <c r="AH2259" s="65"/>
    </row>
    <row r="2260" spans="34:34" x14ac:dyDescent="0.25">
      <c r="AH2260" s="65"/>
    </row>
    <row r="2261" spans="34:34" x14ac:dyDescent="0.25">
      <c r="AH2261" s="65"/>
    </row>
    <row r="2262" spans="34:34" x14ac:dyDescent="0.25">
      <c r="AH2262" s="65"/>
    </row>
    <row r="2263" spans="34:34" x14ac:dyDescent="0.25">
      <c r="AH2263" s="65"/>
    </row>
    <row r="2264" spans="34:34" x14ac:dyDescent="0.25">
      <c r="AH2264" s="65"/>
    </row>
    <row r="2265" spans="34:34" x14ac:dyDescent="0.25">
      <c r="AH2265" s="65"/>
    </row>
    <row r="2266" spans="34:34" x14ac:dyDescent="0.25">
      <c r="AH2266" s="65"/>
    </row>
    <row r="2267" spans="34:34" x14ac:dyDescent="0.25">
      <c r="AH2267" s="65"/>
    </row>
    <row r="2268" spans="34:34" x14ac:dyDescent="0.25">
      <c r="AH2268" s="65"/>
    </row>
    <row r="2269" spans="34:34" x14ac:dyDescent="0.25">
      <c r="AH2269" s="65"/>
    </row>
    <row r="2270" spans="34:34" x14ac:dyDescent="0.25">
      <c r="AH2270" s="65"/>
    </row>
    <row r="2271" spans="34:34" x14ac:dyDescent="0.25">
      <c r="AH2271" s="65"/>
    </row>
    <row r="2272" spans="34:34" x14ac:dyDescent="0.25">
      <c r="AH2272" s="65"/>
    </row>
    <row r="2273" spans="34:34" x14ac:dyDescent="0.25">
      <c r="AH2273" s="65"/>
    </row>
    <row r="2274" spans="34:34" x14ac:dyDescent="0.25">
      <c r="AH2274" s="65"/>
    </row>
    <row r="2275" spans="34:34" x14ac:dyDescent="0.25">
      <c r="AH2275" s="65"/>
    </row>
    <row r="2276" spans="34:34" x14ac:dyDescent="0.25">
      <c r="AH2276" s="65"/>
    </row>
    <row r="2277" spans="34:34" x14ac:dyDescent="0.25">
      <c r="AH2277" s="65"/>
    </row>
    <row r="2278" spans="34:34" x14ac:dyDescent="0.25">
      <c r="AH2278" s="65"/>
    </row>
    <row r="2279" spans="34:34" x14ac:dyDescent="0.25">
      <c r="AH2279" s="65"/>
    </row>
    <row r="2280" spans="34:34" x14ac:dyDescent="0.25">
      <c r="AH2280" s="65"/>
    </row>
    <row r="2281" spans="34:34" x14ac:dyDescent="0.25">
      <c r="AH2281" s="65"/>
    </row>
    <row r="2282" spans="34:34" x14ac:dyDescent="0.25">
      <c r="AH2282" s="65"/>
    </row>
    <row r="2283" spans="34:34" x14ac:dyDescent="0.25">
      <c r="AH2283" s="65"/>
    </row>
    <row r="2284" spans="34:34" x14ac:dyDescent="0.25">
      <c r="AH2284" s="65"/>
    </row>
    <row r="2285" spans="34:34" x14ac:dyDescent="0.25">
      <c r="AH2285" s="65"/>
    </row>
    <row r="2286" spans="34:34" x14ac:dyDescent="0.25">
      <c r="AH2286" s="65"/>
    </row>
    <row r="2287" spans="34:34" x14ac:dyDescent="0.25">
      <c r="AH2287" s="65"/>
    </row>
    <row r="2288" spans="34:34" x14ac:dyDescent="0.25">
      <c r="AH2288" s="65"/>
    </row>
    <row r="2289" spans="34:34" x14ac:dyDescent="0.25">
      <c r="AH2289" s="65"/>
    </row>
    <row r="2290" spans="34:34" x14ac:dyDescent="0.25">
      <c r="AH2290" s="65"/>
    </row>
    <row r="2291" spans="34:34" x14ac:dyDescent="0.25">
      <c r="AH2291" s="65"/>
    </row>
    <row r="2292" spans="34:34" x14ac:dyDescent="0.25">
      <c r="AH2292" s="65"/>
    </row>
    <row r="2293" spans="34:34" x14ac:dyDescent="0.25">
      <c r="AH2293" s="65"/>
    </row>
    <row r="2294" spans="34:34" x14ac:dyDescent="0.25">
      <c r="AH2294" s="65"/>
    </row>
    <row r="2295" spans="34:34" x14ac:dyDescent="0.25">
      <c r="AH2295" s="65"/>
    </row>
    <row r="2296" spans="34:34" x14ac:dyDescent="0.25">
      <c r="AH2296" s="65"/>
    </row>
    <row r="2297" spans="34:34" x14ac:dyDescent="0.25">
      <c r="AH2297" s="65"/>
    </row>
    <row r="2298" spans="34:34" x14ac:dyDescent="0.25">
      <c r="AH2298" s="65"/>
    </row>
    <row r="2299" spans="34:34" x14ac:dyDescent="0.25">
      <c r="AH2299" s="65"/>
    </row>
    <row r="2300" spans="34:34" x14ac:dyDescent="0.25">
      <c r="AH2300" s="65"/>
    </row>
    <row r="2301" spans="34:34" x14ac:dyDescent="0.25">
      <c r="AH2301" s="65"/>
    </row>
    <row r="2302" spans="34:34" x14ac:dyDescent="0.25">
      <c r="AH2302" s="65"/>
    </row>
    <row r="2303" spans="34:34" x14ac:dyDescent="0.25">
      <c r="AH2303" s="65"/>
    </row>
    <row r="2304" spans="34:34" x14ac:dyDescent="0.25">
      <c r="AH2304" s="65"/>
    </row>
    <row r="2305" spans="34:34" x14ac:dyDescent="0.25">
      <c r="AH2305" s="65"/>
    </row>
    <row r="2306" spans="34:34" x14ac:dyDescent="0.25">
      <c r="AH2306" s="65"/>
    </row>
    <row r="2307" spans="34:34" x14ac:dyDescent="0.25">
      <c r="AH2307" s="65"/>
    </row>
    <row r="2308" spans="34:34" x14ac:dyDescent="0.25">
      <c r="AH2308" s="65"/>
    </row>
    <row r="2309" spans="34:34" x14ac:dyDescent="0.25">
      <c r="AH2309" s="65"/>
    </row>
    <row r="2310" spans="34:34" x14ac:dyDescent="0.25">
      <c r="AH2310" s="65"/>
    </row>
    <row r="2311" spans="34:34" x14ac:dyDescent="0.25">
      <c r="AH2311" s="65"/>
    </row>
    <row r="2312" spans="34:34" x14ac:dyDescent="0.25">
      <c r="AH2312" s="65"/>
    </row>
    <row r="2313" spans="34:34" x14ac:dyDescent="0.25">
      <c r="AH2313" s="65"/>
    </row>
    <row r="2314" spans="34:34" x14ac:dyDescent="0.25">
      <c r="AH2314" s="65"/>
    </row>
    <row r="2315" spans="34:34" x14ac:dyDescent="0.25">
      <c r="AH2315" s="65"/>
    </row>
    <row r="2316" spans="34:34" x14ac:dyDescent="0.25">
      <c r="AH2316" s="65"/>
    </row>
    <row r="2317" spans="34:34" x14ac:dyDescent="0.25">
      <c r="AH2317" s="65"/>
    </row>
    <row r="2318" spans="34:34" x14ac:dyDescent="0.25">
      <c r="AH2318" s="65"/>
    </row>
    <row r="2319" spans="34:34" x14ac:dyDescent="0.25">
      <c r="AH2319" s="65"/>
    </row>
    <row r="2320" spans="34:34" x14ac:dyDescent="0.25">
      <c r="AH2320" s="65"/>
    </row>
    <row r="2321" spans="34:34" x14ac:dyDescent="0.25">
      <c r="AH2321" s="65"/>
    </row>
    <row r="2322" spans="34:34" x14ac:dyDescent="0.25">
      <c r="AH2322" s="65"/>
    </row>
    <row r="2323" spans="34:34" x14ac:dyDescent="0.25">
      <c r="AH2323" s="65"/>
    </row>
    <row r="2324" spans="34:34" x14ac:dyDescent="0.25">
      <c r="AH2324" s="65"/>
    </row>
    <row r="2325" spans="34:34" x14ac:dyDescent="0.25">
      <c r="AH2325" s="65"/>
    </row>
    <row r="2326" spans="34:34" x14ac:dyDescent="0.25">
      <c r="AH2326" s="65"/>
    </row>
    <row r="2327" spans="34:34" x14ac:dyDescent="0.25">
      <c r="AH2327" s="65"/>
    </row>
    <row r="2328" spans="34:34" x14ac:dyDescent="0.25">
      <c r="AH2328" s="65"/>
    </row>
    <row r="2329" spans="34:34" x14ac:dyDescent="0.25">
      <c r="AH2329" s="65"/>
    </row>
    <row r="2330" spans="34:34" x14ac:dyDescent="0.25">
      <c r="AH2330" s="65"/>
    </row>
    <row r="2331" spans="34:34" x14ac:dyDescent="0.25">
      <c r="AH2331" s="65"/>
    </row>
    <row r="2332" spans="34:34" x14ac:dyDescent="0.25">
      <c r="AH2332" s="65"/>
    </row>
    <row r="2333" spans="34:34" x14ac:dyDescent="0.25">
      <c r="AH2333" s="65"/>
    </row>
    <row r="2334" spans="34:34" x14ac:dyDescent="0.25">
      <c r="AH2334" s="65"/>
    </row>
    <row r="2335" spans="34:34" x14ac:dyDescent="0.25">
      <c r="AH2335" s="65"/>
    </row>
    <row r="2336" spans="34:34" x14ac:dyDescent="0.25">
      <c r="AH2336" s="65"/>
    </row>
    <row r="2337" spans="34:34" x14ac:dyDescent="0.25">
      <c r="AH2337" s="65"/>
    </row>
    <row r="2338" spans="34:34" x14ac:dyDescent="0.25">
      <c r="AH2338" s="65"/>
    </row>
    <row r="2339" spans="34:34" x14ac:dyDescent="0.25">
      <c r="AH2339" s="65"/>
    </row>
    <row r="2340" spans="34:34" x14ac:dyDescent="0.25">
      <c r="AH2340" s="65"/>
    </row>
    <row r="2341" spans="34:34" x14ac:dyDescent="0.25">
      <c r="AH2341" s="65"/>
    </row>
    <row r="2342" spans="34:34" x14ac:dyDescent="0.25">
      <c r="AH2342" s="65"/>
    </row>
    <row r="2343" spans="34:34" x14ac:dyDescent="0.25">
      <c r="AH2343" s="65"/>
    </row>
    <row r="2344" spans="34:34" x14ac:dyDescent="0.25">
      <c r="AH2344" s="65"/>
    </row>
    <row r="2345" spans="34:34" x14ac:dyDescent="0.25">
      <c r="AH2345" s="65"/>
    </row>
    <row r="2346" spans="34:34" x14ac:dyDescent="0.25">
      <c r="AH2346" s="65"/>
    </row>
    <row r="2347" spans="34:34" x14ac:dyDescent="0.25">
      <c r="AH2347" s="65"/>
    </row>
    <row r="2348" spans="34:34" x14ac:dyDescent="0.25">
      <c r="AH2348" s="65"/>
    </row>
    <row r="2349" spans="34:34" x14ac:dyDescent="0.25">
      <c r="AH2349" s="65"/>
    </row>
    <row r="2350" spans="34:34" x14ac:dyDescent="0.25">
      <c r="AH2350" s="65"/>
    </row>
    <row r="2351" spans="34:34" x14ac:dyDescent="0.25">
      <c r="AH2351" s="65"/>
    </row>
    <row r="2352" spans="34:34" x14ac:dyDescent="0.25">
      <c r="AH2352" s="65"/>
    </row>
    <row r="2353" spans="34:34" x14ac:dyDescent="0.25">
      <c r="AH2353" s="65"/>
    </row>
    <row r="2354" spans="34:34" x14ac:dyDescent="0.25">
      <c r="AH2354" s="65"/>
    </row>
    <row r="2355" spans="34:34" x14ac:dyDescent="0.25">
      <c r="AH2355" s="65"/>
    </row>
    <row r="2356" spans="34:34" x14ac:dyDescent="0.25">
      <c r="AH2356" s="65"/>
    </row>
    <row r="2357" spans="34:34" x14ac:dyDescent="0.25">
      <c r="AH2357" s="65"/>
    </row>
    <row r="2358" spans="34:34" x14ac:dyDescent="0.25">
      <c r="AH2358" s="65"/>
    </row>
    <row r="2359" spans="34:34" x14ac:dyDescent="0.25">
      <c r="AH2359" s="65"/>
    </row>
    <row r="2360" spans="34:34" x14ac:dyDescent="0.25">
      <c r="AH2360" s="65"/>
    </row>
    <row r="2361" spans="34:34" x14ac:dyDescent="0.25">
      <c r="AH2361" s="65"/>
    </row>
    <row r="2362" spans="34:34" x14ac:dyDescent="0.25">
      <c r="AH2362" s="65"/>
    </row>
    <row r="2363" spans="34:34" x14ac:dyDescent="0.25">
      <c r="AH2363" s="65"/>
    </row>
    <row r="2364" spans="34:34" x14ac:dyDescent="0.25">
      <c r="AH2364" s="65"/>
    </row>
    <row r="2365" spans="34:34" x14ac:dyDescent="0.25">
      <c r="AH2365" s="65"/>
    </row>
    <row r="2366" spans="34:34" x14ac:dyDescent="0.25">
      <c r="AH2366" s="65"/>
    </row>
    <row r="2367" spans="34:34" x14ac:dyDescent="0.25">
      <c r="AH2367" s="65"/>
    </row>
    <row r="2368" spans="34:34" x14ac:dyDescent="0.25">
      <c r="AH2368" s="65"/>
    </row>
    <row r="2369" spans="34:34" x14ac:dyDescent="0.25">
      <c r="AH2369" s="65"/>
    </row>
    <row r="2370" spans="34:34" x14ac:dyDescent="0.25">
      <c r="AH2370" s="65"/>
    </row>
    <row r="2371" spans="34:34" x14ac:dyDescent="0.25">
      <c r="AH2371" s="65"/>
    </row>
    <row r="2372" spans="34:34" x14ac:dyDescent="0.25">
      <c r="AH2372" s="65"/>
    </row>
    <row r="2373" spans="34:34" x14ac:dyDescent="0.25">
      <c r="AH2373" s="65"/>
    </row>
    <row r="2374" spans="34:34" x14ac:dyDescent="0.25">
      <c r="AH2374" s="65"/>
    </row>
    <row r="2375" spans="34:34" x14ac:dyDescent="0.25">
      <c r="AH2375" s="65"/>
    </row>
    <row r="2376" spans="34:34" x14ac:dyDescent="0.25">
      <c r="AH2376" s="65"/>
    </row>
    <row r="2377" spans="34:34" x14ac:dyDescent="0.25">
      <c r="AH2377" s="65"/>
    </row>
    <row r="2378" spans="34:34" x14ac:dyDescent="0.25">
      <c r="AH2378" s="65"/>
    </row>
    <row r="2379" spans="34:34" x14ac:dyDescent="0.25">
      <c r="AH2379" s="65"/>
    </row>
    <row r="2380" spans="34:34" x14ac:dyDescent="0.25">
      <c r="AH2380" s="65"/>
    </row>
    <row r="2381" spans="34:34" x14ac:dyDescent="0.25">
      <c r="AH2381" s="65"/>
    </row>
    <row r="2382" spans="34:34" x14ac:dyDescent="0.25">
      <c r="AH2382" s="65"/>
    </row>
    <row r="2383" spans="34:34" x14ac:dyDescent="0.25">
      <c r="AH2383" s="65"/>
    </row>
    <row r="2384" spans="34:34" x14ac:dyDescent="0.25">
      <c r="AH2384" s="65"/>
    </row>
    <row r="2385" spans="34:34" x14ac:dyDescent="0.25">
      <c r="AH2385" s="65"/>
    </row>
    <row r="2386" spans="34:34" x14ac:dyDescent="0.25">
      <c r="AH2386" s="65"/>
    </row>
    <row r="2387" spans="34:34" x14ac:dyDescent="0.25">
      <c r="AH2387" s="65"/>
    </row>
    <row r="2388" spans="34:34" x14ac:dyDescent="0.25">
      <c r="AH2388" s="65"/>
    </row>
    <row r="2389" spans="34:34" x14ac:dyDescent="0.25">
      <c r="AH2389" s="65"/>
    </row>
    <row r="2390" spans="34:34" x14ac:dyDescent="0.25">
      <c r="AH2390" s="65"/>
    </row>
    <row r="2391" spans="34:34" x14ac:dyDescent="0.25">
      <c r="AH2391" s="65"/>
    </row>
    <row r="2392" spans="34:34" x14ac:dyDescent="0.25">
      <c r="AH2392" s="65"/>
    </row>
    <row r="2393" spans="34:34" x14ac:dyDescent="0.25">
      <c r="AH2393" s="65"/>
    </row>
    <row r="2394" spans="34:34" x14ac:dyDescent="0.25">
      <c r="AH2394" s="65"/>
    </row>
    <row r="2395" spans="34:34" x14ac:dyDescent="0.25">
      <c r="AH2395" s="65"/>
    </row>
    <row r="2396" spans="34:34" x14ac:dyDescent="0.25">
      <c r="AH2396" s="65"/>
    </row>
    <row r="2397" spans="34:34" x14ac:dyDescent="0.25">
      <c r="AH2397" s="65"/>
    </row>
    <row r="2398" spans="34:34" x14ac:dyDescent="0.25">
      <c r="AH2398" s="65"/>
    </row>
    <row r="2399" spans="34:34" x14ac:dyDescent="0.25">
      <c r="AH2399" s="65"/>
    </row>
    <row r="2400" spans="34:34" x14ac:dyDescent="0.25">
      <c r="AH2400" s="65"/>
    </row>
    <row r="2401" spans="34:34" x14ac:dyDescent="0.25">
      <c r="AH2401" s="65"/>
    </row>
    <row r="2402" spans="34:34" x14ac:dyDescent="0.25">
      <c r="AH2402" s="65"/>
    </row>
    <row r="2403" spans="34:34" x14ac:dyDescent="0.25">
      <c r="AH2403" s="65"/>
    </row>
    <row r="2404" spans="34:34" x14ac:dyDescent="0.25">
      <c r="AH2404" s="65"/>
    </row>
    <row r="2405" spans="34:34" x14ac:dyDescent="0.25">
      <c r="AH2405" s="65"/>
    </row>
    <row r="2406" spans="34:34" x14ac:dyDescent="0.25">
      <c r="AH2406" s="65"/>
    </row>
    <row r="2407" spans="34:34" x14ac:dyDescent="0.25">
      <c r="AH2407" s="65"/>
    </row>
    <row r="2408" spans="34:34" x14ac:dyDescent="0.25">
      <c r="AH2408" s="65"/>
    </row>
    <row r="2409" spans="34:34" x14ac:dyDescent="0.25">
      <c r="AH2409" s="65"/>
    </row>
    <row r="2410" spans="34:34" x14ac:dyDescent="0.25">
      <c r="AH2410" s="65"/>
    </row>
    <row r="2411" spans="34:34" x14ac:dyDescent="0.25">
      <c r="AH2411" s="65"/>
    </row>
    <row r="2412" spans="34:34" x14ac:dyDescent="0.25">
      <c r="AH2412" s="65"/>
    </row>
    <row r="2413" spans="34:34" x14ac:dyDescent="0.25">
      <c r="AH2413" s="65"/>
    </row>
    <row r="2414" spans="34:34" x14ac:dyDescent="0.25">
      <c r="AH2414" s="65"/>
    </row>
    <row r="2415" spans="34:34" x14ac:dyDescent="0.25">
      <c r="AH2415" s="65"/>
    </row>
    <row r="2416" spans="34:34" x14ac:dyDescent="0.25">
      <c r="AH2416" s="65"/>
    </row>
    <row r="2417" spans="34:34" x14ac:dyDescent="0.25">
      <c r="AH2417" s="65"/>
    </row>
    <row r="2418" spans="34:34" x14ac:dyDescent="0.25">
      <c r="AH2418" s="65"/>
    </row>
    <row r="2419" spans="34:34" x14ac:dyDescent="0.25">
      <c r="AH2419" s="65"/>
    </row>
    <row r="2420" spans="34:34" x14ac:dyDescent="0.25">
      <c r="AH2420" s="65"/>
    </row>
    <row r="2421" spans="34:34" x14ac:dyDescent="0.25">
      <c r="AH2421" s="65"/>
    </row>
    <row r="2422" spans="34:34" x14ac:dyDescent="0.25">
      <c r="AH2422" s="65"/>
    </row>
    <row r="2423" spans="34:34" x14ac:dyDescent="0.25">
      <c r="AH2423" s="65"/>
    </row>
    <row r="2424" spans="34:34" x14ac:dyDescent="0.25">
      <c r="AH2424" s="65"/>
    </row>
    <row r="2425" spans="34:34" x14ac:dyDescent="0.25">
      <c r="AH2425" s="65"/>
    </row>
    <row r="2426" spans="34:34" x14ac:dyDescent="0.25">
      <c r="AH2426" s="65"/>
    </row>
    <row r="2427" spans="34:34" x14ac:dyDescent="0.25">
      <c r="AH2427" s="65"/>
    </row>
    <row r="2428" spans="34:34" x14ac:dyDescent="0.25">
      <c r="AH2428" s="65"/>
    </row>
    <row r="2429" spans="34:34" x14ac:dyDescent="0.25">
      <c r="AH2429" s="65"/>
    </row>
    <row r="2430" spans="34:34" x14ac:dyDescent="0.25">
      <c r="AH2430" s="65"/>
    </row>
    <row r="2431" spans="34:34" x14ac:dyDescent="0.25">
      <c r="AH2431" s="65"/>
    </row>
    <row r="2432" spans="34:34" x14ac:dyDescent="0.25">
      <c r="AH2432" s="65"/>
    </row>
    <row r="2433" spans="34:34" x14ac:dyDescent="0.25">
      <c r="AH2433" s="65"/>
    </row>
    <row r="2434" spans="34:34" x14ac:dyDescent="0.25">
      <c r="AH2434" s="65"/>
    </row>
    <row r="2435" spans="34:34" x14ac:dyDescent="0.25">
      <c r="AH2435" s="65"/>
    </row>
    <row r="2436" spans="34:34" x14ac:dyDescent="0.25">
      <c r="AH2436" s="65"/>
    </row>
    <row r="2437" spans="34:34" x14ac:dyDescent="0.25">
      <c r="AH2437" s="65"/>
    </row>
    <row r="2438" spans="34:34" x14ac:dyDescent="0.25">
      <c r="AH2438" s="65"/>
    </row>
    <row r="2439" spans="34:34" x14ac:dyDescent="0.25">
      <c r="AH2439" s="65"/>
    </row>
    <row r="2440" spans="34:34" x14ac:dyDescent="0.25">
      <c r="AH2440" s="65"/>
    </row>
    <row r="2441" spans="34:34" x14ac:dyDescent="0.25">
      <c r="AH2441" s="65"/>
    </row>
    <row r="2442" spans="34:34" x14ac:dyDescent="0.25">
      <c r="AH2442" s="65"/>
    </row>
    <row r="2443" spans="34:34" x14ac:dyDescent="0.25">
      <c r="AH2443" s="65"/>
    </row>
    <row r="2444" spans="34:34" x14ac:dyDescent="0.25">
      <c r="AH2444" s="65"/>
    </row>
    <row r="2445" spans="34:34" x14ac:dyDescent="0.25">
      <c r="AH2445" s="65"/>
    </row>
    <row r="2446" spans="34:34" x14ac:dyDescent="0.25">
      <c r="AH2446" s="65"/>
    </row>
    <row r="2447" spans="34:34" x14ac:dyDescent="0.25">
      <c r="AH2447" s="65"/>
    </row>
    <row r="2448" spans="34:34" x14ac:dyDescent="0.25">
      <c r="AH2448" s="65"/>
    </row>
    <row r="2449" spans="34:34" x14ac:dyDescent="0.25">
      <c r="AH2449" s="65"/>
    </row>
    <row r="2450" spans="34:34" x14ac:dyDescent="0.25">
      <c r="AH2450" s="65"/>
    </row>
    <row r="2451" spans="34:34" x14ac:dyDescent="0.25">
      <c r="AH2451" s="65"/>
    </row>
    <row r="2452" spans="34:34" x14ac:dyDescent="0.25">
      <c r="AH2452" s="65"/>
    </row>
    <row r="2453" spans="34:34" x14ac:dyDescent="0.25">
      <c r="AH2453" s="65"/>
    </row>
    <row r="2454" spans="34:34" x14ac:dyDescent="0.25">
      <c r="AH2454" s="65"/>
    </row>
    <row r="2455" spans="34:34" x14ac:dyDescent="0.25">
      <c r="AH2455" s="65"/>
    </row>
    <row r="2456" spans="34:34" x14ac:dyDescent="0.25">
      <c r="AH2456" s="65"/>
    </row>
    <row r="2457" spans="34:34" x14ac:dyDescent="0.25">
      <c r="AH2457" s="65"/>
    </row>
    <row r="2458" spans="34:34" x14ac:dyDescent="0.25">
      <c r="AH2458" s="65"/>
    </row>
    <row r="2459" spans="34:34" x14ac:dyDescent="0.25">
      <c r="AH2459" s="65"/>
    </row>
    <row r="2460" spans="34:34" x14ac:dyDescent="0.25">
      <c r="AH2460" s="65"/>
    </row>
    <row r="2461" spans="34:34" x14ac:dyDescent="0.25">
      <c r="AH2461" s="65"/>
    </row>
    <row r="2462" spans="34:34" x14ac:dyDescent="0.25">
      <c r="AH2462" s="65"/>
    </row>
    <row r="2463" spans="34:34" x14ac:dyDescent="0.25">
      <c r="AH2463" s="65"/>
    </row>
    <row r="2464" spans="34:34" x14ac:dyDescent="0.25">
      <c r="AH2464" s="65"/>
    </row>
    <row r="2465" spans="34:34" x14ac:dyDescent="0.25">
      <c r="AH2465" s="65"/>
    </row>
    <row r="2466" spans="34:34" x14ac:dyDescent="0.25">
      <c r="AH2466" s="65"/>
    </row>
    <row r="2467" spans="34:34" x14ac:dyDescent="0.25">
      <c r="AH2467" s="65"/>
    </row>
    <row r="2468" spans="34:34" x14ac:dyDescent="0.25">
      <c r="AH2468" s="65"/>
    </row>
    <row r="2469" spans="34:34" x14ac:dyDescent="0.25">
      <c r="AH2469" s="65"/>
    </row>
    <row r="2470" spans="34:34" x14ac:dyDescent="0.25">
      <c r="AH2470" s="65"/>
    </row>
    <row r="2471" spans="34:34" x14ac:dyDescent="0.25">
      <c r="AH2471" s="65"/>
    </row>
    <row r="2472" spans="34:34" x14ac:dyDescent="0.25">
      <c r="AH2472" s="65"/>
    </row>
    <row r="2473" spans="34:34" x14ac:dyDescent="0.25">
      <c r="AH2473" s="65"/>
    </row>
    <row r="2474" spans="34:34" x14ac:dyDescent="0.25">
      <c r="AH2474" s="65"/>
    </row>
    <row r="2475" spans="34:34" x14ac:dyDescent="0.25">
      <c r="AH2475" s="65"/>
    </row>
    <row r="2476" spans="34:34" x14ac:dyDescent="0.25">
      <c r="AH2476" s="65"/>
    </row>
    <row r="2477" spans="34:34" x14ac:dyDescent="0.25">
      <c r="AH2477" s="65"/>
    </row>
    <row r="2478" spans="34:34" x14ac:dyDescent="0.25">
      <c r="AH2478" s="65"/>
    </row>
    <row r="2479" spans="34:34" x14ac:dyDescent="0.25">
      <c r="AH2479" s="65"/>
    </row>
    <row r="2480" spans="34:34" x14ac:dyDescent="0.25">
      <c r="AH2480" s="65"/>
    </row>
    <row r="2481" spans="34:34" x14ac:dyDescent="0.25">
      <c r="AH2481" s="65"/>
    </row>
    <row r="2482" spans="34:34" x14ac:dyDescent="0.25">
      <c r="AH2482" s="65"/>
    </row>
    <row r="2483" spans="34:34" x14ac:dyDescent="0.25">
      <c r="AH2483" s="65"/>
    </row>
    <row r="2484" spans="34:34" x14ac:dyDescent="0.25">
      <c r="AH2484" s="65"/>
    </row>
    <row r="2485" spans="34:34" x14ac:dyDescent="0.25">
      <c r="AH2485" s="65"/>
    </row>
    <row r="2486" spans="34:34" x14ac:dyDescent="0.25">
      <c r="AH2486" s="65"/>
    </row>
    <row r="2487" spans="34:34" x14ac:dyDescent="0.25">
      <c r="AH2487" s="65"/>
    </row>
    <row r="2488" spans="34:34" x14ac:dyDescent="0.25">
      <c r="AH2488" s="65"/>
    </row>
    <row r="2489" spans="34:34" x14ac:dyDescent="0.25">
      <c r="AH2489" s="65"/>
    </row>
    <row r="2490" spans="34:34" x14ac:dyDescent="0.25">
      <c r="AH2490" s="65"/>
    </row>
    <row r="2491" spans="34:34" x14ac:dyDescent="0.25">
      <c r="AH2491" s="65"/>
    </row>
    <row r="2492" spans="34:34" x14ac:dyDescent="0.25">
      <c r="AH2492" s="65"/>
    </row>
    <row r="2493" spans="34:34" x14ac:dyDescent="0.25">
      <c r="AH2493" s="65"/>
    </row>
    <row r="2494" spans="34:34" x14ac:dyDescent="0.25">
      <c r="AH2494" s="65"/>
    </row>
    <row r="2495" spans="34:34" x14ac:dyDescent="0.25">
      <c r="AH2495" s="65"/>
    </row>
    <row r="2496" spans="34:34" x14ac:dyDescent="0.25">
      <c r="AH2496" s="65"/>
    </row>
    <row r="2497" spans="34:34" x14ac:dyDescent="0.25">
      <c r="AH2497" s="65"/>
    </row>
    <row r="2498" spans="34:34" x14ac:dyDescent="0.25">
      <c r="AH2498" s="65"/>
    </row>
    <row r="2499" spans="34:34" x14ac:dyDescent="0.25">
      <c r="AH2499" s="65"/>
    </row>
    <row r="2500" spans="34:34" x14ac:dyDescent="0.25">
      <c r="AH2500" s="65"/>
    </row>
    <row r="2501" spans="34:34" x14ac:dyDescent="0.25">
      <c r="AH2501" s="65"/>
    </row>
    <row r="2502" spans="34:34" x14ac:dyDescent="0.25">
      <c r="AH2502" s="65"/>
    </row>
    <row r="2503" spans="34:34" x14ac:dyDescent="0.25">
      <c r="AH2503" s="65"/>
    </row>
    <row r="2504" spans="34:34" x14ac:dyDescent="0.25">
      <c r="AH2504" s="65"/>
    </row>
    <row r="2505" spans="34:34" x14ac:dyDescent="0.25">
      <c r="AH2505" s="65"/>
    </row>
    <row r="2506" spans="34:34" x14ac:dyDescent="0.25">
      <c r="AH2506" s="65"/>
    </row>
    <row r="2507" spans="34:34" x14ac:dyDescent="0.25">
      <c r="AH2507" s="65"/>
    </row>
    <row r="2508" spans="34:34" x14ac:dyDescent="0.25">
      <c r="AH2508" s="65"/>
    </row>
    <row r="2509" spans="34:34" x14ac:dyDescent="0.25">
      <c r="AH2509" s="65"/>
    </row>
    <row r="2510" spans="34:34" x14ac:dyDescent="0.25">
      <c r="AH2510" s="65"/>
    </row>
    <row r="2511" spans="34:34" x14ac:dyDescent="0.25">
      <c r="AH2511" s="65"/>
    </row>
    <row r="2512" spans="34:34" x14ac:dyDescent="0.25">
      <c r="AH2512" s="65"/>
    </row>
    <row r="2513" spans="34:34" x14ac:dyDescent="0.25">
      <c r="AH2513" s="65"/>
    </row>
    <row r="2514" spans="34:34" x14ac:dyDescent="0.25">
      <c r="AH2514" s="65"/>
    </row>
    <row r="2515" spans="34:34" x14ac:dyDescent="0.25">
      <c r="AH2515" s="65"/>
    </row>
    <row r="2516" spans="34:34" x14ac:dyDescent="0.25">
      <c r="AH2516" s="65"/>
    </row>
    <row r="2517" spans="34:34" x14ac:dyDescent="0.25">
      <c r="AH2517" s="65"/>
    </row>
    <row r="2518" spans="34:34" x14ac:dyDescent="0.25">
      <c r="AH2518" s="65"/>
    </row>
    <row r="2519" spans="34:34" x14ac:dyDescent="0.25">
      <c r="AH2519" s="65"/>
    </row>
    <row r="2520" spans="34:34" x14ac:dyDescent="0.25">
      <c r="AH2520" s="65"/>
    </row>
    <row r="2521" spans="34:34" x14ac:dyDescent="0.25">
      <c r="AH2521" s="65"/>
    </row>
    <row r="2522" spans="34:34" x14ac:dyDescent="0.25">
      <c r="AH2522" s="65"/>
    </row>
    <row r="2523" spans="34:34" x14ac:dyDescent="0.25">
      <c r="AH2523" s="65"/>
    </row>
    <row r="2524" spans="34:34" x14ac:dyDescent="0.25">
      <c r="AH2524" s="65"/>
    </row>
    <row r="2525" spans="34:34" x14ac:dyDescent="0.25">
      <c r="AH2525" s="65"/>
    </row>
    <row r="2526" spans="34:34" x14ac:dyDescent="0.25">
      <c r="AH2526" s="65"/>
    </row>
    <row r="2527" spans="34:34" x14ac:dyDescent="0.25">
      <c r="AH2527" s="65"/>
    </row>
    <row r="2528" spans="34:34" x14ac:dyDescent="0.25">
      <c r="AH2528" s="65"/>
    </row>
    <row r="2529" spans="34:34" x14ac:dyDescent="0.25">
      <c r="AH2529" s="65"/>
    </row>
    <row r="2530" spans="34:34" x14ac:dyDescent="0.25">
      <c r="AH2530" s="65"/>
    </row>
    <row r="2531" spans="34:34" x14ac:dyDescent="0.25">
      <c r="AH2531" s="65"/>
    </row>
    <row r="2532" spans="34:34" x14ac:dyDescent="0.25">
      <c r="AH2532" s="65"/>
    </row>
    <row r="2533" spans="34:34" x14ac:dyDescent="0.25">
      <c r="AH2533" s="65"/>
    </row>
    <row r="2534" spans="34:34" x14ac:dyDescent="0.25">
      <c r="AH2534" s="65"/>
    </row>
    <row r="2535" spans="34:34" x14ac:dyDescent="0.25">
      <c r="AH2535" s="65"/>
    </row>
    <row r="2536" spans="34:34" x14ac:dyDescent="0.25">
      <c r="AH2536" s="65"/>
    </row>
    <row r="2537" spans="34:34" x14ac:dyDescent="0.25">
      <c r="AH2537" s="65"/>
    </row>
    <row r="2538" spans="34:34" x14ac:dyDescent="0.25">
      <c r="AH2538" s="65"/>
    </row>
    <row r="2539" spans="34:34" x14ac:dyDescent="0.25">
      <c r="AH2539" s="65"/>
    </row>
    <row r="2540" spans="34:34" x14ac:dyDescent="0.25">
      <c r="AH2540" s="65"/>
    </row>
    <row r="2541" spans="34:34" x14ac:dyDescent="0.25">
      <c r="AH2541" s="65"/>
    </row>
    <row r="2542" spans="34:34" x14ac:dyDescent="0.25">
      <c r="AH2542" s="65"/>
    </row>
    <row r="2543" spans="34:34" x14ac:dyDescent="0.25">
      <c r="AH2543" s="65"/>
    </row>
    <row r="2544" spans="34:34" x14ac:dyDescent="0.25">
      <c r="AH2544" s="65"/>
    </row>
    <row r="2545" spans="34:34" x14ac:dyDescent="0.25">
      <c r="AH2545" s="65"/>
    </row>
    <row r="2546" spans="34:34" x14ac:dyDescent="0.25">
      <c r="AH2546" s="65"/>
    </row>
    <row r="2547" spans="34:34" x14ac:dyDescent="0.25">
      <c r="AH2547" s="65"/>
    </row>
    <row r="2548" spans="34:34" x14ac:dyDescent="0.25">
      <c r="AH2548" s="65"/>
    </row>
    <row r="2549" spans="34:34" x14ac:dyDescent="0.25">
      <c r="AH2549" s="65"/>
    </row>
    <row r="2550" spans="34:34" x14ac:dyDescent="0.25">
      <c r="AH2550" s="65"/>
    </row>
    <row r="2551" spans="34:34" x14ac:dyDescent="0.25">
      <c r="AH2551" s="65"/>
    </row>
    <row r="2552" spans="34:34" x14ac:dyDescent="0.25">
      <c r="AH2552" s="65"/>
    </row>
    <row r="2553" spans="34:34" x14ac:dyDescent="0.25">
      <c r="AH2553" s="65"/>
    </row>
    <row r="2554" spans="34:34" x14ac:dyDescent="0.25">
      <c r="AH2554" s="65"/>
    </row>
    <row r="2555" spans="34:34" x14ac:dyDescent="0.25">
      <c r="AH2555" s="65"/>
    </row>
    <row r="2556" spans="34:34" x14ac:dyDescent="0.25">
      <c r="AH2556" s="65"/>
    </row>
    <row r="2557" spans="34:34" x14ac:dyDescent="0.25">
      <c r="AH2557" s="65"/>
    </row>
    <row r="2558" spans="34:34" x14ac:dyDescent="0.25">
      <c r="AH2558" s="65"/>
    </row>
    <row r="2559" spans="34:34" x14ac:dyDescent="0.25">
      <c r="AH2559" s="65"/>
    </row>
    <row r="2560" spans="34:34" x14ac:dyDescent="0.25">
      <c r="AH2560" s="65"/>
    </row>
    <row r="2561" spans="34:34" x14ac:dyDescent="0.25">
      <c r="AH2561" s="65"/>
    </row>
    <row r="2562" spans="34:34" x14ac:dyDescent="0.25">
      <c r="AH2562" s="65"/>
    </row>
    <row r="2563" spans="34:34" x14ac:dyDescent="0.25">
      <c r="AH2563" s="65"/>
    </row>
    <row r="2564" spans="34:34" x14ac:dyDescent="0.25">
      <c r="AH2564" s="65"/>
    </row>
    <row r="2565" spans="34:34" x14ac:dyDescent="0.25">
      <c r="AH2565" s="65"/>
    </row>
    <row r="2566" spans="34:34" x14ac:dyDescent="0.25">
      <c r="AH2566" s="65"/>
    </row>
    <row r="2567" spans="34:34" x14ac:dyDescent="0.25">
      <c r="AH2567" s="65"/>
    </row>
    <row r="2568" spans="34:34" x14ac:dyDescent="0.25">
      <c r="AH2568" s="65"/>
    </row>
    <row r="2569" spans="34:34" x14ac:dyDescent="0.25">
      <c r="AH2569" s="65"/>
    </row>
    <row r="2570" spans="34:34" x14ac:dyDescent="0.25">
      <c r="AH2570" s="65"/>
    </row>
    <row r="2571" spans="34:34" x14ac:dyDescent="0.25">
      <c r="AH2571" s="65"/>
    </row>
    <row r="2572" spans="34:34" x14ac:dyDescent="0.25">
      <c r="AH2572" s="65"/>
    </row>
    <row r="2573" spans="34:34" x14ac:dyDescent="0.25">
      <c r="AH2573" s="65"/>
    </row>
    <row r="2574" spans="34:34" x14ac:dyDescent="0.25">
      <c r="AH2574" s="65"/>
    </row>
    <row r="2575" spans="34:34" x14ac:dyDescent="0.25">
      <c r="AH2575" s="65"/>
    </row>
    <row r="2576" spans="34:34" x14ac:dyDescent="0.25">
      <c r="AH2576" s="65"/>
    </row>
    <row r="2577" spans="34:34" x14ac:dyDescent="0.25">
      <c r="AH2577" s="65"/>
    </row>
    <row r="2578" spans="34:34" x14ac:dyDescent="0.25">
      <c r="AH2578" s="65"/>
    </row>
    <row r="2579" spans="34:34" x14ac:dyDescent="0.25">
      <c r="AH2579" s="65"/>
    </row>
    <row r="2580" spans="34:34" x14ac:dyDescent="0.25">
      <c r="AH2580" s="65"/>
    </row>
    <row r="2581" spans="34:34" x14ac:dyDescent="0.25">
      <c r="AH2581" s="65"/>
    </row>
    <row r="2582" spans="34:34" x14ac:dyDescent="0.25">
      <c r="AH2582" s="65"/>
    </row>
    <row r="2583" spans="34:34" x14ac:dyDescent="0.25">
      <c r="AH2583" s="65"/>
    </row>
    <row r="2584" spans="34:34" x14ac:dyDescent="0.25">
      <c r="AH2584" s="65"/>
    </row>
    <row r="2585" spans="34:34" x14ac:dyDescent="0.25">
      <c r="AH2585" s="65"/>
    </row>
    <row r="2586" spans="34:34" x14ac:dyDescent="0.25">
      <c r="AH2586" s="65"/>
    </row>
    <row r="2587" spans="34:34" x14ac:dyDescent="0.25">
      <c r="AH2587" s="65"/>
    </row>
    <row r="2588" spans="34:34" x14ac:dyDescent="0.25">
      <c r="AH2588" s="65"/>
    </row>
    <row r="2589" spans="34:34" x14ac:dyDescent="0.25">
      <c r="AH2589" s="65"/>
    </row>
    <row r="2590" spans="34:34" x14ac:dyDescent="0.25">
      <c r="AH2590" s="65"/>
    </row>
    <row r="2591" spans="34:34" x14ac:dyDescent="0.25">
      <c r="AH2591" s="65"/>
    </row>
    <row r="2592" spans="34:34" x14ac:dyDescent="0.25">
      <c r="AH2592" s="65"/>
    </row>
    <row r="2593" spans="34:34" x14ac:dyDescent="0.25">
      <c r="AH2593" s="65"/>
    </row>
    <row r="2594" spans="34:34" x14ac:dyDescent="0.25">
      <c r="AH2594" s="65"/>
    </row>
    <row r="2595" spans="34:34" x14ac:dyDescent="0.25">
      <c r="AH2595" s="65"/>
    </row>
    <row r="2596" spans="34:34" x14ac:dyDescent="0.25">
      <c r="AH2596" s="65"/>
    </row>
    <row r="2597" spans="34:34" x14ac:dyDescent="0.25">
      <c r="AH2597" s="65"/>
    </row>
    <row r="2598" spans="34:34" x14ac:dyDescent="0.25">
      <c r="AH2598" s="65"/>
    </row>
    <row r="2599" spans="34:34" x14ac:dyDescent="0.25">
      <c r="AH2599" s="65"/>
    </row>
    <row r="2600" spans="34:34" x14ac:dyDescent="0.25">
      <c r="AH2600" s="65"/>
    </row>
    <row r="2601" spans="34:34" x14ac:dyDescent="0.25">
      <c r="AH2601" s="65"/>
    </row>
    <row r="2602" spans="34:34" x14ac:dyDescent="0.25">
      <c r="AH2602" s="65"/>
    </row>
    <row r="2603" spans="34:34" x14ac:dyDescent="0.25">
      <c r="AH2603" s="65"/>
    </row>
    <row r="2604" spans="34:34" x14ac:dyDescent="0.25">
      <c r="AH2604" s="65"/>
    </row>
    <row r="2605" spans="34:34" x14ac:dyDescent="0.25">
      <c r="AH2605" s="65"/>
    </row>
    <row r="2606" spans="34:34" x14ac:dyDescent="0.25">
      <c r="AH2606" s="65"/>
    </row>
    <row r="2607" spans="34:34" x14ac:dyDescent="0.25">
      <c r="AH2607" s="65"/>
    </row>
    <row r="2608" spans="34:34" x14ac:dyDescent="0.25">
      <c r="AH2608" s="65"/>
    </row>
    <row r="2609" spans="34:34" x14ac:dyDescent="0.25">
      <c r="AH2609" s="65"/>
    </row>
    <row r="2610" spans="34:34" x14ac:dyDescent="0.25">
      <c r="AH2610" s="65"/>
    </row>
    <row r="2611" spans="34:34" x14ac:dyDescent="0.25">
      <c r="AH2611" s="65"/>
    </row>
    <row r="2612" spans="34:34" x14ac:dyDescent="0.25">
      <c r="AH2612" s="65"/>
    </row>
    <row r="2613" spans="34:34" x14ac:dyDescent="0.25">
      <c r="AH2613" s="65"/>
    </row>
    <row r="2614" spans="34:34" x14ac:dyDescent="0.25">
      <c r="AH2614" s="65"/>
    </row>
    <row r="2615" spans="34:34" x14ac:dyDescent="0.25">
      <c r="AH2615" s="65"/>
    </row>
    <row r="2616" spans="34:34" x14ac:dyDescent="0.25">
      <c r="AH2616" s="65"/>
    </row>
    <row r="2617" spans="34:34" x14ac:dyDescent="0.25">
      <c r="AH2617" s="65"/>
    </row>
    <row r="2618" spans="34:34" x14ac:dyDescent="0.25">
      <c r="AH2618" s="65"/>
    </row>
    <row r="2619" spans="34:34" x14ac:dyDescent="0.25">
      <c r="AH2619" s="65"/>
    </row>
    <row r="2620" spans="34:34" x14ac:dyDescent="0.25">
      <c r="AH2620" s="65"/>
    </row>
    <row r="2621" spans="34:34" x14ac:dyDescent="0.25">
      <c r="AH2621" s="65"/>
    </row>
    <row r="2622" spans="34:34" x14ac:dyDescent="0.25">
      <c r="AH2622" s="65"/>
    </row>
    <row r="2623" spans="34:34" x14ac:dyDescent="0.25">
      <c r="AH2623" s="65"/>
    </row>
    <row r="2624" spans="34:34" x14ac:dyDescent="0.25">
      <c r="AH2624" s="65"/>
    </row>
    <row r="2625" spans="34:34" x14ac:dyDescent="0.25">
      <c r="AH2625" s="65"/>
    </row>
    <row r="2626" spans="34:34" x14ac:dyDescent="0.25">
      <c r="AH2626" s="65"/>
    </row>
    <row r="2627" spans="34:34" x14ac:dyDescent="0.25">
      <c r="AH2627" s="65"/>
    </row>
    <row r="2628" spans="34:34" x14ac:dyDescent="0.25">
      <c r="AH2628" s="65"/>
    </row>
    <row r="2629" spans="34:34" x14ac:dyDescent="0.25">
      <c r="AH2629" s="65"/>
    </row>
    <row r="2630" spans="34:34" x14ac:dyDescent="0.25">
      <c r="AH2630" s="65"/>
    </row>
    <row r="2631" spans="34:34" x14ac:dyDescent="0.25">
      <c r="AH2631" s="65"/>
    </row>
    <row r="2632" spans="34:34" x14ac:dyDescent="0.25">
      <c r="AH2632" s="65"/>
    </row>
    <row r="2633" spans="34:34" x14ac:dyDescent="0.25">
      <c r="AH2633" s="65"/>
    </row>
    <row r="2634" spans="34:34" x14ac:dyDescent="0.25">
      <c r="AH2634" s="65"/>
    </row>
    <row r="2635" spans="34:34" x14ac:dyDescent="0.25">
      <c r="AH2635" s="65"/>
    </row>
    <row r="2636" spans="34:34" x14ac:dyDescent="0.25">
      <c r="AH2636" s="65"/>
    </row>
    <row r="2637" spans="34:34" x14ac:dyDescent="0.25">
      <c r="AH2637" s="65"/>
    </row>
    <row r="2638" spans="34:34" x14ac:dyDescent="0.25">
      <c r="AH2638" s="65"/>
    </row>
    <row r="2639" spans="34:34" x14ac:dyDescent="0.25">
      <c r="AH2639" s="65"/>
    </row>
    <row r="2640" spans="34:34" x14ac:dyDescent="0.25">
      <c r="AH2640" s="65"/>
    </row>
    <row r="2641" spans="34:34" x14ac:dyDescent="0.25">
      <c r="AH2641" s="65"/>
    </row>
    <row r="2642" spans="34:34" x14ac:dyDescent="0.25">
      <c r="AH2642" s="65"/>
    </row>
    <row r="2643" spans="34:34" x14ac:dyDescent="0.25">
      <c r="AH2643" s="65"/>
    </row>
    <row r="2644" spans="34:34" x14ac:dyDescent="0.25">
      <c r="AH2644" s="65"/>
    </row>
    <row r="2645" spans="34:34" x14ac:dyDescent="0.25">
      <c r="AH2645" s="65"/>
    </row>
    <row r="2646" spans="34:34" x14ac:dyDescent="0.25">
      <c r="AH2646" s="65"/>
    </row>
    <row r="2647" spans="34:34" x14ac:dyDescent="0.25">
      <c r="AH2647" s="65"/>
    </row>
    <row r="2648" spans="34:34" x14ac:dyDescent="0.25">
      <c r="AH2648" s="65"/>
    </row>
    <row r="2649" spans="34:34" x14ac:dyDescent="0.25">
      <c r="AH2649" s="65"/>
    </row>
    <row r="2650" spans="34:34" x14ac:dyDescent="0.25">
      <c r="AH2650" s="65"/>
    </row>
    <row r="2651" spans="34:34" x14ac:dyDescent="0.25">
      <c r="AH2651" s="65"/>
    </row>
    <row r="2652" spans="34:34" x14ac:dyDescent="0.25">
      <c r="AH2652" s="65"/>
    </row>
    <row r="2653" spans="34:34" x14ac:dyDescent="0.25">
      <c r="AH2653" s="65"/>
    </row>
    <row r="2654" spans="34:34" x14ac:dyDescent="0.25">
      <c r="AH2654" s="65"/>
    </row>
    <row r="2655" spans="34:34" x14ac:dyDescent="0.25">
      <c r="AH2655" s="65"/>
    </row>
    <row r="2656" spans="34:34" x14ac:dyDescent="0.25">
      <c r="AH2656" s="65"/>
    </row>
    <row r="2657" spans="34:34" x14ac:dyDescent="0.25">
      <c r="AH2657" s="65"/>
    </row>
    <row r="2658" spans="34:34" x14ac:dyDescent="0.25">
      <c r="AH2658" s="65"/>
    </row>
    <row r="2659" spans="34:34" x14ac:dyDescent="0.25">
      <c r="AH2659" s="65"/>
    </row>
    <row r="2660" spans="34:34" x14ac:dyDescent="0.25">
      <c r="AH2660" s="65"/>
    </row>
    <row r="2661" spans="34:34" x14ac:dyDescent="0.25">
      <c r="AH2661" s="65"/>
    </row>
    <row r="2662" spans="34:34" x14ac:dyDescent="0.25">
      <c r="AH2662" s="65"/>
    </row>
    <row r="2663" spans="34:34" x14ac:dyDescent="0.25">
      <c r="AH2663" s="65"/>
    </row>
    <row r="2664" spans="34:34" x14ac:dyDescent="0.25">
      <c r="AH2664" s="65"/>
    </row>
    <row r="2665" spans="34:34" x14ac:dyDescent="0.25">
      <c r="AH2665" s="65"/>
    </row>
    <row r="2666" spans="34:34" x14ac:dyDescent="0.25">
      <c r="AH2666" s="65"/>
    </row>
    <row r="2667" spans="34:34" x14ac:dyDescent="0.25">
      <c r="AH2667" s="65"/>
    </row>
    <row r="2668" spans="34:34" x14ac:dyDescent="0.25">
      <c r="AH2668" s="65"/>
    </row>
    <row r="2669" spans="34:34" x14ac:dyDescent="0.25">
      <c r="AH2669" s="65"/>
    </row>
    <row r="2670" spans="34:34" x14ac:dyDescent="0.25">
      <c r="AH2670" s="65"/>
    </row>
    <row r="2671" spans="34:34" x14ac:dyDescent="0.25">
      <c r="AH2671" s="65"/>
    </row>
    <row r="2672" spans="34:34" x14ac:dyDescent="0.25">
      <c r="AH2672" s="65"/>
    </row>
    <row r="2673" spans="34:34" x14ac:dyDescent="0.25">
      <c r="AH2673" s="65"/>
    </row>
    <row r="2674" spans="34:34" x14ac:dyDescent="0.25">
      <c r="AH2674" s="65"/>
    </row>
    <row r="2675" spans="34:34" x14ac:dyDescent="0.25">
      <c r="AH2675" s="65"/>
    </row>
    <row r="2676" spans="34:34" x14ac:dyDescent="0.25">
      <c r="AH2676" s="65"/>
    </row>
    <row r="2677" spans="34:34" x14ac:dyDescent="0.25">
      <c r="AH2677" s="65"/>
    </row>
    <row r="2678" spans="34:34" x14ac:dyDescent="0.25">
      <c r="AH2678" s="65"/>
    </row>
    <row r="2679" spans="34:34" x14ac:dyDescent="0.25">
      <c r="AH2679" s="65"/>
    </row>
    <row r="2680" spans="34:34" x14ac:dyDescent="0.25">
      <c r="AH2680" s="65"/>
    </row>
    <row r="2681" spans="34:34" x14ac:dyDescent="0.25">
      <c r="AH2681" s="65"/>
    </row>
    <row r="2682" spans="34:34" x14ac:dyDescent="0.25">
      <c r="AH2682" s="65"/>
    </row>
    <row r="2683" spans="34:34" x14ac:dyDescent="0.25">
      <c r="AH2683" s="65"/>
    </row>
    <row r="2684" spans="34:34" x14ac:dyDescent="0.25">
      <c r="AH2684" s="65"/>
    </row>
    <row r="2685" spans="34:34" x14ac:dyDescent="0.25">
      <c r="AH2685" s="65"/>
    </row>
    <row r="2686" spans="34:34" x14ac:dyDescent="0.25">
      <c r="AH2686" s="65"/>
    </row>
    <row r="2687" spans="34:34" x14ac:dyDescent="0.25">
      <c r="AH2687" s="65"/>
    </row>
    <row r="2688" spans="34:34" x14ac:dyDescent="0.25">
      <c r="AH2688" s="65"/>
    </row>
    <row r="2689" spans="34:34" x14ac:dyDescent="0.25">
      <c r="AH2689" s="65"/>
    </row>
    <row r="2690" spans="34:34" x14ac:dyDescent="0.25">
      <c r="AH2690" s="65"/>
    </row>
    <row r="2691" spans="34:34" x14ac:dyDescent="0.25">
      <c r="AH2691" s="65"/>
    </row>
    <row r="2692" spans="34:34" x14ac:dyDescent="0.25">
      <c r="AH2692" s="65"/>
    </row>
    <row r="2693" spans="34:34" x14ac:dyDescent="0.25">
      <c r="AH2693" s="65"/>
    </row>
    <row r="2694" spans="34:34" x14ac:dyDescent="0.25">
      <c r="AH2694" s="65"/>
    </row>
    <row r="2695" spans="34:34" x14ac:dyDescent="0.25">
      <c r="AH2695" s="65"/>
    </row>
    <row r="2696" spans="34:34" x14ac:dyDescent="0.25">
      <c r="AH2696" s="65"/>
    </row>
    <row r="2697" spans="34:34" x14ac:dyDescent="0.25">
      <c r="AH2697" s="65"/>
    </row>
    <row r="2698" spans="34:34" x14ac:dyDescent="0.25">
      <c r="AH2698" s="65"/>
    </row>
    <row r="2699" spans="34:34" x14ac:dyDescent="0.25">
      <c r="AH2699" s="65"/>
    </row>
    <row r="2700" spans="34:34" x14ac:dyDescent="0.25">
      <c r="AH2700" s="65"/>
    </row>
    <row r="2701" spans="34:34" x14ac:dyDescent="0.25">
      <c r="AH2701" s="65"/>
    </row>
    <row r="2702" spans="34:34" x14ac:dyDescent="0.25">
      <c r="AH2702" s="65"/>
    </row>
    <row r="2703" spans="34:34" x14ac:dyDescent="0.25">
      <c r="AH2703" s="65"/>
    </row>
    <row r="2704" spans="34:34" x14ac:dyDescent="0.25">
      <c r="AH2704" s="65"/>
    </row>
    <row r="2705" spans="34:34" x14ac:dyDescent="0.25">
      <c r="AH2705" s="65"/>
    </row>
    <row r="2706" spans="34:34" x14ac:dyDescent="0.25">
      <c r="AH2706" s="65"/>
    </row>
    <row r="2707" spans="34:34" x14ac:dyDescent="0.25">
      <c r="AH2707" s="65"/>
    </row>
    <row r="2708" spans="34:34" x14ac:dyDescent="0.25">
      <c r="AH2708" s="65"/>
    </row>
    <row r="2709" spans="34:34" x14ac:dyDescent="0.25">
      <c r="AH2709" s="65"/>
    </row>
    <row r="2710" spans="34:34" x14ac:dyDescent="0.25">
      <c r="AH2710" s="65"/>
    </row>
    <row r="2711" spans="34:34" x14ac:dyDescent="0.25">
      <c r="AH2711" s="65"/>
    </row>
    <row r="2712" spans="34:34" x14ac:dyDescent="0.25">
      <c r="AH2712" s="65"/>
    </row>
    <row r="2713" spans="34:34" x14ac:dyDescent="0.25">
      <c r="AH2713" s="65"/>
    </row>
    <row r="2714" spans="34:34" x14ac:dyDescent="0.25">
      <c r="AH2714" s="65"/>
    </row>
    <row r="2715" spans="34:34" x14ac:dyDescent="0.25">
      <c r="AH2715" s="65"/>
    </row>
    <row r="2716" spans="34:34" x14ac:dyDescent="0.25">
      <c r="AH2716" s="65"/>
    </row>
    <row r="2717" spans="34:34" x14ac:dyDescent="0.25">
      <c r="AH2717" s="65"/>
    </row>
    <row r="2718" spans="34:34" x14ac:dyDescent="0.25">
      <c r="AH2718" s="65"/>
    </row>
    <row r="2719" spans="34:34" x14ac:dyDescent="0.25">
      <c r="AH2719" s="65"/>
    </row>
    <row r="2720" spans="34:34" x14ac:dyDescent="0.25">
      <c r="AH2720" s="65"/>
    </row>
    <row r="2721" spans="34:34" x14ac:dyDescent="0.25">
      <c r="AH2721" s="65"/>
    </row>
    <row r="2722" spans="34:34" x14ac:dyDescent="0.25">
      <c r="AH2722" s="65"/>
    </row>
    <row r="2723" spans="34:34" x14ac:dyDescent="0.25">
      <c r="AH2723" s="65"/>
    </row>
    <row r="2724" spans="34:34" x14ac:dyDescent="0.25">
      <c r="AH2724" s="65"/>
    </row>
    <row r="2725" spans="34:34" x14ac:dyDescent="0.25">
      <c r="AH2725" s="65"/>
    </row>
    <row r="2726" spans="34:34" x14ac:dyDescent="0.25">
      <c r="AH2726" s="65"/>
    </row>
    <row r="2727" spans="34:34" x14ac:dyDescent="0.25">
      <c r="AH2727" s="65"/>
    </row>
    <row r="2728" spans="34:34" x14ac:dyDescent="0.25">
      <c r="AH2728" s="65"/>
    </row>
    <row r="2729" spans="34:34" x14ac:dyDescent="0.25">
      <c r="AH2729" s="65"/>
    </row>
    <row r="2730" spans="34:34" x14ac:dyDescent="0.25">
      <c r="AH2730" s="65"/>
    </row>
    <row r="2731" spans="34:34" x14ac:dyDescent="0.25">
      <c r="AH2731" s="65"/>
    </row>
    <row r="2732" spans="34:34" x14ac:dyDescent="0.25">
      <c r="AH2732" s="65"/>
    </row>
    <row r="2733" spans="34:34" x14ac:dyDescent="0.25">
      <c r="AH2733" s="65"/>
    </row>
    <row r="2734" spans="34:34" x14ac:dyDescent="0.25">
      <c r="AH2734" s="65"/>
    </row>
    <row r="2735" spans="34:34" x14ac:dyDescent="0.25">
      <c r="AH2735" s="65"/>
    </row>
    <row r="2736" spans="34:34" x14ac:dyDescent="0.25">
      <c r="AH2736" s="65"/>
    </row>
    <row r="2737" spans="34:34" x14ac:dyDescent="0.25">
      <c r="AH2737" s="65"/>
    </row>
    <row r="2738" spans="34:34" x14ac:dyDescent="0.25">
      <c r="AH2738" s="65"/>
    </row>
    <row r="2739" spans="34:34" x14ac:dyDescent="0.25">
      <c r="AH2739" s="65"/>
    </row>
    <row r="2740" spans="34:34" x14ac:dyDescent="0.25">
      <c r="AH2740" s="65"/>
    </row>
    <row r="2741" spans="34:34" x14ac:dyDescent="0.25">
      <c r="AH2741" s="65"/>
    </row>
    <row r="2742" spans="34:34" x14ac:dyDescent="0.25">
      <c r="AH2742" s="65"/>
    </row>
    <row r="2743" spans="34:34" x14ac:dyDescent="0.25">
      <c r="AH2743" s="65"/>
    </row>
    <row r="2744" spans="34:34" x14ac:dyDescent="0.25">
      <c r="AH2744" s="65"/>
    </row>
    <row r="2745" spans="34:34" x14ac:dyDescent="0.25">
      <c r="AH2745" s="65"/>
    </row>
    <row r="2746" spans="34:34" x14ac:dyDescent="0.25">
      <c r="AH2746" s="65"/>
    </row>
    <row r="2747" spans="34:34" x14ac:dyDescent="0.25">
      <c r="AH2747" s="65"/>
    </row>
    <row r="2748" spans="34:34" x14ac:dyDescent="0.25">
      <c r="AH2748" s="65"/>
    </row>
    <row r="2749" spans="34:34" x14ac:dyDescent="0.25">
      <c r="AH2749" s="65"/>
    </row>
    <row r="2750" spans="34:34" x14ac:dyDescent="0.25">
      <c r="AH2750" s="65"/>
    </row>
    <row r="2751" spans="34:34" x14ac:dyDescent="0.25">
      <c r="AH2751" s="65"/>
    </row>
    <row r="2752" spans="34:34" x14ac:dyDescent="0.25">
      <c r="AH2752" s="65"/>
    </row>
    <row r="2753" spans="34:34" x14ac:dyDescent="0.25">
      <c r="AH2753" s="65"/>
    </row>
    <row r="2754" spans="34:34" x14ac:dyDescent="0.25">
      <c r="AH2754" s="65"/>
    </row>
    <row r="2755" spans="34:34" x14ac:dyDescent="0.25">
      <c r="AH2755" s="65"/>
    </row>
    <row r="2756" spans="34:34" x14ac:dyDescent="0.25">
      <c r="AH2756" s="65"/>
    </row>
    <row r="2757" spans="34:34" x14ac:dyDescent="0.25">
      <c r="AH2757" s="65"/>
    </row>
    <row r="2758" spans="34:34" x14ac:dyDescent="0.25">
      <c r="AH2758" s="65"/>
    </row>
    <row r="2759" spans="34:34" x14ac:dyDescent="0.25">
      <c r="AH2759" s="65"/>
    </row>
    <row r="2760" spans="34:34" x14ac:dyDescent="0.25">
      <c r="AH2760" s="65"/>
    </row>
    <row r="2761" spans="34:34" x14ac:dyDescent="0.25">
      <c r="AH2761" s="65"/>
    </row>
    <row r="2762" spans="34:34" x14ac:dyDescent="0.25">
      <c r="AH2762" s="65"/>
    </row>
    <row r="2763" spans="34:34" x14ac:dyDescent="0.25">
      <c r="AH2763" s="65"/>
    </row>
    <row r="2764" spans="34:34" x14ac:dyDescent="0.25">
      <c r="AH2764" s="65"/>
    </row>
    <row r="2765" spans="34:34" x14ac:dyDescent="0.25">
      <c r="AH2765" s="65"/>
    </row>
    <row r="2766" spans="34:34" x14ac:dyDescent="0.25">
      <c r="AH2766" s="65"/>
    </row>
    <row r="2767" spans="34:34" x14ac:dyDescent="0.25">
      <c r="AH2767" s="65"/>
    </row>
    <row r="2768" spans="34:34" x14ac:dyDescent="0.25">
      <c r="AH2768" s="65"/>
    </row>
    <row r="2769" spans="34:34" x14ac:dyDescent="0.25">
      <c r="AH2769" s="65"/>
    </row>
    <row r="2770" spans="34:34" x14ac:dyDescent="0.25">
      <c r="AH2770" s="65"/>
    </row>
    <row r="2771" spans="34:34" x14ac:dyDescent="0.25">
      <c r="AH2771" s="65"/>
    </row>
    <row r="2772" spans="34:34" x14ac:dyDescent="0.25">
      <c r="AH2772" s="65"/>
    </row>
    <row r="2773" spans="34:34" x14ac:dyDescent="0.25">
      <c r="AH2773" s="65"/>
    </row>
    <row r="2774" spans="34:34" x14ac:dyDescent="0.25">
      <c r="AH2774" s="65"/>
    </row>
    <row r="2775" spans="34:34" x14ac:dyDescent="0.25">
      <c r="AH2775" s="65"/>
    </row>
    <row r="2776" spans="34:34" x14ac:dyDescent="0.25">
      <c r="AH2776" s="65"/>
    </row>
    <row r="2777" spans="34:34" x14ac:dyDescent="0.25">
      <c r="AH2777" s="65"/>
    </row>
    <row r="2778" spans="34:34" x14ac:dyDescent="0.25">
      <c r="AH2778" s="65"/>
    </row>
    <row r="2779" spans="34:34" x14ac:dyDescent="0.25">
      <c r="AH2779" s="65"/>
    </row>
    <row r="2780" spans="34:34" x14ac:dyDescent="0.25">
      <c r="AH2780" s="65"/>
    </row>
    <row r="2781" spans="34:34" x14ac:dyDescent="0.25">
      <c r="AH2781" s="65"/>
    </row>
    <row r="2782" spans="34:34" x14ac:dyDescent="0.25">
      <c r="AH2782" s="65"/>
    </row>
    <row r="2783" spans="34:34" x14ac:dyDescent="0.25">
      <c r="AH2783" s="65"/>
    </row>
    <row r="2784" spans="34:34" x14ac:dyDescent="0.25">
      <c r="AH2784" s="65"/>
    </row>
    <row r="2785" spans="34:34" x14ac:dyDescent="0.25">
      <c r="AH2785" s="65"/>
    </row>
    <row r="2786" spans="34:34" x14ac:dyDescent="0.25">
      <c r="AH2786" s="65"/>
    </row>
    <row r="2787" spans="34:34" x14ac:dyDescent="0.25">
      <c r="AH2787" s="65"/>
    </row>
    <row r="2788" spans="34:34" x14ac:dyDescent="0.25">
      <c r="AH2788" s="65"/>
    </row>
    <row r="2789" spans="34:34" x14ac:dyDescent="0.25">
      <c r="AH2789" s="65"/>
    </row>
    <row r="2790" spans="34:34" x14ac:dyDescent="0.25">
      <c r="AH2790" s="65"/>
    </row>
    <row r="2791" spans="34:34" x14ac:dyDescent="0.25">
      <c r="AH2791" s="65"/>
    </row>
    <row r="2792" spans="34:34" x14ac:dyDescent="0.25">
      <c r="AH2792" s="65"/>
    </row>
    <row r="2793" spans="34:34" x14ac:dyDescent="0.25">
      <c r="AH2793" s="65"/>
    </row>
    <row r="2794" spans="34:34" x14ac:dyDescent="0.25">
      <c r="AH2794" s="65"/>
    </row>
    <row r="2795" spans="34:34" x14ac:dyDescent="0.25">
      <c r="AH2795" s="65"/>
    </row>
    <row r="2796" spans="34:34" x14ac:dyDescent="0.25">
      <c r="AH2796" s="65"/>
    </row>
    <row r="2797" spans="34:34" x14ac:dyDescent="0.25">
      <c r="AH2797" s="65"/>
    </row>
    <row r="2798" spans="34:34" x14ac:dyDescent="0.25">
      <c r="AH2798" s="65"/>
    </row>
    <row r="2799" spans="34:34" x14ac:dyDescent="0.25">
      <c r="AH2799" s="65"/>
    </row>
    <row r="2800" spans="34:34" x14ac:dyDescent="0.25">
      <c r="AH2800" s="65"/>
    </row>
    <row r="2801" spans="34:34" x14ac:dyDescent="0.25">
      <c r="AH2801" s="65"/>
    </row>
    <row r="2802" spans="34:34" x14ac:dyDescent="0.25">
      <c r="AH2802" s="65"/>
    </row>
    <row r="2803" spans="34:34" x14ac:dyDescent="0.25">
      <c r="AH2803" s="65"/>
    </row>
    <row r="2804" spans="34:34" x14ac:dyDescent="0.25">
      <c r="AH2804" s="65"/>
    </row>
    <row r="2805" spans="34:34" x14ac:dyDescent="0.25">
      <c r="AH2805" s="65"/>
    </row>
    <row r="2806" spans="34:34" x14ac:dyDescent="0.25">
      <c r="AH2806" s="65"/>
    </row>
    <row r="2807" spans="34:34" x14ac:dyDescent="0.25">
      <c r="AH2807" s="65"/>
    </row>
    <row r="2808" spans="34:34" x14ac:dyDescent="0.25">
      <c r="AH2808" s="65"/>
    </row>
    <row r="2809" spans="34:34" x14ac:dyDescent="0.25">
      <c r="AH2809" s="65"/>
    </row>
    <row r="2810" spans="34:34" x14ac:dyDescent="0.25">
      <c r="AH2810" s="65"/>
    </row>
    <row r="2811" spans="34:34" x14ac:dyDescent="0.25">
      <c r="AH2811" s="65"/>
    </row>
    <row r="2812" spans="34:34" x14ac:dyDescent="0.25">
      <c r="AH2812" s="65"/>
    </row>
    <row r="2813" spans="34:34" x14ac:dyDescent="0.25">
      <c r="AH2813" s="65"/>
    </row>
    <row r="2814" spans="34:34" x14ac:dyDescent="0.25">
      <c r="AH2814" s="65"/>
    </row>
    <row r="2815" spans="34:34" x14ac:dyDescent="0.25">
      <c r="AH2815" s="65"/>
    </row>
    <row r="2816" spans="34:34" x14ac:dyDescent="0.25">
      <c r="AH2816" s="65"/>
    </row>
    <row r="2817" spans="34:34" x14ac:dyDescent="0.25">
      <c r="AH2817" s="65"/>
    </row>
    <row r="2818" spans="34:34" x14ac:dyDescent="0.25">
      <c r="AH2818" s="65"/>
    </row>
    <row r="2819" spans="34:34" x14ac:dyDescent="0.25">
      <c r="AH2819" s="65"/>
    </row>
    <row r="2820" spans="34:34" x14ac:dyDescent="0.25">
      <c r="AH2820" s="65"/>
    </row>
    <row r="2821" spans="34:34" x14ac:dyDescent="0.25">
      <c r="AH2821" s="65"/>
    </row>
    <row r="2822" spans="34:34" x14ac:dyDescent="0.25">
      <c r="AH2822" s="65"/>
    </row>
    <row r="2823" spans="34:34" x14ac:dyDescent="0.25">
      <c r="AH2823" s="65"/>
    </row>
    <row r="2824" spans="34:34" x14ac:dyDescent="0.25">
      <c r="AH2824" s="65"/>
    </row>
    <row r="2825" spans="34:34" x14ac:dyDescent="0.25">
      <c r="AH2825" s="65"/>
    </row>
    <row r="2826" spans="34:34" x14ac:dyDescent="0.25">
      <c r="AH2826" s="65"/>
    </row>
    <row r="2827" spans="34:34" x14ac:dyDescent="0.25">
      <c r="AH2827" s="65"/>
    </row>
    <row r="2828" spans="34:34" x14ac:dyDescent="0.25">
      <c r="AH2828" s="65"/>
    </row>
    <row r="2829" spans="34:34" x14ac:dyDescent="0.25">
      <c r="AH2829" s="65"/>
    </row>
    <row r="2830" spans="34:34" x14ac:dyDescent="0.25">
      <c r="AH2830" s="65"/>
    </row>
    <row r="2831" spans="34:34" x14ac:dyDescent="0.25">
      <c r="AH2831" s="65"/>
    </row>
    <row r="2832" spans="34:34" x14ac:dyDescent="0.25">
      <c r="AH2832" s="65"/>
    </row>
    <row r="2833" spans="34:34" x14ac:dyDescent="0.25">
      <c r="AH2833" s="65"/>
    </row>
    <row r="2834" spans="34:34" x14ac:dyDescent="0.25">
      <c r="AH2834" s="65"/>
    </row>
    <row r="2835" spans="34:34" x14ac:dyDescent="0.25">
      <c r="AH2835" s="65"/>
    </row>
    <row r="2836" spans="34:34" x14ac:dyDescent="0.25">
      <c r="AH2836" s="65"/>
    </row>
    <row r="2837" spans="34:34" x14ac:dyDescent="0.25">
      <c r="AH2837" s="65"/>
    </row>
    <row r="2838" spans="34:34" x14ac:dyDescent="0.25">
      <c r="AH2838" s="65"/>
    </row>
    <row r="2839" spans="34:34" x14ac:dyDescent="0.25">
      <c r="AH2839" s="65"/>
    </row>
    <row r="2840" spans="34:34" x14ac:dyDescent="0.25">
      <c r="AH2840" s="65"/>
    </row>
    <row r="2841" spans="34:34" x14ac:dyDescent="0.25">
      <c r="AH2841" s="65"/>
    </row>
    <row r="2842" spans="34:34" x14ac:dyDescent="0.25">
      <c r="AH2842" s="65"/>
    </row>
    <row r="2843" spans="34:34" x14ac:dyDescent="0.25">
      <c r="AH2843" s="65"/>
    </row>
    <row r="2844" spans="34:34" x14ac:dyDescent="0.25">
      <c r="AH2844" s="65"/>
    </row>
    <row r="2845" spans="34:34" x14ac:dyDescent="0.25">
      <c r="AH2845" s="65"/>
    </row>
    <row r="2846" spans="34:34" x14ac:dyDescent="0.25">
      <c r="AH2846" s="65"/>
    </row>
    <row r="2847" spans="34:34" x14ac:dyDescent="0.25">
      <c r="AH2847" s="65"/>
    </row>
    <row r="2848" spans="34:34" x14ac:dyDescent="0.25">
      <c r="AH2848" s="65"/>
    </row>
    <row r="2849" spans="34:34" x14ac:dyDescent="0.25">
      <c r="AH2849" s="65"/>
    </row>
    <row r="2850" spans="34:34" x14ac:dyDescent="0.25">
      <c r="AH2850" s="65"/>
    </row>
    <row r="2851" spans="34:34" x14ac:dyDescent="0.25">
      <c r="AH2851" s="65"/>
    </row>
    <row r="2852" spans="34:34" x14ac:dyDescent="0.25">
      <c r="AH2852" s="65"/>
    </row>
    <row r="2853" spans="34:34" x14ac:dyDescent="0.25">
      <c r="AH2853" s="65"/>
    </row>
    <row r="2854" spans="34:34" x14ac:dyDescent="0.25">
      <c r="AH2854" s="65"/>
    </row>
    <row r="2855" spans="34:34" x14ac:dyDescent="0.25">
      <c r="AH2855" s="65"/>
    </row>
    <row r="2856" spans="34:34" x14ac:dyDescent="0.25">
      <c r="AH2856" s="65"/>
    </row>
    <row r="2857" spans="34:34" x14ac:dyDescent="0.25">
      <c r="AH2857" s="65"/>
    </row>
    <row r="2858" spans="34:34" x14ac:dyDescent="0.25">
      <c r="AH2858" s="65"/>
    </row>
    <row r="2859" spans="34:34" x14ac:dyDescent="0.25">
      <c r="AH2859" s="65"/>
    </row>
    <row r="2860" spans="34:34" x14ac:dyDescent="0.25">
      <c r="AH2860" s="65"/>
    </row>
    <row r="2861" spans="34:34" x14ac:dyDescent="0.25">
      <c r="AH2861" s="65"/>
    </row>
    <row r="2862" spans="34:34" x14ac:dyDescent="0.25">
      <c r="AH2862" s="65"/>
    </row>
    <row r="2863" spans="34:34" x14ac:dyDescent="0.25">
      <c r="AH2863" s="65"/>
    </row>
    <row r="2864" spans="34:34" x14ac:dyDescent="0.25">
      <c r="AH2864" s="65"/>
    </row>
    <row r="2865" spans="34:34" x14ac:dyDescent="0.25">
      <c r="AH2865" s="65"/>
    </row>
    <row r="2866" spans="34:34" x14ac:dyDescent="0.25">
      <c r="AH2866" s="65"/>
    </row>
    <row r="2867" spans="34:34" x14ac:dyDescent="0.25">
      <c r="AH2867" s="65"/>
    </row>
    <row r="2868" spans="34:34" x14ac:dyDescent="0.25">
      <c r="AH2868" s="65"/>
    </row>
    <row r="2869" spans="34:34" x14ac:dyDescent="0.25">
      <c r="AH2869" s="65"/>
    </row>
    <row r="2870" spans="34:34" x14ac:dyDescent="0.25">
      <c r="AH2870" s="65"/>
    </row>
    <row r="2871" spans="34:34" x14ac:dyDescent="0.25">
      <c r="AH2871" s="65"/>
    </row>
    <row r="2872" spans="34:34" x14ac:dyDescent="0.25">
      <c r="AH2872" s="65"/>
    </row>
    <row r="2873" spans="34:34" x14ac:dyDescent="0.25">
      <c r="AH2873" s="65"/>
    </row>
    <row r="2874" spans="34:34" x14ac:dyDescent="0.25">
      <c r="AH2874" s="65"/>
    </row>
    <row r="2875" spans="34:34" x14ac:dyDescent="0.25">
      <c r="AH2875" s="65"/>
    </row>
    <row r="2876" spans="34:34" x14ac:dyDescent="0.25">
      <c r="AH2876" s="65"/>
    </row>
    <row r="2877" spans="34:34" x14ac:dyDescent="0.25">
      <c r="AH2877" s="65"/>
    </row>
    <row r="2878" spans="34:34" x14ac:dyDescent="0.25">
      <c r="AH2878" s="65"/>
    </row>
    <row r="2879" spans="34:34" x14ac:dyDescent="0.25">
      <c r="AH2879" s="65"/>
    </row>
    <row r="2880" spans="34:34" x14ac:dyDescent="0.25">
      <c r="AH2880" s="65"/>
    </row>
    <row r="2881" spans="34:34" x14ac:dyDescent="0.25">
      <c r="AH2881" s="65"/>
    </row>
    <row r="2882" spans="34:34" x14ac:dyDescent="0.25">
      <c r="AH2882" s="65"/>
    </row>
    <row r="2883" spans="34:34" x14ac:dyDescent="0.25">
      <c r="AH2883" s="65"/>
    </row>
    <row r="2884" spans="34:34" x14ac:dyDescent="0.25">
      <c r="AH2884" s="65"/>
    </row>
    <row r="2885" spans="34:34" x14ac:dyDescent="0.25">
      <c r="AH2885" s="65"/>
    </row>
    <row r="2886" spans="34:34" x14ac:dyDescent="0.25">
      <c r="AH2886" s="65"/>
    </row>
    <row r="2887" spans="34:34" x14ac:dyDescent="0.25">
      <c r="AH2887" s="65"/>
    </row>
    <row r="2888" spans="34:34" x14ac:dyDescent="0.25">
      <c r="AH2888" s="65"/>
    </row>
    <row r="2889" spans="34:34" x14ac:dyDescent="0.25">
      <c r="AH2889" s="65"/>
    </row>
    <row r="2890" spans="34:34" x14ac:dyDescent="0.25">
      <c r="AH2890" s="65"/>
    </row>
    <row r="2891" spans="34:34" x14ac:dyDescent="0.25">
      <c r="AH2891" s="65"/>
    </row>
    <row r="2892" spans="34:34" x14ac:dyDescent="0.25">
      <c r="AH2892" s="65"/>
    </row>
    <row r="2893" spans="34:34" x14ac:dyDescent="0.25">
      <c r="AH2893" s="65"/>
    </row>
    <row r="2894" spans="34:34" x14ac:dyDescent="0.25">
      <c r="AH2894" s="65"/>
    </row>
    <row r="2895" spans="34:34" x14ac:dyDescent="0.25">
      <c r="AH2895" s="65"/>
    </row>
    <row r="2896" spans="34:34" x14ac:dyDescent="0.25">
      <c r="AH2896" s="65"/>
    </row>
    <row r="2897" spans="34:34" x14ac:dyDescent="0.25">
      <c r="AH2897" s="65"/>
    </row>
    <row r="2898" spans="34:34" x14ac:dyDescent="0.25">
      <c r="AH2898" s="65"/>
    </row>
    <row r="2899" spans="34:34" x14ac:dyDescent="0.25">
      <c r="AH2899" s="65"/>
    </row>
    <row r="2900" spans="34:34" x14ac:dyDescent="0.25">
      <c r="AH2900" s="65"/>
    </row>
    <row r="2901" spans="34:34" x14ac:dyDescent="0.25">
      <c r="AH2901" s="65"/>
    </row>
    <row r="2902" spans="34:34" x14ac:dyDescent="0.25">
      <c r="AH2902" s="65"/>
    </row>
    <row r="2903" spans="34:34" x14ac:dyDescent="0.25">
      <c r="AH2903" s="65"/>
    </row>
    <row r="2904" spans="34:34" x14ac:dyDescent="0.25">
      <c r="AH2904" s="65"/>
    </row>
    <row r="2905" spans="34:34" x14ac:dyDescent="0.25">
      <c r="AH2905" s="65"/>
    </row>
    <row r="2906" spans="34:34" x14ac:dyDescent="0.25">
      <c r="AH2906" s="65"/>
    </row>
    <row r="2907" spans="34:34" x14ac:dyDescent="0.25">
      <c r="AH2907" s="65"/>
    </row>
    <row r="2908" spans="34:34" x14ac:dyDescent="0.25">
      <c r="AH2908" s="65"/>
    </row>
    <row r="2909" spans="34:34" x14ac:dyDescent="0.25">
      <c r="AH2909" s="65"/>
    </row>
    <row r="2910" spans="34:34" x14ac:dyDescent="0.25">
      <c r="AH2910" s="65"/>
    </row>
    <row r="2911" spans="34:34" x14ac:dyDescent="0.25">
      <c r="AH2911" s="65"/>
    </row>
    <row r="2912" spans="34:34" x14ac:dyDescent="0.25">
      <c r="AH2912" s="65"/>
    </row>
    <row r="2913" spans="34:34" x14ac:dyDescent="0.25">
      <c r="AH2913" s="65"/>
    </row>
    <row r="2914" spans="34:34" x14ac:dyDescent="0.25">
      <c r="AH2914" s="65"/>
    </row>
    <row r="2915" spans="34:34" x14ac:dyDescent="0.25">
      <c r="AH2915" s="65"/>
    </row>
    <row r="2916" spans="34:34" x14ac:dyDescent="0.25">
      <c r="AH2916" s="65"/>
    </row>
    <row r="2917" spans="34:34" x14ac:dyDescent="0.25">
      <c r="AH2917" s="65"/>
    </row>
    <row r="2918" spans="34:34" x14ac:dyDescent="0.25">
      <c r="AH2918" s="65"/>
    </row>
    <row r="2919" spans="34:34" x14ac:dyDescent="0.25">
      <c r="AH2919" s="65"/>
    </row>
    <row r="2920" spans="34:34" x14ac:dyDescent="0.25">
      <c r="AH2920" s="65"/>
    </row>
    <row r="2921" spans="34:34" x14ac:dyDescent="0.25">
      <c r="AH2921" s="65"/>
    </row>
    <row r="2922" spans="34:34" x14ac:dyDescent="0.25">
      <c r="AH2922" s="65"/>
    </row>
    <row r="2923" spans="34:34" x14ac:dyDescent="0.25">
      <c r="AH2923" s="65"/>
    </row>
    <row r="2924" spans="34:34" x14ac:dyDescent="0.25">
      <c r="AH2924" s="65"/>
    </row>
    <row r="2925" spans="34:34" x14ac:dyDescent="0.25">
      <c r="AH2925" s="65"/>
    </row>
    <row r="2926" spans="34:34" x14ac:dyDescent="0.25">
      <c r="AH2926" s="65"/>
    </row>
    <row r="2927" spans="34:34" x14ac:dyDescent="0.25">
      <c r="AH2927" s="65"/>
    </row>
    <row r="2928" spans="34:34" x14ac:dyDescent="0.25">
      <c r="AH2928" s="65"/>
    </row>
    <row r="2929" spans="34:34" x14ac:dyDescent="0.25">
      <c r="AH2929" s="65"/>
    </row>
    <row r="2930" spans="34:34" x14ac:dyDescent="0.25">
      <c r="AH2930" s="65"/>
    </row>
    <row r="2931" spans="34:34" x14ac:dyDescent="0.25">
      <c r="AH2931" s="65"/>
    </row>
    <row r="2932" spans="34:34" x14ac:dyDescent="0.25">
      <c r="AH2932" s="65"/>
    </row>
    <row r="2933" spans="34:34" x14ac:dyDescent="0.25">
      <c r="AH2933" s="65"/>
    </row>
    <row r="2934" spans="34:34" x14ac:dyDescent="0.25">
      <c r="AH2934" s="65"/>
    </row>
    <row r="2935" spans="34:34" x14ac:dyDescent="0.25">
      <c r="AH2935" s="65"/>
    </row>
    <row r="2936" spans="34:34" x14ac:dyDescent="0.25">
      <c r="AH2936" s="65"/>
    </row>
    <row r="2937" spans="34:34" x14ac:dyDescent="0.25">
      <c r="AH2937" s="65"/>
    </row>
    <row r="2938" spans="34:34" x14ac:dyDescent="0.25">
      <c r="AH2938" s="65"/>
    </row>
    <row r="2939" spans="34:34" x14ac:dyDescent="0.25">
      <c r="AH2939" s="65"/>
    </row>
    <row r="2940" spans="34:34" x14ac:dyDescent="0.25">
      <c r="AH2940" s="65"/>
    </row>
    <row r="2941" spans="34:34" x14ac:dyDescent="0.25">
      <c r="AH2941" s="65"/>
    </row>
    <row r="2942" spans="34:34" x14ac:dyDescent="0.25">
      <c r="AH2942" s="65"/>
    </row>
    <row r="2943" spans="34:34" x14ac:dyDescent="0.25">
      <c r="AH2943" s="65"/>
    </row>
    <row r="2944" spans="34:34" x14ac:dyDescent="0.25">
      <c r="AH2944" s="65"/>
    </row>
    <row r="2945" spans="34:34" x14ac:dyDescent="0.25">
      <c r="AH2945" s="65"/>
    </row>
    <row r="2946" spans="34:34" x14ac:dyDescent="0.25">
      <c r="AH2946" s="65"/>
    </row>
    <row r="2947" spans="34:34" x14ac:dyDescent="0.25">
      <c r="AH2947" s="65"/>
    </row>
    <row r="2948" spans="34:34" x14ac:dyDescent="0.25">
      <c r="AH2948" s="65"/>
    </row>
    <row r="2949" spans="34:34" x14ac:dyDescent="0.25">
      <c r="AH2949" s="65"/>
    </row>
    <row r="2950" spans="34:34" x14ac:dyDescent="0.25">
      <c r="AH2950" s="65"/>
    </row>
    <row r="2951" spans="34:34" x14ac:dyDescent="0.25">
      <c r="AH2951" s="65"/>
    </row>
    <row r="2952" spans="34:34" x14ac:dyDescent="0.25">
      <c r="AH2952" s="65"/>
    </row>
    <row r="2953" spans="34:34" x14ac:dyDescent="0.25">
      <c r="AH2953" s="65"/>
    </row>
    <row r="2954" spans="34:34" x14ac:dyDescent="0.25">
      <c r="AH2954" s="65"/>
    </row>
    <row r="2955" spans="34:34" x14ac:dyDescent="0.25">
      <c r="AH2955" s="65"/>
    </row>
    <row r="2956" spans="34:34" x14ac:dyDescent="0.25">
      <c r="AH2956" s="65"/>
    </row>
    <row r="2957" spans="34:34" x14ac:dyDescent="0.25">
      <c r="AH2957" s="65"/>
    </row>
    <row r="2958" spans="34:34" x14ac:dyDescent="0.25">
      <c r="AH2958" s="65"/>
    </row>
    <row r="2959" spans="34:34" x14ac:dyDescent="0.25">
      <c r="AH2959" s="65"/>
    </row>
    <row r="2960" spans="34:34" x14ac:dyDescent="0.25">
      <c r="AH2960" s="65"/>
    </row>
    <row r="2961" spans="34:34" x14ac:dyDescent="0.25">
      <c r="AH2961" s="65"/>
    </row>
    <row r="2962" spans="34:34" x14ac:dyDescent="0.25">
      <c r="AH2962" s="65"/>
    </row>
    <row r="2963" spans="34:34" x14ac:dyDescent="0.25">
      <c r="AH2963" s="65"/>
    </row>
    <row r="2964" spans="34:34" x14ac:dyDescent="0.25">
      <c r="AH2964" s="65"/>
    </row>
    <row r="2965" spans="34:34" x14ac:dyDescent="0.25">
      <c r="AH2965" s="65"/>
    </row>
    <row r="2966" spans="34:34" x14ac:dyDescent="0.25">
      <c r="AH2966" s="65"/>
    </row>
    <row r="2967" spans="34:34" x14ac:dyDescent="0.25">
      <c r="AH2967" s="65"/>
    </row>
    <row r="2968" spans="34:34" x14ac:dyDescent="0.25">
      <c r="AH2968" s="65"/>
    </row>
    <row r="2969" spans="34:34" x14ac:dyDescent="0.25">
      <c r="AH2969" s="65"/>
    </row>
    <row r="2970" spans="34:34" x14ac:dyDescent="0.25">
      <c r="AH2970" s="65"/>
    </row>
    <row r="2971" spans="34:34" x14ac:dyDescent="0.25">
      <c r="AH2971" s="65"/>
    </row>
    <row r="2972" spans="34:34" x14ac:dyDescent="0.25">
      <c r="AH2972" s="65"/>
    </row>
    <row r="2973" spans="34:34" x14ac:dyDescent="0.25">
      <c r="AH2973" s="65"/>
    </row>
    <row r="2974" spans="34:34" x14ac:dyDescent="0.25">
      <c r="AH2974" s="65"/>
    </row>
    <row r="2975" spans="34:34" x14ac:dyDescent="0.25">
      <c r="AH2975" s="65"/>
    </row>
    <row r="2976" spans="34:34" x14ac:dyDescent="0.25">
      <c r="AH2976" s="65"/>
    </row>
    <row r="2977" spans="34:34" x14ac:dyDescent="0.25">
      <c r="AH2977" s="65"/>
    </row>
    <row r="2978" spans="34:34" x14ac:dyDescent="0.25">
      <c r="AH2978" s="65"/>
    </row>
    <row r="2979" spans="34:34" x14ac:dyDescent="0.25">
      <c r="AH2979" s="65"/>
    </row>
    <row r="2980" spans="34:34" x14ac:dyDescent="0.25">
      <c r="AH2980" s="65"/>
    </row>
    <row r="2981" spans="34:34" x14ac:dyDescent="0.25">
      <c r="AH2981" s="65"/>
    </row>
    <row r="2982" spans="34:34" x14ac:dyDescent="0.25">
      <c r="AH2982" s="65"/>
    </row>
    <row r="2983" spans="34:34" x14ac:dyDescent="0.25">
      <c r="AH2983" s="65"/>
    </row>
    <row r="2984" spans="34:34" x14ac:dyDescent="0.25">
      <c r="AH2984" s="65"/>
    </row>
    <row r="2985" spans="34:34" x14ac:dyDescent="0.25">
      <c r="AH2985" s="65"/>
    </row>
    <row r="2986" spans="34:34" x14ac:dyDescent="0.25">
      <c r="AH2986" s="65"/>
    </row>
    <row r="2987" spans="34:34" x14ac:dyDescent="0.25">
      <c r="AH2987" s="65"/>
    </row>
    <row r="2988" spans="34:34" x14ac:dyDescent="0.25">
      <c r="AH2988" s="65"/>
    </row>
    <row r="2989" spans="34:34" x14ac:dyDescent="0.25">
      <c r="AH2989" s="65"/>
    </row>
    <row r="2990" spans="34:34" x14ac:dyDescent="0.25">
      <c r="AH2990" s="65"/>
    </row>
    <row r="2991" spans="34:34" x14ac:dyDescent="0.25">
      <c r="AH2991" s="65"/>
    </row>
    <row r="2992" spans="34:34" x14ac:dyDescent="0.25">
      <c r="AH2992" s="65"/>
    </row>
    <row r="2993" spans="34:34" x14ac:dyDescent="0.25">
      <c r="AH2993" s="65"/>
    </row>
    <row r="2994" spans="34:34" x14ac:dyDescent="0.25">
      <c r="AH2994" s="65"/>
    </row>
    <row r="2995" spans="34:34" x14ac:dyDescent="0.25">
      <c r="AH2995" s="65"/>
    </row>
    <row r="2996" spans="34:34" x14ac:dyDescent="0.25">
      <c r="AH2996" s="65"/>
    </row>
    <row r="2997" spans="34:34" x14ac:dyDescent="0.25">
      <c r="AH2997" s="65"/>
    </row>
    <row r="2998" spans="34:34" x14ac:dyDescent="0.25">
      <c r="AH2998" s="65"/>
    </row>
    <row r="2999" spans="34:34" x14ac:dyDescent="0.25">
      <c r="AH2999" s="65"/>
    </row>
    <row r="3000" spans="34:34" x14ac:dyDescent="0.25">
      <c r="AH3000" s="65"/>
    </row>
    <row r="3001" spans="34:34" x14ac:dyDescent="0.25">
      <c r="AH3001" s="65"/>
    </row>
    <row r="3002" spans="34:34" x14ac:dyDescent="0.25">
      <c r="AH3002" s="65"/>
    </row>
    <row r="3003" spans="34:34" x14ac:dyDescent="0.25">
      <c r="AH3003" s="65"/>
    </row>
    <row r="3004" spans="34:34" x14ac:dyDescent="0.25">
      <c r="AH3004" s="65"/>
    </row>
    <row r="3005" spans="34:34" x14ac:dyDescent="0.25">
      <c r="AH3005" s="65"/>
    </row>
    <row r="3006" spans="34:34" x14ac:dyDescent="0.25">
      <c r="AH3006" s="65"/>
    </row>
    <row r="3007" spans="34:34" x14ac:dyDescent="0.25">
      <c r="AH3007" s="65"/>
    </row>
    <row r="3008" spans="34:34" x14ac:dyDescent="0.25">
      <c r="AH3008" s="65"/>
    </row>
    <row r="3009" spans="34:34" x14ac:dyDescent="0.25">
      <c r="AH3009" s="65"/>
    </row>
    <row r="3010" spans="34:34" x14ac:dyDescent="0.25">
      <c r="AH3010" s="65"/>
    </row>
    <row r="3011" spans="34:34" x14ac:dyDescent="0.25">
      <c r="AH3011" s="65"/>
    </row>
    <row r="3012" spans="34:34" x14ac:dyDescent="0.25">
      <c r="AH3012" s="65"/>
    </row>
    <row r="3013" spans="34:34" x14ac:dyDescent="0.25">
      <c r="AH3013" s="65"/>
    </row>
    <row r="3014" spans="34:34" x14ac:dyDescent="0.25">
      <c r="AH3014" s="65"/>
    </row>
    <row r="3015" spans="34:34" x14ac:dyDescent="0.25">
      <c r="AH3015" s="65"/>
    </row>
    <row r="3016" spans="34:34" x14ac:dyDescent="0.25">
      <c r="AH3016" s="65"/>
    </row>
    <row r="3017" spans="34:34" x14ac:dyDescent="0.25">
      <c r="AH3017" s="65"/>
    </row>
    <row r="3018" spans="34:34" x14ac:dyDescent="0.25">
      <c r="AH3018" s="65"/>
    </row>
    <row r="3019" spans="34:34" x14ac:dyDescent="0.25">
      <c r="AH3019" s="65"/>
    </row>
    <row r="3020" spans="34:34" x14ac:dyDescent="0.25">
      <c r="AH3020" s="65"/>
    </row>
    <row r="3021" spans="34:34" x14ac:dyDescent="0.25">
      <c r="AH3021" s="65"/>
    </row>
    <row r="3022" spans="34:34" x14ac:dyDescent="0.25">
      <c r="AH3022" s="65"/>
    </row>
    <row r="3023" spans="34:34" x14ac:dyDescent="0.25">
      <c r="AH3023" s="65"/>
    </row>
    <row r="3024" spans="34:34" x14ac:dyDescent="0.25">
      <c r="AH3024" s="65"/>
    </row>
    <row r="3025" spans="34:34" x14ac:dyDescent="0.25">
      <c r="AH3025" s="65"/>
    </row>
    <row r="3026" spans="34:34" x14ac:dyDescent="0.25">
      <c r="AH3026" s="65"/>
    </row>
    <row r="3027" spans="34:34" x14ac:dyDescent="0.25">
      <c r="AH3027" s="65"/>
    </row>
    <row r="3028" spans="34:34" x14ac:dyDescent="0.25">
      <c r="AH3028" s="65"/>
    </row>
    <row r="3029" spans="34:34" x14ac:dyDescent="0.25">
      <c r="AH3029" s="65"/>
    </row>
    <row r="3030" spans="34:34" x14ac:dyDescent="0.25">
      <c r="AH3030" s="65"/>
    </row>
    <row r="3031" spans="34:34" x14ac:dyDescent="0.25">
      <c r="AH3031" s="65"/>
    </row>
    <row r="3032" spans="34:34" x14ac:dyDescent="0.25">
      <c r="AH3032" s="65"/>
    </row>
    <row r="3033" spans="34:34" x14ac:dyDescent="0.25">
      <c r="AH3033" s="65"/>
    </row>
    <row r="3034" spans="34:34" x14ac:dyDescent="0.25">
      <c r="AH3034" s="65"/>
    </row>
    <row r="3035" spans="34:34" x14ac:dyDescent="0.25">
      <c r="AH3035" s="65"/>
    </row>
    <row r="3036" spans="34:34" x14ac:dyDescent="0.25">
      <c r="AH3036" s="65"/>
    </row>
    <row r="3037" spans="34:34" x14ac:dyDescent="0.25">
      <c r="AH3037" s="65"/>
    </row>
    <row r="3038" spans="34:34" x14ac:dyDescent="0.25">
      <c r="AH3038" s="65"/>
    </row>
    <row r="3039" spans="34:34" x14ac:dyDescent="0.25">
      <c r="AH3039" s="65"/>
    </row>
    <row r="3040" spans="34:34" x14ac:dyDescent="0.25">
      <c r="AH3040" s="65"/>
    </row>
    <row r="3041" spans="34:34" x14ac:dyDescent="0.25">
      <c r="AH3041" s="65"/>
    </row>
    <row r="3042" spans="34:34" x14ac:dyDescent="0.25">
      <c r="AH3042" s="65"/>
    </row>
    <row r="3043" spans="34:34" x14ac:dyDescent="0.25">
      <c r="AH3043" s="65"/>
    </row>
    <row r="3044" spans="34:34" x14ac:dyDescent="0.25">
      <c r="AH3044" s="65"/>
    </row>
    <row r="3045" spans="34:34" x14ac:dyDescent="0.25">
      <c r="AH3045" s="65"/>
    </row>
    <row r="3046" spans="34:34" x14ac:dyDescent="0.25">
      <c r="AH3046" s="65"/>
    </row>
    <row r="3047" spans="34:34" x14ac:dyDescent="0.25">
      <c r="AH3047" s="65"/>
    </row>
    <row r="3048" spans="34:34" x14ac:dyDescent="0.25">
      <c r="AH3048" s="65"/>
    </row>
    <row r="3049" spans="34:34" x14ac:dyDescent="0.25">
      <c r="AH3049" s="65"/>
    </row>
    <row r="3050" spans="34:34" x14ac:dyDescent="0.25">
      <c r="AH3050" s="65"/>
    </row>
    <row r="3051" spans="34:34" x14ac:dyDescent="0.25">
      <c r="AH3051" s="65"/>
    </row>
    <row r="3052" spans="34:34" x14ac:dyDescent="0.25">
      <c r="AH3052" s="65"/>
    </row>
    <row r="3053" spans="34:34" x14ac:dyDescent="0.25">
      <c r="AH3053" s="65"/>
    </row>
    <row r="3054" spans="34:34" x14ac:dyDescent="0.25">
      <c r="AH3054" s="65"/>
    </row>
    <row r="3055" spans="34:34" x14ac:dyDescent="0.25">
      <c r="AH3055" s="65"/>
    </row>
    <row r="3056" spans="34:34" x14ac:dyDescent="0.25">
      <c r="AH3056" s="65"/>
    </row>
    <row r="3057" spans="34:34" x14ac:dyDescent="0.25">
      <c r="AH3057" s="65"/>
    </row>
    <row r="3058" spans="34:34" x14ac:dyDescent="0.25">
      <c r="AH3058" s="65"/>
    </row>
    <row r="3059" spans="34:34" x14ac:dyDescent="0.25">
      <c r="AH3059" s="65"/>
    </row>
    <row r="3060" spans="34:34" x14ac:dyDescent="0.25">
      <c r="AH3060" s="65"/>
    </row>
    <row r="3061" spans="34:34" x14ac:dyDescent="0.25">
      <c r="AH3061" s="65"/>
    </row>
    <row r="3062" spans="34:34" x14ac:dyDescent="0.25">
      <c r="AH3062" s="65"/>
    </row>
    <row r="3063" spans="34:34" x14ac:dyDescent="0.25">
      <c r="AH3063" s="65"/>
    </row>
    <row r="3064" spans="34:34" x14ac:dyDescent="0.25">
      <c r="AH3064" s="65"/>
    </row>
    <row r="3065" spans="34:34" x14ac:dyDescent="0.25">
      <c r="AH3065" s="65"/>
    </row>
    <row r="3066" spans="34:34" x14ac:dyDescent="0.25">
      <c r="AH3066" s="65"/>
    </row>
    <row r="3067" spans="34:34" x14ac:dyDescent="0.25">
      <c r="AH3067" s="65"/>
    </row>
    <row r="3068" spans="34:34" x14ac:dyDescent="0.25">
      <c r="AH3068" s="65"/>
    </row>
    <row r="3069" spans="34:34" x14ac:dyDescent="0.25">
      <c r="AH3069" s="65"/>
    </row>
    <row r="3070" spans="34:34" x14ac:dyDescent="0.25">
      <c r="AH3070" s="65"/>
    </row>
    <row r="3071" spans="34:34" x14ac:dyDescent="0.25">
      <c r="AH3071" s="65"/>
    </row>
    <row r="3072" spans="34:34" x14ac:dyDescent="0.25">
      <c r="AH3072" s="65"/>
    </row>
    <row r="3073" spans="34:34" x14ac:dyDescent="0.25">
      <c r="AH3073" s="65"/>
    </row>
    <row r="3074" spans="34:34" x14ac:dyDescent="0.25">
      <c r="AH3074" s="65"/>
    </row>
    <row r="3075" spans="34:34" x14ac:dyDescent="0.25">
      <c r="AH3075" s="65"/>
    </row>
    <row r="3076" spans="34:34" x14ac:dyDescent="0.25">
      <c r="AH3076" s="65"/>
    </row>
    <row r="3077" spans="34:34" x14ac:dyDescent="0.25">
      <c r="AH3077" s="65"/>
    </row>
    <row r="3078" spans="34:34" x14ac:dyDescent="0.25">
      <c r="AH3078" s="65"/>
    </row>
    <row r="3079" spans="34:34" x14ac:dyDescent="0.25">
      <c r="AH3079" s="65"/>
    </row>
    <row r="3080" spans="34:34" x14ac:dyDescent="0.25">
      <c r="AH3080" s="65"/>
    </row>
    <row r="3081" spans="34:34" x14ac:dyDescent="0.25">
      <c r="AH3081" s="65"/>
    </row>
    <row r="3082" spans="34:34" x14ac:dyDescent="0.25">
      <c r="AH3082" s="65"/>
    </row>
    <row r="3083" spans="34:34" x14ac:dyDescent="0.25">
      <c r="AH3083" s="65"/>
    </row>
    <row r="3084" spans="34:34" x14ac:dyDescent="0.25">
      <c r="AH3084" s="65"/>
    </row>
    <row r="3085" spans="34:34" x14ac:dyDescent="0.25">
      <c r="AH3085" s="65"/>
    </row>
    <row r="3086" spans="34:34" x14ac:dyDescent="0.25">
      <c r="AH3086" s="65"/>
    </row>
    <row r="3087" spans="34:34" x14ac:dyDescent="0.25">
      <c r="AH3087" s="65"/>
    </row>
    <row r="3088" spans="34:34" x14ac:dyDescent="0.25">
      <c r="AH3088" s="65"/>
    </row>
    <row r="3089" spans="34:34" x14ac:dyDescent="0.25">
      <c r="AH3089" s="65"/>
    </row>
    <row r="3090" spans="34:34" x14ac:dyDescent="0.25">
      <c r="AH3090" s="65"/>
    </row>
    <row r="3091" spans="34:34" x14ac:dyDescent="0.25">
      <c r="AH3091" s="65"/>
    </row>
    <row r="3092" spans="34:34" x14ac:dyDescent="0.25">
      <c r="AH3092" s="65"/>
    </row>
    <row r="3093" spans="34:34" x14ac:dyDescent="0.25">
      <c r="AH3093" s="65"/>
    </row>
    <row r="3094" spans="34:34" x14ac:dyDescent="0.25">
      <c r="AH3094" s="65"/>
    </row>
    <row r="3095" spans="34:34" x14ac:dyDescent="0.25">
      <c r="AH3095" s="65"/>
    </row>
    <row r="3096" spans="34:34" x14ac:dyDescent="0.25">
      <c r="AH3096" s="65"/>
    </row>
    <row r="3097" spans="34:34" x14ac:dyDescent="0.25">
      <c r="AH3097" s="65"/>
    </row>
    <row r="3098" spans="34:34" x14ac:dyDescent="0.25">
      <c r="AH3098" s="65"/>
    </row>
    <row r="3099" spans="34:34" x14ac:dyDescent="0.25">
      <c r="AH3099" s="65"/>
    </row>
    <row r="3100" spans="34:34" x14ac:dyDescent="0.25">
      <c r="AH3100" s="65"/>
    </row>
    <row r="3101" spans="34:34" x14ac:dyDescent="0.25">
      <c r="AH3101" s="65"/>
    </row>
    <row r="3102" spans="34:34" x14ac:dyDescent="0.25">
      <c r="AH3102" s="65"/>
    </row>
    <row r="3103" spans="34:34" x14ac:dyDescent="0.25">
      <c r="AH3103" s="65"/>
    </row>
    <row r="3104" spans="34:34" x14ac:dyDescent="0.25">
      <c r="AH3104" s="65"/>
    </row>
    <row r="3105" spans="34:34" x14ac:dyDescent="0.25">
      <c r="AH3105" s="65"/>
    </row>
    <row r="3106" spans="34:34" x14ac:dyDescent="0.25">
      <c r="AH3106" s="65"/>
    </row>
    <row r="3107" spans="34:34" x14ac:dyDescent="0.25">
      <c r="AH3107" s="65"/>
    </row>
    <row r="3108" spans="34:34" x14ac:dyDescent="0.25">
      <c r="AH3108" s="65"/>
    </row>
    <row r="3109" spans="34:34" x14ac:dyDescent="0.25">
      <c r="AH3109" s="65"/>
    </row>
    <row r="3110" spans="34:34" x14ac:dyDescent="0.25">
      <c r="AH3110" s="65"/>
    </row>
    <row r="3111" spans="34:34" x14ac:dyDescent="0.25">
      <c r="AH3111" s="65"/>
    </row>
    <row r="3112" spans="34:34" x14ac:dyDescent="0.25">
      <c r="AH3112" s="65"/>
    </row>
    <row r="3113" spans="34:34" x14ac:dyDescent="0.25">
      <c r="AH3113" s="65"/>
    </row>
    <row r="3114" spans="34:34" x14ac:dyDescent="0.25">
      <c r="AH3114" s="65"/>
    </row>
    <row r="3115" spans="34:34" x14ac:dyDescent="0.25">
      <c r="AH3115" s="65"/>
    </row>
    <row r="3116" spans="34:34" x14ac:dyDescent="0.25">
      <c r="AH3116" s="65"/>
    </row>
    <row r="3117" spans="34:34" x14ac:dyDescent="0.25">
      <c r="AH3117" s="65"/>
    </row>
    <row r="3118" spans="34:34" x14ac:dyDescent="0.25">
      <c r="AH3118" s="65"/>
    </row>
    <row r="3119" spans="34:34" x14ac:dyDescent="0.25">
      <c r="AH3119" s="65"/>
    </row>
    <row r="3120" spans="34:34" x14ac:dyDescent="0.25">
      <c r="AH3120" s="65"/>
    </row>
    <row r="3121" spans="34:34" x14ac:dyDescent="0.25">
      <c r="AH3121" s="65"/>
    </row>
    <row r="3122" spans="34:34" x14ac:dyDescent="0.25">
      <c r="AH3122" s="65"/>
    </row>
    <row r="3123" spans="34:34" x14ac:dyDescent="0.25">
      <c r="AH3123" s="65"/>
    </row>
    <row r="3124" spans="34:34" x14ac:dyDescent="0.25">
      <c r="AH3124" s="65"/>
    </row>
    <row r="3125" spans="34:34" x14ac:dyDescent="0.25">
      <c r="AH3125" s="65"/>
    </row>
    <row r="3126" spans="34:34" x14ac:dyDescent="0.25">
      <c r="AH3126" s="65"/>
    </row>
    <row r="3127" spans="34:34" x14ac:dyDescent="0.25">
      <c r="AH3127" s="65"/>
    </row>
    <row r="3128" spans="34:34" x14ac:dyDescent="0.25">
      <c r="AH3128" s="65"/>
    </row>
    <row r="3129" spans="34:34" x14ac:dyDescent="0.25">
      <c r="AH3129" s="65"/>
    </row>
    <row r="3130" spans="34:34" x14ac:dyDescent="0.25">
      <c r="AH3130" s="65"/>
    </row>
    <row r="3131" spans="34:34" x14ac:dyDescent="0.25">
      <c r="AH3131" s="65"/>
    </row>
    <row r="3132" spans="34:34" x14ac:dyDescent="0.25">
      <c r="AH3132" s="65"/>
    </row>
    <row r="3133" spans="34:34" x14ac:dyDescent="0.25">
      <c r="AH3133" s="65"/>
    </row>
    <row r="3134" spans="34:34" x14ac:dyDescent="0.25">
      <c r="AH3134" s="65"/>
    </row>
    <row r="3135" spans="34:34" x14ac:dyDescent="0.25">
      <c r="AH3135" s="65"/>
    </row>
    <row r="3136" spans="34:34" x14ac:dyDescent="0.25">
      <c r="AH3136" s="65"/>
    </row>
    <row r="3137" spans="34:34" x14ac:dyDescent="0.25">
      <c r="AH3137" s="65"/>
    </row>
    <row r="3138" spans="34:34" x14ac:dyDescent="0.25">
      <c r="AH3138" s="65"/>
    </row>
    <row r="3139" spans="34:34" x14ac:dyDescent="0.25">
      <c r="AH3139" s="65"/>
    </row>
    <row r="3140" spans="34:34" x14ac:dyDescent="0.25">
      <c r="AH3140" s="65"/>
    </row>
    <row r="3141" spans="34:34" x14ac:dyDescent="0.25">
      <c r="AH3141" s="65"/>
    </row>
    <row r="3142" spans="34:34" x14ac:dyDescent="0.25">
      <c r="AH3142" s="65"/>
    </row>
    <row r="3143" spans="34:34" x14ac:dyDescent="0.25">
      <c r="AH3143" s="65"/>
    </row>
    <row r="3144" spans="34:34" x14ac:dyDescent="0.25">
      <c r="AH3144" s="65"/>
    </row>
    <row r="3145" spans="34:34" x14ac:dyDescent="0.25">
      <c r="AH3145" s="65"/>
    </row>
    <row r="3146" spans="34:34" x14ac:dyDescent="0.25">
      <c r="AH3146" s="65"/>
    </row>
    <row r="3147" spans="34:34" x14ac:dyDescent="0.25">
      <c r="AH3147" s="65"/>
    </row>
    <row r="3148" spans="34:34" x14ac:dyDescent="0.25">
      <c r="AH3148" s="65"/>
    </row>
    <row r="3149" spans="34:34" x14ac:dyDescent="0.25">
      <c r="AH3149" s="65"/>
    </row>
    <row r="3150" spans="34:34" x14ac:dyDescent="0.25">
      <c r="AH3150" s="65"/>
    </row>
    <row r="3151" spans="34:34" x14ac:dyDescent="0.25">
      <c r="AH3151" s="65"/>
    </row>
    <row r="3152" spans="34:34" x14ac:dyDescent="0.25">
      <c r="AH3152" s="65"/>
    </row>
    <row r="3153" spans="34:34" x14ac:dyDescent="0.25">
      <c r="AH3153" s="65"/>
    </row>
    <row r="3154" spans="34:34" x14ac:dyDescent="0.25">
      <c r="AH3154" s="65"/>
    </row>
    <row r="3155" spans="34:34" x14ac:dyDescent="0.25">
      <c r="AH3155" s="65"/>
    </row>
    <row r="3156" spans="34:34" x14ac:dyDescent="0.25">
      <c r="AH3156" s="65"/>
    </row>
    <row r="3157" spans="34:34" x14ac:dyDescent="0.25">
      <c r="AH3157" s="65"/>
    </row>
    <row r="3158" spans="34:34" x14ac:dyDescent="0.25">
      <c r="AH3158" s="65"/>
    </row>
    <row r="3159" spans="34:34" x14ac:dyDescent="0.25">
      <c r="AH3159" s="65"/>
    </row>
    <row r="3160" spans="34:34" x14ac:dyDescent="0.25">
      <c r="AH3160" s="65"/>
    </row>
    <row r="3161" spans="34:34" x14ac:dyDescent="0.25">
      <c r="AH3161" s="65"/>
    </row>
    <row r="3162" spans="34:34" x14ac:dyDescent="0.25">
      <c r="AH3162" s="65"/>
    </row>
    <row r="3163" spans="34:34" x14ac:dyDescent="0.25">
      <c r="AH3163" s="65"/>
    </row>
    <row r="3164" spans="34:34" x14ac:dyDescent="0.25">
      <c r="AH3164" s="65"/>
    </row>
    <row r="3165" spans="34:34" x14ac:dyDescent="0.25">
      <c r="AH3165" s="65"/>
    </row>
    <row r="3166" spans="34:34" x14ac:dyDescent="0.25">
      <c r="AH3166" s="65"/>
    </row>
    <row r="3167" spans="34:34" x14ac:dyDescent="0.25">
      <c r="AH3167" s="65"/>
    </row>
    <row r="3168" spans="34:34" x14ac:dyDescent="0.25">
      <c r="AH3168" s="65"/>
    </row>
    <row r="3169" spans="34:34" x14ac:dyDescent="0.25">
      <c r="AH3169" s="65"/>
    </row>
    <row r="3170" spans="34:34" x14ac:dyDescent="0.25">
      <c r="AH3170" s="65"/>
    </row>
    <row r="3171" spans="34:34" x14ac:dyDescent="0.25">
      <c r="AH3171" s="65"/>
    </row>
    <row r="3172" spans="34:34" x14ac:dyDescent="0.25">
      <c r="AH3172" s="65"/>
    </row>
    <row r="3173" spans="34:34" x14ac:dyDescent="0.25">
      <c r="AH3173" s="65"/>
    </row>
    <row r="3174" spans="34:34" x14ac:dyDescent="0.25">
      <c r="AH3174" s="65"/>
    </row>
    <row r="3175" spans="34:34" x14ac:dyDescent="0.25">
      <c r="AH3175" s="65"/>
    </row>
    <row r="3176" spans="34:34" x14ac:dyDescent="0.25">
      <c r="AH3176" s="65"/>
    </row>
    <row r="3177" spans="34:34" x14ac:dyDescent="0.25">
      <c r="AH3177" s="65"/>
    </row>
    <row r="3178" spans="34:34" x14ac:dyDescent="0.25">
      <c r="AH3178" s="65"/>
    </row>
    <row r="3179" spans="34:34" x14ac:dyDescent="0.25">
      <c r="AH3179" s="65"/>
    </row>
    <row r="3180" spans="34:34" x14ac:dyDescent="0.25">
      <c r="AH3180" s="65"/>
    </row>
    <row r="3181" spans="34:34" x14ac:dyDescent="0.25">
      <c r="AH3181" s="65"/>
    </row>
    <row r="3182" spans="34:34" x14ac:dyDescent="0.25">
      <c r="AH3182" s="65"/>
    </row>
    <row r="3183" spans="34:34" x14ac:dyDescent="0.25">
      <c r="AH3183" s="65"/>
    </row>
    <row r="3184" spans="34:34" x14ac:dyDescent="0.25">
      <c r="AH3184" s="65"/>
    </row>
    <row r="3185" spans="34:34" x14ac:dyDescent="0.25">
      <c r="AH3185" s="65"/>
    </row>
    <row r="3186" spans="34:34" x14ac:dyDescent="0.25">
      <c r="AH3186" s="65"/>
    </row>
    <row r="3187" spans="34:34" x14ac:dyDescent="0.25">
      <c r="AH3187" s="65"/>
    </row>
    <row r="3188" spans="34:34" x14ac:dyDescent="0.25">
      <c r="AH3188" s="65"/>
    </row>
    <row r="3189" spans="34:34" x14ac:dyDescent="0.25">
      <c r="AH3189" s="65"/>
    </row>
    <row r="3190" spans="34:34" x14ac:dyDescent="0.25">
      <c r="AH3190" s="65"/>
    </row>
    <row r="3191" spans="34:34" x14ac:dyDescent="0.25">
      <c r="AH3191" s="65"/>
    </row>
    <row r="3192" spans="34:34" x14ac:dyDescent="0.25">
      <c r="AH3192" s="65"/>
    </row>
    <row r="3193" spans="34:34" x14ac:dyDescent="0.25">
      <c r="AH3193" s="65"/>
    </row>
    <row r="3194" spans="34:34" x14ac:dyDescent="0.25">
      <c r="AH3194" s="65"/>
    </row>
    <row r="3195" spans="34:34" x14ac:dyDescent="0.25">
      <c r="AH3195" s="65"/>
    </row>
    <row r="3196" spans="34:34" x14ac:dyDescent="0.25">
      <c r="AH3196" s="65"/>
    </row>
    <row r="3197" spans="34:34" x14ac:dyDescent="0.25">
      <c r="AH3197" s="65"/>
    </row>
    <row r="3198" spans="34:34" x14ac:dyDescent="0.25">
      <c r="AH3198" s="65"/>
    </row>
    <row r="3199" spans="34:34" x14ac:dyDescent="0.25">
      <c r="AH3199" s="65"/>
    </row>
    <row r="3200" spans="34:34" x14ac:dyDescent="0.25">
      <c r="AH3200" s="65"/>
    </row>
    <row r="3201" spans="34:34" x14ac:dyDescent="0.25">
      <c r="AH3201" s="65"/>
    </row>
    <row r="3202" spans="34:34" x14ac:dyDescent="0.25">
      <c r="AH3202" s="65"/>
    </row>
    <row r="3203" spans="34:34" x14ac:dyDescent="0.25">
      <c r="AH3203" s="65"/>
    </row>
    <row r="3204" spans="34:34" x14ac:dyDescent="0.25">
      <c r="AH3204" s="65"/>
    </row>
    <row r="3205" spans="34:34" x14ac:dyDescent="0.25">
      <c r="AH3205" s="65"/>
    </row>
    <row r="3206" spans="34:34" x14ac:dyDescent="0.25">
      <c r="AH3206" s="65"/>
    </row>
    <row r="3207" spans="34:34" x14ac:dyDescent="0.25">
      <c r="AH3207" s="65"/>
    </row>
    <row r="3208" spans="34:34" x14ac:dyDescent="0.25">
      <c r="AH3208" s="65"/>
    </row>
    <row r="3209" spans="34:34" x14ac:dyDescent="0.25">
      <c r="AH3209" s="65"/>
    </row>
    <row r="3210" spans="34:34" x14ac:dyDescent="0.25">
      <c r="AH3210" s="65"/>
    </row>
    <row r="3211" spans="34:34" x14ac:dyDescent="0.25">
      <c r="AH3211" s="65"/>
    </row>
    <row r="3212" spans="34:34" x14ac:dyDescent="0.25">
      <c r="AH3212" s="65"/>
    </row>
    <row r="3213" spans="34:34" x14ac:dyDescent="0.25">
      <c r="AH3213" s="65"/>
    </row>
    <row r="3214" spans="34:34" x14ac:dyDescent="0.25">
      <c r="AH3214" s="65"/>
    </row>
    <row r="3215" spans="34:34" x14ac:dyDescent="0.25">
      <c r="AH3215" s="65"/>
    </row>
    <row r="3216" spans="34:34" x14ac:dyDescent="0.25">
      <c r="AH3216" s="65"/>
    </row>
    <row r="3217" spans="34:34" x14ac:dyDescent="0.25">
      <c r="AH3217" s="65"/>
    </row>
    <row r="3218" spans="34:34" x14ac:dyDescent="0.25">
      <c r="AH3218" s="65"/>
    </row>
    <row r="3219" spans="34:34" x14ac:dyDescent="0.25">
      <c r="AH3219" s="65"/>
    </row>
    <row r="3220" spans="34:34" x14ac:dyDescent="0.25">
      <c r="AH3220" s="65"/>
    </row>
    <row r="3221" spans="34:34" x14ac:dyDescent="0.25">
      <c r="AH3221" s="65"/>
    </row>
    <row r="3222" spans="34:34" x14ac:dyDescent="0.25">
      <c r="AH3222" s="65"/>
    </row>
    <row r="3223" spans="34:34" x14ac:dyDescent="0.25">
      <c r="AH3223" s="65"/>
    </row>
    <row r="3224" spans="34:34" x14ac:dyDescent="0.25">
      <c r="AH3224" s="65"/>
    </row>
    <row r="3225" spans="34:34" x14ac:dyDescent="0.25">
      <c r="AH3225" s="65"/>
    </row>
    <row r="3226" spans="34:34" x14ac:dyDescent="0.25">
      <c r="AH3226" s="65"/>
    </row>
    <row r="3227" spans="34:34" x14ac:dyDescent="0.25">
      <c r="AH3227" s="65"/>
    </row>
    <row r="3228" spans="34:34" x14ac:dyDescent="0.25">
      <c r="AH3228" s="65"/>
    </row>
    <row r="3229" spans="34:34" x14ac:dyDescent="0.25">
      <c r="AH3229" s="65"/>
    </row>
    <row r="3230" spans="34:34" x14ac:dyDescent="0.25">
      <c r="AH3230" s="65"/>
    </row>
    <row r="3231" spans="34:34" x14ac:dyDescent="0.25">
      <c r="AH3231" s="65"/>
    </row>
    <row r="3232" spans="34:34" x14ac:dyDescent="0.25">
      <c r="AH3232" s="65"/>
    </row>
    <row r="3233" spans="34:34" x14ac:dyDescent="0.25">
      <c r="AH3233" s="65"/>
    </row>
    <row r="3234" spans="34:34" x14ac:dyDescent="0.25">
      <c r="AH3234" s="65"/>
    </row>
    <row r="3235" spans="34:34" x14ac:dyDescent="0.25">
      <c r="AH3235" s="65"/>
    </row>
    <row r="3236" spans="34:34" x14ac:dyDescent="0.25">
      <c r="AH3236" s="65"/>
    </row>
    <row r="3237" spans="34:34" x14ac:dyDescent="0.25">
      <c r="AH3237" s="65"/>
    </row>
    <row r="3238" spans="34:34" x14ac:dyDescent="0.25">
      <c r="AH3238" s="65"/>
    </row>
    <row r="3239" spans="34:34" x14ac:dyDescent="0.25">
      <c r="AH3239" s="65"/>
    </row>
    <row r="3240" spans="34:34" x14ac:dyDescent="0.25">
      <c r="AH3240" s="65"/>
    </row>
    <row r="3241" spans="34:34" x14ac:dyDescent="0.25">
      <c r="AH3241" s="65"/>
    </row>
    <row r="3242" spans="34:34" x14ac:dyDescent="0.25">
      <c r="AH3242" s="65"/>
    </row>
    <row r="3243" spans="34:34" x14ac:dyDescent="0.25">
      <c r="AH3243" s="65"/>
    </row>
    <row r="3244" spans="34:34" x14ac:dyDescent="0.25">
      <c r="AH3244" s="65"/>
    </row>
    <row r="3245" spans="34:34" x14ac:dyDescent="0.25">
      <c r="AH3245" s="65"/>
    </row>
    <row r="3246" spans="34:34" x14ac:dyDescent="0.25">
      <c r="AH3246" s="65"/>
    </row>
    <row r="3247" spans="34:34" x14ac:dyDescent="0.25">
      <c r="AH3247" s="65"/>
    </row>
    <row r="3248" spans="34:34" x14ac:dyDescent="0.25">
      <c r="AH3248" s="65"/>
    </row>
    <row r="3249" spans="34:34" x14ac:dyDescent="0.25">
      <c r="AH3249" s="65"/>
    </row>
    <row r="3250" spans="34:34" x14ac:dyDescent="0.25">
      <c r="AH3250" s="65"/>
    </row>
    <row r="3251" spans="34:34" x14ac:dyDescent="0.25">
      <c r="AH3251" s="65"/>
    </row>
    <row r="3252" spans="34:34" x14ac:dyDescent="0.25">
      <c r="AH3252" s="65"/>
    </row>
    <row r="3253" spans="34:34" x14ac:dyDescent="0.25">
      <c r="AH3253" s="65"/>
    </row>
    <row r="3254" spans="34:34" x14ac:dyDescent="0.25">
      <c r="AH3254" s="65"/>
    </row>
    <row r="3255" spans="34:34" x14ac:dyDescent="0.25">
      <c r="AH3255" s="65"/>
    </row>
    <row r="3256" spans="34:34" x14ac:dyDescent="0.25">
      <c r="AH3256" s="65"/>
    </row>
    <row r="3257" spans="34:34" x14ac:dyDescent="0.25">
      <c r="AH3257" s="65"/>
    </row>
    <row r="3258" spans="34:34" x14ac:dyDescent="0.25">
      <c r="AH3258" s="65"/>
    </row>
    <row r="3259" spans="34:34" x14ac:dyDescent="0.25">
      <c r="AH3259" s="65"/>
    </row>
    <row r="3260" spans="34:34" x14ac:dyDescent="0.25">
      <c r="AH3260" s="65"/>
    </row>
    <row r="3261" spans="34:34" x14ac:dyDescent="0.25">
      <c r="AH3261" s="65"/>
    </row>
    <row r="3262" spans="34:34" x14ac:dyDescent="0.25">
      <c r="AH3262" s="65"/>
    </row>
    <row r="3263" spans="34:34" x14ac:dyDescent="0.25">
      <c r="AH3263" s="65"/>
    </row>
  </sheetData>
  <autoFilter ref="A13:W380" xr:uid="{6FE1D895-3D2B-4E77-8CF1-FE5825244D55}"/>
  <mergeCells count="3">
    <mergeCell ref="Z2:AA2"/>
    <mergeCell ref="Z13:AG13"/>
    <mergeCell ref="F7:M10"/>
  </mergeCells>
  <conditionalFormatting sqref="G14:G1048576 G11">
    <cfRule type="expression" dxfId="15" priority="9">
      <formula>$G:$G=x</formula>
    </cfRule>
  </conditionalFormatting>
  <conditionalFormatting sqref="G14:G1048576">
    <cfRule type="expression" dxfId="14" priority="8">
      <formula>$G14="x"</formula>
    </cfRule>
  </conditionalFormatting>
  <conditionalFormatting sqref="L14:M1048576">
    <cfRule type="expression" dxfId="13" priority="7">
      <formula>$L14&lt;&gt;""</formula>
    </cfRule>
  </conditionalFormatting>
  <conditionalFormatting sqref="K14:K1048576">
    <cfRule type="expression" dxfId="12" priority="10">
      <formula>AND($G14=TRUE,$K14="")</formula>
    </cfRule>
    <cfRule type="expression" dxfId="11" priority="11">
      <formula>$K14&lt;&gt;""</formula>
    </cfRule>
  </conditionalFormatting>
  <conditionalFormatting sqref="J345:J1048576">
    <cfRule type="expression" dxfId="10" priority="12">
      <formula>$J345&lt;&gt;""</formula>
    </cfRule>
    <cfRule type="expression" dxfId="9" priority="13">
      <formula>AND($G345=TRUE,$J345="")</formula>
    </cfRule>
  </conditionalFormatting>
  <conditionalFormatting sqref="I14:I344">
    <cfRule type="expression" dxfId="8" priority="1">
      <formula>AND($G14=TRUE,$I14="")</formula>
    </cfRule>
    <cfRule type="expression" dxfId="7" priority="2">
      <formula>AND($G14=TRUE,$I$16&lt;&gt;"")</formula>
    </cfRule>
  </conditionalFormatting>
  <printOptions horizontalCentered="1" verticalCentered="1"/>
  <pageMargins left="0.7" right="0.7" top="0.75" bottom="0.75" header="0.3" footer="0.3"/>
  <pageSetup paperSize="9" scale="4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Reset_Filtres_UserForms_sur_mesure">
                <anchor moveWithCells="1" sizeWithCells="1">
                  <from>
                    <xdr:col>3</xdr:col>
                    <xdr:colOff>104775</xdr:colOff>
                    <xdr:row>0</xdr:row>
                    <xdr:rowOff>190500</xdr:rowOff>
                  </from>
                  <to>
                    <xdr:col>3</xdr:col>
                    <xdr:colOff>3048000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Reset_Complet_Calculatrice_sur_mesure">
                <anchor moveWithCells="1" sizeWithCells="1">
                  <from>
                    <xdr:col>4</xdr:col>
                    <xdr:colOff>0</xdr:colOff>
                    <xdr:row>0</xdr:row>
                    <xdr:rowOff>190500</xdr:rowOff>
                  </from>
                  <to>
                    <xdr:col>5</xdr:col>
                    <xdr:colOff>1266825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disablePrompts="1" count="3">
        <x14:dataValidation type="list" allowBlank="1" showInputMessage="1" showErrorMessage="1" xr:uid="{527ADF03-41B9-40ED-83D6-C125BBEFA0EC}">
          <x14:formula1>
            <xm:f>'Table de correspondance'!$Q$2:$Q$3</xm:f>
          </x14:formula1>
          <xm:sqref>M14:M344</xm:sqref>
        </x14:dataValidation>
        <x14:dataValidation type="list" allowBlank="1" showInputMessage="1" showErrorMessage="1" xr:uid="{EDD9031D-9431-4210-97DD-124CECBB3302}">
          <x14:formula1>
            <xm:f>Calendrier!$M$1:$V$1</xm:f>
          </x14:formula1>
          <xm:sqref>L14:L344</xm:sqref>
        </x14:dataValidation>
        <x14:dataValidation type="list" allowBlank="1" showInputMessage="1" showErrorMessage="1" xr:uid="{C0BD953B-22F1-4627-B9DB-E2494ADB8949}">
          <x14:formula1>
            <xm:f>'Table de correspondance'!$G$2:$G$1048576</xm:f>
          </x14:formula1>
          <xm:sqref>AA6:AD6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E4D8C-9BCD-41E4-998F-55B8A345F025}">
  <sheetPr codeName="Feuil3">
    <tabColor theme="0" tint="-0.34998626667073579"/>
  </sheetPr>
  <dimension ref="A2:K697"/>
  <sheetViews>
    <sheetView zoomScale="72" zoomScaleNormal="85" workbookViewId="0">
      <selection activeCell="B18" sqref="B18"/>
    </sheetView>
  </sheetViews>
  <sheetFormatPr baseColWidth="10" defaultRowHeight="15" x14ac:dyDescent="0.25"/>
  <cols>
    <col min="1" max="1" width="14" bestFit="1" customWidth="1"/>
    <col min="2" max="2" width="21.85546875" bestFit="1" customWidth="1"/>
    <col min="3" max="3" width="29.42578125" bestFit="1" customWidth="1"/>
    <col min="4" max="4" width="18.5703125" bestFit="1" customWidth="1"/>
    <col min="5" max="5" width="27.5703125" bestFit="1" customWidth="1"/>
    <col min="6" max="6" width="18.5703125" bestFit="1" customWidth="1"/>
    <col min="7" max="11" width="42.85546875" bestFit="1" customWidth="1"/>
    <col min="12" max="12" width="27.140625" bestFit="1" customWidth="1"/>
    <col min="13" max="13" width="19.5703125" bestFit="1" customWidth="1"/>
    <col min="14" max="14" width="11.42578125" bestFit="1" customWidth="1"/>
    <col min="15" max="15" width="17.42578125" bestFit="1" customWidth="1"/>
    <col min="16" max="16" width="15.85546875" bestFit="1" customWidth="1"/>
    <col min="17" max="17" width="12.85546875" bestFit="1" customWidth="1"/>
    <col min="18" max="18" width="13.140625" bestFit="1" customWidth="1"/>
    <col min="19" max="19" width="24.85546875" bestFit="1" customWidth="1"/>
    <col min="20" max="20" width="14.5703125" bestFit="1" customWidth="1"/>
    <col min="21" max="21" width="14.140625" bestFit="1" customWidth="1"/>
    <col min="22" max="22" width="19" bestFit="1" customWidth="1"/>
    <col min="23" max="23" width="18.5703125" bestFit="1" customWidth="1"/>
    <col min="24" max="24" width="33" bestFit="1" customWidth="1"/>
    <col min="25" max="25" width="14.140625" bestFit="1" customWidth="1"/>
    <col min="26" max="26" width="14.42578125" bestFit="1" customWidth="1"/>
    <col min="27" max="27" width="20.42578125" bestFit="1" customWidth="1"/>
    <col min="28" max="28" width="18.42578125" bestFit="1" customWidth="1"/>
    <col min="29" max="29" width="24.5703125" bestFit="1" customWidth="1"/>
    <col min="30" max="30" width="19" bestFit="1" customWidth="1"/>
    <col min="31" max="31" width="17.85546875" bestFit="1" customWidth="1"/>
    <col min="32" max="32" width="18" bestFit="1" customWidth="1"/>
    <col min="33" max="33" width="14.5703125" bestFit="1" customWidth="1"/>
    <col min="34" max="34" width="16.42578125" bestFit="1" customWidth="1"/>
    <col min="35" max="35" width="18.140625" bestFit="1" customWidth="1"/>
    <col min="36" max="36" width="20.5703125" bestFit="1" customWidth="1"/>
    <col min="37" max="37" width="16.42578125" bestFit="1" customWidth="1"/>
    <col min="38" max="38" width="14" bestFit="1" customWidth="1"/>
    <col min="39" max="39" width="15.5703125" bestFit="1" customWidth="1"/>
    <col min="40" max="40" width="15.42578125" bestFit="1" customWidth="1"/>
    <col min="41" max="41" width="23.5703125" bestFit="1" customWidth="1"/>
    <col min="42" max="42" width="16.42578125" bestFit="1" customWidth="1"/>
    <col min="43" max="43" width="19.140625" bestFit="1" customWidth="1"/>
    <col min="44" max="44" width="15.5703125" bestFit="1" customWidth="1"/>
    <col min="45" max="45" width="27.85546875" bestFit="1" customWidth="1"/>
    <col min="46" max="46" width="17.5703125" bestFit="1" customWidth="1"/>
    <col min="47" max="47" width="23.42578125" bestFit="1" customWidth="1"/>
    <col min="48" max="48" width="21.42578125" bestFit="1" customWidth="1"/>
    <col min="49" max="49" width="13.42578125" bestFit="1" customWidth="1"/>
    <col min="50" max="50" width="15.42578125" bestFit="1" customWidth="1"/>
    <col min="51" max="51" width="24.140625" bestFit="1" customWidth="1"/>
    <col min="52" max="52" width="17.42578125" bestFit="1" customWidth="1"/>
    <col min="53" max="53" width="17.5703125" bestFit="1" customWidth="1"/>
    <col min="54" max="54" width="14.140625" bestFit="1" customWidth="1"/>
    <col min="55" max="55" width="6.42578125" bestFit="1" customWidth="1"/>
    <col min="56" max="56" width="12.5703125" bestFit="1" customWidth="1"/>
    <col min="57" max="57" width="29.5703125" bestFit="1" customWidth="1"/>
    <col min="58" max="58" width="20.85546875" bestFit="1" customWidth="1"/>
    <col min="59" max="59" width="24" bestFit="1" customWidth="1"/>
    <col min="60" max="60" width="19.5703125" bestFit="1" customWidth="1"/>
    <col min="61" max="61" width="22.85546875" bestFit="1" customWidth="1"/>
    <col min="62" max="62" width="19.85546875" bestFit="1" customWidth="1"/>
    <col min="63" max="63" width="23" bestFit="1" customWidth="1"/>
    <col min="64" max="64" width="16.5703125" bestFit="1" customWidth="1"/>
    <col min="65" max="65" width="19.5703125" bestFit="1" customWidth="1"/>
    <col min="66" max="66" width="18.140625" bestFit="1" customWidth="1"/>
    <col min="67" max="67" width="21.42578125" bestFit="1" customWidth="1"/>
    <col min="68" max="68" width="20" bestFit="1" customWidth="1"/>
    <col min="69" max="69" width="23.140625" bestFit="1" customWidth="1"/>
    <col min="70" max="70" width="22.5703125" bestFit="1" customWidth="1"/>
    <col min="71" max="71" width="25.5703125" bestFit="1" customWidth="1"/>
    <col min="72" max="72" width="18.140625" bestFit="1" customWidth="1"/>
    <col min="73" max="73" width="21.42578125" bestFit="1" customWidth="1"/>
    <col min="74" max="74" width="15.85546875" bestFit="1" customWidth="1"/>
    <col min="75" max="75" width="19" bestFit="1" customWidth="1"/>
    <col min="76" max="76" width="17.5703125" bestFit="1" customWidth="1"/>
    <col min="77" max="77" width="20.5703125" bestFit="1" customWidth="1"/>
    <col min="78" max="78" width="17.42578125" bestFit="1" customWidth="1"/>
    <col min="79" max="79" width="20.42578125" bestFit="1" customWidth="1"/>
    <col min="80" max="80" width="25.5703125" bestFit="1" customWidth="1"/>
    <col min="81" max="81" width="28.5703125" bestFit="1" customWidth="1"/>
    <col min="82" max="82" width="18.140625" bestFit="1" customWidth="1"/>
    <col min="83" max="83" width="21.42578125" bestFit="1" customWidth="1"/>
    <col min="84" max="84" width="21" bestFit="1" customWidth="1"/>
    <col min="85" max="85" width="24.140625" bestFit="1" customWidth="1"/>
    <col min="86" max="86" width="17.5703125" bestFit="1" customWidth="1"/>
    <col min="87" max="87" width="20.5703125" bestFit="1" customWidth="1"/>
    <col min="88" max="88" width="29.5703125" bestFit="1" customWidth="1"/>
    <col min="89" max="89" width="32.85546875" bestFit="1" customWidth="1"/>
    <col min="90" max="90" width="19.5703125" bestFit="1" customWidth="1"/>
    <col min="91" max="91" width="22.5703125" bestFit="1" customWidth="1"/>
    <col min="92" max="92" width="25.140625" bestFit="1" customWidth="1"/>
    <col min="93" max="93" width="28.42578125" bestFit="1" customWidth="1"/>
    <col min="94" max="94" width="23.42578125" bestFit="1" customWidth="1"/>
    <col min="95" max="95" width="26.42578125" bestFit="1" customWidth="1"/>
    <col min="96" max="96" width="15.42578125" bestFit="1" customWidth="1"/>
    <col min="97" max="97" width="18.42578125" bestFit="1" customWidth="1"/>
    <col min="98" max="98" width="17.140625" bestFit="1" customWidth="1"/>
    <col min="99" max="99" width="20.42578125" bestFit="1" customWidth="1"/>
    <col min="100" max="100" width="26" bestFit="1" customWidth="1"/>
    <col min="101" max="101" width="29.140625" bestFit="1" customWidth="1"/>
    <col min="102" max="102" width="19.140625" bestFit="1" customWidth="1"/>
    <col min="103" max="103" width="22.42578125" bestFit="1" customWidth="1"/>
    <col min="104" max="104" width="19.5703125" bestFit="1" customWidth="1"/>
    <col min="105" max="105" width="22.5703125" bestFit="1" customWidth="1"/>
    <col min="106" max="106" width="16" bestFit="1" customWidth="1"/>
    <col min="107" max="107" width="19.140625" bestFit="1" customWidth="1"/>
    <col min="108" max="108" width="8.140625" bestFit="1" customWidth="1"/>
    <col min="109" max="109" width="11.140625" bestFit="1" customWidth="1"/>
    <col min="110" max="110" width="12.5703125" bestFit="1" customWidth="1"/>
  </cols>
  <sheetData>
    <row r="2" spans="1:11" x14ac:dyDescent="0.25">
      <c r="A2" s="2" t="s">
        <v>113</v>
      </c>
      <c r="B2" s="2" t="s">
        <v>114</v>
      </c>
      <c r="C2" s="2" t="s">
        <v>3</v>
      </c>
      <c r="D2" s="2" t="s">
        <v>115</v>
      </c>
      <c r="E2" s="2" t="s">
        <v>116</v>
      </c>
      <c r="F2" s="2" t="s">
        <v>132</v>
      </c>
      <c r="G2" s="2" t="s">
        <v>111</v>
      </c>
      <c r="H2" s="2" t="s">
        <v>112</v>
      </c>
    </row>
    <row r="3" spans="1:11" x14ac:dyDescent="0.25">
      <c r="A3">
        <v>1</v>
      </c>
      <c r="B3" t="s">
        <v>106</v>
      </c>
      <c r="C3" t="s">
        <v>63</v>
      </c>
      <c r="D3" s="22">
        <v>46193</v>
      </c>
      <c r="E3" t="s">
        <v>82</v>
      </c>
      <c r="F3" t="s">
        <v>119</v>
      </c>
      <c r="G3">
        <v>18000</v>
      </c>
      <c r="H3">
        <v>2</v>
      </c>
    </row>
    <row r="4" spans="1:11" x14ac:dyDescent="0.25">
      <c r="A4">
        <v>1</v>
      </c>
      <c r="B4" t="s">
        <v>106</v>
      </c>
      <c r="C4" t="s">
        <v>63</v>
      </c>
      <c r="D4" s="22">
        <v>46193</v>
      </c>
      <c r="E4" t="s">
        <v>82</v>
      </c>
      <c r="F4" t="s">
        <v>138</v>
      </c>
      <c r="G4">
        <v>75000</v>
      </c>
      <c r="H4">
        <v>6</v>
      </c>
      <c r="I4" s="212" t="s">
        <v>275</v>
      </c>
      <c r="J4" s="212"/>
      <c r="K4" s="212"/>
    </row>
    <row r="5" spans="1:11" x14ac:dyDescent="0.25">
      <c r="A5">
        <v>1</v>
      </c>
      <c r="B5" t="s">
        <v>106</v>
      </c>
      <c r="C5" t="s">
        <v>63</v>
      </c>
      <c r="D5" s="22">
        <v>46193</v>
      </c>
      <c r="E5" t="s">
        <v>82</v>
      </c>
      <c r="F5" t="s">
        <v>139</v>
      </c>
      <c r="G5">
        <v>70000</v>
      </c>
      <c r="H5">
        <v>5.6</v>
      </c>
      <c r="I5" s="212"/>
      <c r="J5" s="212"/>
      <c r="K5" s="212"/>
    </row>
    <row r="6" spans="1:11" x14ac:dyDescent="0.25">
      <c r="A6">
        <v>1</v>
      </c>
      <c r="B6" t="s">
        <v>106</v>
      </c>
      <c r="C6" t="s">
        <v>63</v>
      </c>
      <c r="D6" s="22">
        <v>46193</v>
      </c>
      <c r="E6" t="s">
        <v>82</v>
      </c>
      <c r="F6" t="s">
        <v>140</v>
      </c>
      <c r="G6">
        <v>75000</v>
      </c>
      <c r="H6">
        <v>6</v>
      </c>
      <c r="I6" s="212"/>
      <c r="J6" s="212"/>
      <c r="K6" s="212"/>
    </row>
    <row r="7" spans="1:11" x14ac:dyDescent="0.25">
      <c r="A7">
        <v>1</v>
      </c>
      <c r="B7" t="s">
        <v>106</v>
      </c>
      <c r="C7" t="s">
        <v>63</v>
      </c>
      <c r="D7" s="22">
        <v>46193</v>
      </c>
      <c r="E7" t="s">
        <v>82</v>
      </c>
      <c r="F7" t="s">
        <v>241</v>
      </c>
      <c r="G7">
        <v>50000</v>
      </c>
      <c r="H7">
        <v>3.6</v>
      </c>
      <c r="I7" s="212"/>
      <c r="J7" s="212"/>
      <c r="K7" s="212"/>
    </row>
    <row r="8" spans="1:11" x14ac:dyDescent="0.25">
      <c r="A8">
        <v>1</v>
      </c>
      <c r="B8" t="s">
        <v>106</v>
      </c>
      <c r="C8" t="s">
        <v>63</v>
      </c>
      <c r="D8" s="22">
        <v>46193</v>
      </c>
      <c r="E8" t="s">
        <v>82</v>
      </c>
      <c r="F8" t="s">
        <v>242</v>
      </c>
      <c r="G8">
        <v>70000</v>
      </c>
      <c r="H8">
        <v>4.6500000000000004</v>
      </c>
      <c r="I8" s="212"/>
      <c r="J8" s="212"/>
      <c r="K8" s="212"/>
    </row>
    <row r="9" spans="1:11" x14ac:dyDescent="0.25">
      <c r="A9">
        <v>1</v>
      </c>
      <c r="B9" t="s">
        <v>106</v>
      </c>
      <c r="C9" t="s">
        <v>63</v>
      </c>
      <c r="D9" s="22">
        <v>46193</v>
      </c>
      <c r="E9" t="s">
        <v>82</v>
      </c>
      <c r="F9" t="s">
        <v>243</v>
      </c>
      <c r="G9">
        <v>90000</v>
      </c>
      <c r="H9">
        <v>7.2</v>
      </c>
      <c r="I9" s="212"/>
      <c r="J9" s="212"/>
      <c r="K9" s="212"/>
    </row>
    <row r="10" spans="1:11" x14ac:dyDescent="0.25">
      <c r="A10">
        <v>1</v>
      </c>
      <c r="B10" t="s">
        <v>106</v>
      </c>
      <c r="C10" t="s">
        <v>63</v>
      </c>
      <c r="D10" s="22">
        <v>46193</v>
      </c>
      <c r="E10" t="s">
        <v>82</v>
      </c>
      <c r="F10" t="s">
        <v>244</v>
      </c>
      <c r="G10">
        <v>85000</v>
      </c>
      <c r="H10">
        <v>6.8</v>
      </c>
      <c r="I10" s="212"/>
      <c r="J10" s="212"/>
      <c r="K10" s="212"/>
    </row>
    <row r="11" spans="1:11" x14ac:dyDescent="0.25">
      <c r="A11">
        <v>1</v>
      </c>
      <c r="B11" t="s">
        <v>106</v>
      </c>
      <c r="C11" t="s">
        <v>49</v>
      </c>
      <c r="D11" s="22">
        <v>46187</v>
      </c>
      <c r="E11" t="s">
        <v>81</v>
      </c>
      <c r="F11" t="s">
        <v>119</v>
      </c>
      <c r="G11">
        <v>50000</v>
      </c>
      <c r="H11">
        <v>4.3499999999999996</v>
      </c>
      <c r="I11" s="212"/>
      <c r="J11" s="212"/>
      <c r="K11" s="212"/>
    </row>
    <row r="12" spans="1:11" x14ac:dyDescent="0.25">
      <c r="A12">
        <v>1</v>
      </c>
      <c r="B12" t="s">
        <v>106</v>
      </c>
      <c r="C12" t="s">
        <v>49</v>
      </c>
      <c r="D12" s="22">
        <v>46187</v>
      </c>
      <c r="E12" t="s">
        <v>81</v>
      </c>
      <c r="F12" t="s">
        <v>138</v>
      </c>
      <c r="G12">
        <v>60000</v>
      </c>
      <c r="H12">
        <v>5.2</v>
      </c>
      <c r="I12" s="212"/>
      <c r="J12" s="212"/>
      <c r="K12" s="212"/>
    </row>
    <row r="13" spans="1:11" x14ac:dyDescent="0.25">
      <c r="A13">
        <v>1</v>
      </c>
      <c r="B13" t="s">
        <v>106</v>
      </c>
      <c r="C13" t="s">
        <v>49</v>
      </c>
      <c r="D13" s="22">
        <v>46187</v>
      </c>
      <c r="E13" t="s">
        <v>81</v>
      </c>
      <c r="F13" t="s">
        <v>139</v>
      </c>
      <c r="G13">
        <v>55000</v>
      </c>
      <c r="H13">
        <v>4.75</v>
      </c>
      <c r="I13" s="212"/>
      <c r="J13" s="212"/>
      <c r="K13" s="212"/>
    </row>
    <row r="14" spans="1:11" x14ac:dyDescent="0.25">
      <c r="A14">
        <v>1</v>
      </c>
      <c r="B14" t="s">
        <v>106</v>
      </c>
      <c r="C14" t="s">
        <v>49</v>
      </c>
      <c r="D14" s="22">
        <v>46187</v>
      </c>
      <c r="E14" t="s">
        <v>81</v>
      </c>
      <c r="F14" t="s">
        <v>140</v>
      </c>
      <c r="G14">
        <v>60000</v>
      </c>
      <c r="H14">
        <v>5.2</v>
      </c>
      <c r="I14" s="212"/>
      <c r="J14" s="212"/>
      <c r="K14" s="212"/>
    </row>
    <row r="15" spans="1:11" x14ac:dyDescent="0.25">
      <c r="A15">
        <v>1</v>
      </c>
      <c r="B15" t="s">
        <v>106</v>
      </c>
      <c r="C15" t="s">
        <v>49</v>
      </c>
      <c r="D15" s="22">
        <v>46187</v>
      </c>
      <c r="E15" t="s">
        <v>81</v>
      </c>
      <c r="F15" t="s">
        <v>241</v>
      </c>
      <c r="G15">
        <v>22000</v>
      </c>
      <c r="H15">
        <v>1.9</v>
      </c>
      <c r="I15" s="212"/>
      <c r="J15" s="212"/>
      <c r="K15" s="212"/>
    </row>
    <row r="16" spans="1:11" x14ac:dyDescent="0.25">
      <c r="A16">
        <v>1</v>
      </c>
      <c r="B16" t="s">
        <v>106</v>
      </c>
      <c r="C16" t="s">
        <v>49</v>
      </c>
      <c r="D16" s="22">
        <v>46187</v>
      </c>
      <c r="E16" t="s">
        <v>81</v>
      </c>
      <c r="F16" t="s">
        <v>242</v>
      </c>
      <c r="G16">
        <v>50000</v>
      </c>
      <c r="H16">
        <v>4</v>
      </c>
      <c r="I16" s="212"/>
      <c r="J16" s="212"/>
      <c r="K16" s="212"/>
    </row>
    <row r="17" spans="1:8" x14ac:dyDescent="0.25">
      <c r="A17">
        <v>1</v>
      </c>
      <c r="B17" t="s">
        <v>106</v>
      </c>
      <c r="C17" t="s">
        <v>49</v>
      </c>
      <c r="D17" s="22">
        <v>46187</v>
      </c>
      <c r="E17" t="s">
        <v>81</v>
      </c>
      <c r="F17" t="s">
        <v>243</v>
      </c>
      <c r="G17">
        <v>70000</v>
      </c>
      <c r="H17">
        <v>6.1</v>
      </c>
    </row>
    <row r="18" spans="1:8" x14ac:dyDescent="0.25">
      <c r="A18">
        <v>1</v>
      </c>
      <c r="B18" t="s">
        <v>106</v>
      </c>
      <c r="C18" t="s">
        <v>49</v>
      </c>
      <c r="D18" s="22">
        <v>46187</v>
      </c>
      <c r="E18" t="s">
        <v>81</v>
      </c>
      <c r="F18" t="s">
        <v>244</v>
      </c>
      <c r="G18">
        <v>70000</v>
      </c>
      <c r="H18">
        <v>6.1</v>
      </c>
    </row>
    <row r="19" spans="1:8" x14ac:dyDescent="0.25">
      <c r="A19">
        <v>1</v>
      </c>
      <c r="B19" t="s">
        <v>106</v>
      </c>
      <c r="C19" t="s">
        <v>56</v>
      </c>
      <c r="D19" s="22">
        <v>46190</v>
      </c>
      <c r="E19" t="s">
        <v>82</v>
      </c>
      <c r="F19" t="s">
        <v>119</v>
      </c>
      <c r="G19">
        <v>18000</v>
      </c>
      <c r="H19">
        <v>2</v>
      </c>
    </row>
    <row r="20" spans="1:8" x14ac:dyDescent="0.25">
      <c r="A20">
        <v>1</v>
      </c>
      <c r="B20" t="s">
        <v>106</v>
      </c>
      <c r="C20" t="s">
        <v>56</v>
      </c>
      <c r="D20" s="22">
        <v>46190</v>
      </c>
      <c r="E20" t="s">
        <v>82</v>
      </c>
      <c r="F20" t="s">
        <v>138</v>
      </c>
      <c r="G20">
        <v>75000</v>
      </c>
      <c r="H20">
        <v>6</v>
      </c>
    </row>
    <row r="21" spans="1:8" x14ac:dyDescent="0.25">
      <c r="A21">
        <v>1</v>
      </c>
      <c r="B21" t="s">
        <v>106</v>
      </c>
      <c r="C21" t="s">
        <v>56</v>
      </c>
      <c r="D21" s="22">
        <v>46190</v>
      </c>
      <c r="E21" t="s">
        <v>82</v>
      </c>
      <c r="F21" t="s">
        <v>139</v>
      </c>
      <c r="G21">
        <v>70000</v>
      </c>
      <c r="H21">
        <v>5.6</v>
      </c>
    </row>
    <row r="22" spans="1:8" x14ac:dyDescent="0.25">
      <c r="A22">
        <v>1</v>
      </c>
      <c r="B22" t="s">
        <v>106</v>
      </c>
      <c r="C22" t="s">
        <v>56</v>
      </c>
      <c r="D22" s="22">
        <v>46190</v>
      </c>
      <c r="E22" t="s">
        <v>82</v>
      </c>
      <c r="F22" t="s">
        <v>140</v>
      </c>
      <c r="G22">
        <v>75000</v>
      </c>
      <c r="H22">
        <v>6</v>
      </c>
    </row>
    <row r="23" spans="1:8" x14ac:dyDescent="0.25">
      <c r="A23">
        <v>1</v>
      </c>
      <c r="B23" t="s">
        <v>106</v>
      </c>
      <c r="C23" t="s">
        <v>56</v>
      </c>
      <c r="D23" s="22">
        <v>46190</v>
      </c>
      <c r="E23" t="s">
        <v>82</v>
      </c>
      <c r="F23" t="s">
        <v>241</v>
      </c>
      <c r="G23">
        <v>50000</v>
      </c>
      <c r="H23">
        <v>3.6</v>
      </c>
    </row>
    <row r="24" spans="1:8" x14ac:dyDescent="0.25">
      <c r="A24">
        <v>1</v>
      </c>
      <c r="B24" t="s">
        <v>106</v>
      </c>
      <c r="C24" t="s">
        <v>56</v>
      </c>
      <c r="D24" s="22">
        <v>46190</v>
      </c>
      <c r="E24" t="s">
        <v>82</v>
      </c>
      <c r="F24" t="s">
        <v>242</v>
      </c>
      <c r="G24">
        <v>70000</v>
      </c>
      <c r="H24">
        <v>4.6500000000000004</v>
      </c>
    </row>
    <row r="25" spans="1:8" x14ac:dyDescent="0.25">
      <c r="A25">
        <v>1</v>
      </c>
      <c r="B25" t="s">
        <v>106</v>
      </c>
      <c r="C25" t="s">
        <v>56</v>
      </c>
      <c r="D25" s="22">
        <v>46190</v>
      </c>
      <c r="E25" t="s">
        <v>82</v>
      </c>
      <c r="F25" t="s">
        <v>243</v>
      </c>
      <c r="G25">
        <v>90000</v>
      </c>
      <c r="H25">
        <v>7.2</v>
      </c>
    </row>
    <row r="26" spans="1:8" x14ac:dyDescent="0.25">
      <c r="A26">
        <v>1</v>
      </c>
      <c r="B26" t="s">
        <v>106</v>
      </c>
      <c r="C26" t="s">
        <v>56</v>
      </c>
      <c r="D26" s="22">
        <v>46190</v>
      </c>
      <c r="E26" t="s">
        <v>82</v>
      </c>
      <c r="F26" t="s">
        <v>244</v>
      </c>
      <c r="G26">
        <v>85000</v>
      </c>
      <c r="H26">
        <v>6.8</v>
      </c>
    </row>
    <row r="27" spans="1:8" x14ac:dyDescent="0.25">
      <c r="A27">
        <v>1</v>
      </c>
      <c r="B27" t="s">
        <v>106</v>
      </c>
      <c r="C27" t="s">
        <v>70</v>
      </c>
      <c r="D27" s="22">
        <v>46196</v>
      </c>
      <c r="E27" t="s">
        <v>82</v>
      </c>
      <c r="F27" t="s">
        <v>119</v>
      </c>
      <c r="G27">
        <v>16000</v>
      </c>
      <c r="H27">
        <v>1.8</v>
      </c>
    </row>
    <row r="28" spans="1:8" x14ac:dyDescent="0.25">
      <c r="A28">
        <v>1</v>
      </c>
      <c r="B28" t="s">
        <v>106</v>
      </c>
      <c r="C28" t="s">
        <v>70</v>
      </c>
      <c r="D28" s="22">
        <v>46196</v>
      </c>
      <c r="E28" t="s">
        <v>82</v>
      </c>
      <c r="F28" t="s">
        <v>138</v>
      </c>
      <c r="G28">
        <v>70000</v>
      </c>
      <c r="H28">
        <v>5.6</v>
      </c>
    </row>
    <row r="29" spans="1:8" x14ac:dyDescent="0.25">
      <c r="A29">
        <v>1</v>
      </c>
      <c r="B29" t="s">
        <v>106</v>
      </c>
      <c r="C29" t="s">
        <v>70</v>
      </c>
      <c r="D29" s="22">
        <v>46196</v>
      </c>
      <c r="E29" t="s">
        <v>82</v>
      </c>
      <c r="F29" t="s">
        <v>139</v>
      </c>
      <c r="G29">
        <v>65000</v>
      </c>
      <c r="H29">
        <v>5.2</v>
      </c>
    </row>
    <row r="30" spans="1:8" x14ac:dyDescent="0.25">
      <c r="A30">
        <v>1</v>
      </c>
      <c r="B30" t="s">
        <v>106</v>
      </c>
      <c r="C30" t="s">
        <v>70</v>
      </c>
      <c r="D30" s="22">
        <v>46196</v>
      </c>
      <c r="E30" t="s">
        <v>82</v>
      </c>
      <c r="F30" t="s">
        <v>140</v>
      </c>
      <c r="G30">
        <v>70000</v>
      </c>
      <c r="H30">
        <v>5.6</v>
      </c>
    </row>
    <row r="31" spans="1:8" x14ac:dyDescent="0.25">
      <c r="A31">
        <v>1</v>
      </c>
      <c r="B31" t="s">
        <v>106</v>
      </c>
      <c r="C31" t="s">
        <v>70</v>
      </c>
      <c r="D31" s="22">
        <v>46196</v>
      </c>
      <c r="E31" t="s">
        <v>82</v>
      </c>
      <c r="F31" t="s">
        <v>241</v>
      </c>
      <c r="G31">
        <v>45000</v>
      </c>
      <c r="H31">
        <v>3.2</v>
      </c>
    </row>
    <row r="32" spans="1:8" x14ac:dyDescent="0.25">
      <c r="A32">
        <v>1</v>
      </c>
      <c r="B32" t="s">
        <v>106</v>
      </c>
      <c r="C32" t="s">
        <v>70</v>
      </c>
      <c r="D32" s="22">
        <v>46196</v>
      </c>
      <c r="E32" t="s">
        <v>82</v>
      </c>
      <c r="F32" t="s">
        <v>242</v>
      </c>
      <c r="G32">
        <v>65000</v>
      </c>
      <c r="H32">
        <v>4.3499999999999996</v>
      </c>
    </row>
    <row r="33" spans="1:8" x14ac:dyDescent="0.25">
      <c r="A33">
        <v>1</v>
      </c>
      <c r="B33" t="s">
        <v>106</v>
      </c>
      <c r="C33" t="s">
        <v>70</v>
      </c>
      <c r="D33" s="22">
        <v>46196</v>
      </c>
      <c r="E33" t="s">
        <v>82</v>
      </c>
      <c r="F33" t="s">
        <v>243</v>
      </c>
      <c r="G33">
        <v>85000</v>
      </c>
      <c r="H33">
        <v>6.8</v>
      </c>
    </row>
    <row r="34" spans="1:8" x14ac:dyDescent="0.25">
      <c r="A34">
        <v>1</v>
      </c>
      <c r="B34" t="s">
        <v>106</v>
      </c>
      <c r="C34" t="s">
        <v>70</v>
      </c>
      <c r="D34" s="22">
        <v>46196</v>
      </c>
      <c r="E34" t="s">
        <v>82</v>
      </c>
      <c r="F34" t="s">
        <v>244</v>
      </c>
      <c r="G34">
        <v>80000</v>
      </c>
      <c r="H34">
        <v>6.4</v>
      </c>
    </row>
    <row r="35" spans="1:8" x14ac:dyDescent="0.25">
      <c r="A35">
        <v>1</v>
      </c>
      <c r="B35" t="s">
        <v>106</v>
      </c>
      <c r="C35" t="s">
        <v>52</v>
      </c>
      <c r="D35" s="22">
        <v>46188</v>
      </c>
      <c r="E35" t="s">
        <v>80</v>
      </c>
      <c r="F35" t="s">
        <v>119</v>
      </c>
      <c r="G35">
        <v>5000</v>
      </c>
      <c r="H35">
        <v>0.5</v>
      </c>
    </row>
    <row r="36" spans="1:8" x14ac:dyDescent="0.25">
      <c r="A36">
        <v>1</v>
      </c>
      <c r="B36" t="s">
        <v>106</v>
      </c>
      <c r="C36" t="s">
        <v>52</v>
      </c>
      <c r="D36" s="22">
        <v>46188</v>
      </c>
      <c r="E36" t="s">
        <v>80</v>
      </c>
      <c r="F36" t="s">
        <v>138</v>
      </c>
      <c r="G36">
        <v>13000</v>
      </c>
      <c r="H36">
        <v>1.4</v>
      </c>
    </row>
    <row r="37" spans="1:8" x14ac:dyDescent="0.25">
      <c r="A37">
        <v>1</v>
      </c>
      <c r="B37" t="s">
        <v>106</v>
      </c>
      <c r="C37" t="s">
        <v>52</v>
      </c>
      <c r="D37" s="22">
        <v>46188</v>
      </c>
      <c r="E37" t="s">
        <v>80</v>
      </c>
      <c r="F37" t="s">
        <v>139</v>
      </c>
      <c r="G37">
        <v>10000</v>
      </c>
      <c r="H37">
        <v>1.1000000000000001</v>
      </c>
    </row>
    <row r="38" spans="1:8" x14ac:dyDescent="0.25">
      <c r="A38">
        <v>1</v>
      </c>
      <c r="B38" t="s">
        <v>106</v>
      </c>
      <c r="C38" t="s">
        <v>52</v>
      </c>
      <c r="D38" s="22">
        <v>46188</v>
      </c>
      <c r="E38" t="s">
        <v>80</v>
      </c>
      <c r="F38" t="s">
        <v>140</v>
      </c>
      <c r="G38">
        <v>13000</v>
      </c>
      <c r="H38">
        <v>1.4</v>
      </c>
    </row>
    <row r="39" spans="1:8" x14ac:dyDescent="0.25">
      <c r="A39">
        <v>1</v>
      </c>
      <c r="B39" t="s">
        <v>106</v>
      </c>
      <c r="C39" t="s">
        <v>52</v>
      </c>
      <c r="D39" s="22">
        <v>46188</v>
      </c>
      <c r="E39" t="s">
        <v>80</v>
      </c>
      <c r="F39" t="s">
        <v>241</v>
      </c>
      <c r="G39">
        <v>11000</v>
      </c>
      <c r="H39">
        <v>1.2</v>
      </c>
    </row>
    <row r="40" spans="1:8" x14ac:dyDescent="0.25">
      <c r="A40">
        <v>1</v>
      </c>
      <c r="B40" t="s">
        <v>106</v>
      </c>
      <c r="C40" t="s">
        <v>52</v>
      </c>
      <c r="D40" s="22">
        <v>46188</v>
      </c>
      <c r="E40" t="s">
        <v>80</v>
      </c>
      <c r="F40" t="s">
        <v>242</v>
      </c>
      <c r="G40">
        <v>15000</v>
      </c>
      <c r="H40">
        <v>1.5</v>
      </c>
    </row>
    <row r="41" spans="1:8" x14ac:dyDescent="0.25">
      <c r="A41">
        <v>1</v>
      </c>
      <c r="B41" t="s">
        <v>106</v>
      </c>
      <c r="C41" t="s">
        <v>52</v>
      </c>
      <c r="D41" s="22">
        <v>46188</v>
      </c>
      <c r="E41" t="s">
        <v>80</v>
      </c>
      <c r="F41" t="s">
        <v>243</v>
      </c>
      <c r="G41">
        <v>15000</v>
      </c>
      <c r="H41">
        <v>1.7</v>
      </c>
    </row>
    <row r="42" spans="1:8" x14ac:dyDescent="0.25">
      <c r="A42">
        <v>1</v>
      </c>
      <c r="B42" t="s">
        <v>106</v>
      </c>
      <c r="C42" t="s">
        <v>52</v>
      </c>
      <c r="D42" s="22">
        <v>46188</v>
      </c>
      <c r="E42" t="s">
        <v>80</v>
      </c>
      <c r="F42" t="s">
        <v>244</v>
      </c>
      <c r="G42">
        <v>14000</v>
      </c>
      <c r="H42">
        <v>1.6</v>
      </c>
    </row>
    <row r="43" spans="1:8" x14ac:dyDescent="0.25">
      <c r="A43">
        <v>1</v>
      </c>
      <c r="B43" t="s">
        <v>106</v>
      </c>
      <c r="C43" t="s">
        <v>69</v>
      </c>
      <c r="D43" s="22">
        <v>46195</v>
      </c>
      <c r="E43" t="s">
        <v>81</v>
      </c>
      <c r="F43" t="s">
        <v>119</v>
      </c>
      <c r="G43">
        <v>52000</v>
      </c>
      <c r="H43">
        <v>4.55</v>
      </c>
    </row>
    <row r="44" spans="1:8" x14ac:dyDescent="0.25">
      <c r="A44">
        <v>1</v>
      </c>
      <c r="B44" t="s">
        <v>106</v>
      </c>
      <c r="C44" t="s">
        <v>69</v>
      </c>
      <c r="D44" s="22">
        <v>46195</v>
      </c>
      <c r="E44" t="s">
        <v>81</v>
      </c>
      <c r="F44" t="s">
        <v>138</v>
      </c>
      <c r="G44">
        <v>70000</v>
      </c>
      <c r="H44">
        <v>6.1</v>
      </c>
    </row>
    <row r="45" spans="1:8" x14ac:dyDescent="0.25">
      <c r="A45">
        <v>1</v>
      </c>
      <c r="B45" t="s">
        <v>106</v>
      </c>
      <c r="C45" t="s">
        <v>69</v>
      </c>
      <c r="D45" s="22">
        <v>46195</v>
      </c>
      <c r="E45" t="s">
        <v>81</v>
      </c>
      <c r="F45" t="s">
        <v>139</v>
      </c>
      <c r="G45">
        <v>65000</v>
      </c>
      <c r="H45">
        <v>5.65</v>
      </c>
    </row>
    <row r="46" spans="1:8" x14ac:dyDescent="0.25">
      <c r="A46">
        <v>1</v>
      </c>
      <c r="B46" t="s">
        <v>106</v>
      </c>
      <c r="C46" t="s">
        <v>69</v>
      </c>
      <c r="D46" s="22">
        <v>46195</v>
      </c>
      <c r="E46" t="s">
        <v>81</v>
      </c>
      <c r="F46" t="s">
        <v>140</v>
      </c>
      <c r="G46">
        <v>70000</v>
      </c>
      <c r="H46">
        <v>6.1</v>
      </c>
    </row>
    <row r="47" spans="1:8" x14ac:dyDescent="0.25">
      <c r="A47">
        <v>1</v>
      </c>
      <c r="B47" t="s">
        <v>106</v>
      </c>
      <c r="C47" t="s">
        <v>69</v>
      </c>
      <c r="D47" s="22">
        <v>46195</v>
      </c>
      <c r="E47" t="s">
        <v>81</v>
      </c>
      <c r="F47" t="s">
        <v>241</v>
      </c>
      <c r="G47">
        <v>20000</v>
      </c>
      <c r="H47">
        <v>1.7641025641025643</v>
      </c>
    </row>
    <row r="48" spans="1:8" x14ac:dyDescent="0.25">
      <c r="A48">
        <v>1</v>
      </c>
      <c r="B48" t="s">
        <v>106</v>
      </c>
      <c r="C48" t="s">
        <v>69</v>
      </c>
      <c r="D48" s="22">
        <v>46195</v>
      </c>
      <c r="E48" t="s">
        <v>81</v>
      </c>
      <c r="F48" t="s">
        <v>242</v>
      </c>
      <c r="G48">
        <v>55000</v>
      </c>
      <c r="H48">
        <v>4.4000000000000004</v>
      </c>
    </row>
    <row r="49" spans="1:8" x14ac:dyDescent="0.25">
      <c r="A49">
        <v>1</v>
      </c>
      <c r="B49" t="s">
        <v>106</v>
      </c>
      <c r="C49" t="s">
        <v>69</v>
      </c>
      <c r="D49" s="22">
        <v>46195</v>
      </c>
      <c r="E49" t="s">
        <v>81</v>
      </c>
      <c r="F49" t="s">
        <v>243</v>
      </c>
      <c r="G49">
        <v>85000</v>
      </c>
      <c r="H49">
        <v>7.4</v>
      </c>
    </row>
    <row r="50" spans="1:8" x14ac:dyDescent="0.25">
      <c r="A50">
        <v>1</v>
      </c>
      <c r="B50" t="s">
        <v>106</v>
      </c>
      <c r="C50" t="s">
        <v>69</v>
      </c>
      <c r="D50" s="22">
        <v>46195</v>
      </c>
      <c r="E50" t="s">
        <v>81</v>
      </c>
      <c r="F50" t="s">
        <v>244</v>
      </c>
      <c r="G50">
        <v>85000</v>
      </c>
      <c r="H50">
        <v>7.4</v>
      </c>
    </row>
    <row r="51" spans="1:8" x14ac:dyDescent="0.25">
      <c r="A51">
        <v>1</v>
      </c>
      <c r="B51" t="s">
        <v>106</v>
      </c>
      <c r="C51" t="s">
        <v>53</v>
      </c>
      <c r="D51" s="22">
        <v>46188</v>
      </c>
      <c r="E51" t="s">
        <v>79</v>
      </c>
      <c r="F51" t="s">
        <v>119</v>
      </c>
      <c r="G51">
        <v>60000</v>
      </c>
      <c r="H51">
        <v>5</v>
      </c>
    </row>
    <row r="52" spans="1:8" x14ac:dyDescent="0.25">
      <c r="A52">
        <v>1</v>
      </c>
      <c r="B52" t="s">
        <v>106</v>
      </c>
      <c r="C52" t="s">
        <v>53</v>
      </c>
      <c r="D52" s="22">
        <v>46188</v>
      </c>
      <c r="E52" t="s">
        <v>79</v>
      </c>
      <c r="F52" t="s">
        <v>138</v>
      </c>
      <c r="G52">
        <v>135000</v>
      </c>
      <c r="H52">
        <v>9.65</v>
      </c>
    </row>
    <row r="53" spans="1:8" x14ac:dyDescent="0.25">
      <c r="A53">
        <v>1</v>
      </c>
      <c r="B53" t="s">
        <v>106</v>
      </c>
      <c r="C53" t="s">
        <v>53</v>
      </c>
      <c r="D53" s="22">
        <v>46188</v>
      </c>
      <c r="E53" t="s">
        <v>79</v>
      </c>
      <c r="F53" t="s">
        <v>139</v>
      </c>
      <c r="G53">
        <v>125000</v>
      </c>
      <c r="H53">
        <v>8.9499999999999993</v>
      </c>
    </row>
    <row r="54" spans="1:8" x14ac:dyDescent="0.25">
      <c r="A54">
        <v>1</v>
      </c>
      <c r="B54" t="s">
        <v>106</v>
      </c>
      <c r="C54" t="s">
        <v>53</v>
      </c>
      <c r="D54" s="22">
        <v>46188</v>
      </c>
      <c r="E54" t="s">
        <v>79</v>
      </c>
      <c r="F54" t="s">
        <v>140</v>
      </c>
      <c r="G54">
        <v>135000</v>
      </c>
      <c r="H54">
        <v>9.65</v>
      </c>
    </row>
    <row r="55" spans="1:8" x14ac:dyDescent="0.25">
      <c r="A55">
        <v>1</v>
      </c>
      <c r="B55" t="s">
        <v>106</v>
      </c>
      <c r="C55" t="s">
        <v>53</v>
      </c>
      <c r="D55" s="22">
        <v>46188</v>
      </c>
      <c r="E55" t="s">
        <v>79</v>
      </c>
      <c r="F55" t="s">
        <v>241</v>
      </c>
      <c r="G55">
        <v>45000</v>
      </c>
      <c r="H55">
        <v>3.2</v>
      </c>
    </row>
    <row r="56" spans="1:8" x14ac:dyDescent="0.25">
      <c r="A56">
        <v>1</v>
      </c>
      <c r="B56" t="s">
        <v>106</v>
      </c>
      <c r="C56" t="s">
        <v>53</v>
      </c>
      <c r="D56" s="22">
        <v>46188</v>
      </c>
      <c r="E56" t="s">
        <v>79</v>
      </c>
      <c r="F56" t="s">
        <v>242</v>
      </c>
      <c r="G56">
        <v>90000</v>
      </c>
      <c r="H56">
        <v>6</v>
      </c>
    </row>
    <row r="57" spans="1:8" x14ac:dyDescent="0.25">
      <c r="A57">
        <v>1</v>
      </c>
      <c r="B57" t="s">
        <v>106</v>
      </c>
      <c r="C57" t="s">
        <v>53</v>
      </c>
      <c r="D57" s="22">
        <v>46188</v>
      </c>
      <c r="E57" t="s">
        <v>79</v>
      </c>
      <c r="F57" t="s">
        <v>243</v>
      </c>
      <c r="G57">
        <v>165000</v>
      </c>
      <c r="H57">
        <v>11.8</v>
      </c>
    </row>
    <row r="58" spans="1:8" x14ac:dyDescent="0.25">
      <c r="A58">
        <v>1</v>
      </c>
      <c r="B58" t="s">
        <v>106</v>
      </c>
      <c r="C58" t="s">
        <v>53</v>
      </c>
      <c r="D58" s="22">
        <v>46188</v>
      </c>
      <c r="E58" t="s">
        <v>79</v>
      </c>
      <c r="F58" t="s">
        <v>244</v>
      </c>
      <c r="G58">
        <v>160000</v>
      </c>
      <c r="H58">
        <v>11.4</v>
      </c>
    </row>
    <row r="59" spans="1:8" x14ac:dyDescent="0.25">
      <c r="A59">
        <v>1</v>
      </c>
      <c r="B59" t="s">
        <v>106</v>
      </c>
      <c r="C59" t="s">
        <v>67</v>
      </c>
      <c r="D59" s="22">
        <v>46194</v>
      </c>
      <c r="E59" t="s">
        <v>79</v>
      </c>
      <c r="F59" t="s">
        <v>119</v>
      </c>
      <c r="G59">
        <v>30000</v>
      </c>
      <c r="H59">
        <v>2.5</v>
      </c>
    </row>
    <row r="60" spans="1:8" x14ac:dyDescent="0.25">
      <c r="A60">
        <v>1</v>
      </c>
      <c r="B60" t="s">
        <v>106</v>
      </c>
      <c r="C60" t="s">
        <v>67</v>
      </c>
      <c r="D60" s="22">
        <v>46194</v>
      </c>
      <c r="E60" t="s">
        <v>79</v>
      </c>
      <c r="F60" t="s">
        <v>138</v>
      </c>
      <c r="G60">
        <v>65000</v>
      </c>
      <c r="H60">
        <v>4.6500000000000004</v>
      </c>
    </row>
    <row r="61" spans="1:8" x14ac:dyDescent="0.25">
      <c r="A61">
        <v>1</v>
      </c>
      <c r="B61" t="s">
        <v>106</v>
      </c>
      <c r="C61" t="s">
        <v>67</v>
      </c>
      <c r="D61" s="22">
        <v>46194</v>
      </c>
      <c r="E61" t="s">
        <v>79</v>
      </c>
      <c r="F61" t="s">
        <v>139</v>
      </c>
      <c r="G61">
        <v>60000</v>
      </c>
      <c r="H61">
        <v>4.25</v>
      </c>
    </row>
    <row r="62" spans="1:8" x14ac:dyDescent="0.25">
      <c r="A62">
        <v>1</v>
      </c>
      <c r="B62" t="s">
        <v>106</v>
      </c>
      <c r="C62" t="s">
        <v>67</v>
      </c>
      <c r="D62" s="22">
        <v>46194</v>
      </c>
      <c r="E62" t="s">
        <v>79</v>
      </c>
      <c r="F62" t="s">
        <v>140</v>
      </c>
      <c r="G62">
        <v>65000</v>
      </c>
      <c r="H62">
        <v>4.6500000000000004</v>
      </c>
    </row>
    <row r="63" spans="1:8" x14ac:dyDescent="0.25">
      <c r="A63">
        <v>1</v>
      </c>
      <c r="B63" t="s">
        <v>106</v>
      </c>
      <c r="C63" t="s">
        <v>67</v>
      </c>
      <c r="D63" s="22">
        <v>46194</v>
      </c>
      <c r="E63" t="s">
        <v>79</v>
      </c>
      <c r="F63" t="s">
        <v>241</v>
      </c>
      <c r="G63">
        <v>32000</v>
      </c>
      <c r="H63">
        <v>2.2999999999999998</v>
      </c>
    </row>
    <row r="64" spans="1:8" x14ac:dyDescent="0.25">
      <c r="A64">
        <v>1</v>
      </c>
      <c r="B64" t="s">
        <v>106</v>
      </c>
      <c r="C64" t="s">
        <v>67</v>
      </c>
      <c r="D64" s="22">
        <v>46194</v>
      </c>
      <c r="E64" t="s">
        <v>79</v>
      </c>
      <c r="F64" t="s">
        <v>242</v>
      </c>
      <c r="G64">
        <v>50000</v>
      </c>
      <c r="H64">
        <v>3.35</v>
      </c>
    </row>
    <row r="65" spans="1:8" x14ac:dyDescent="0.25">
      <c r="A65">
        <v>1</v>
      </c>
      <c r="B65" t="s">
        <v>106</v>
      </c>
      <c r="C65" t="s">
        <v>67</v>
      </c>
      <c r="D65" s="22">
        <v>46194</v>
      </c>
      <c r="E65" t="s">
        <v>79</v>
      </c>
      <c r="F65" t="s">
        <v>243</v>
      </c>
      <c r="G65">
        <v>75000</v>
      </c>
      <c r="H65">
        <v>5.35</v>
      </c>
    </row>
    <row r="66" spans="1:8" x14ac:dyDescent="0.25">
      <c r="A66">
        <v>1</v>
      </c>
      <c r="B66" t="s">
        <v>106</v>
      </c>
      <c r="C66" t="s">
        <v>67</v>
      </c>
      <c r="D66" s="22">
        <v>46194</v>
      </c>
      <c r="E66" t="s">
        <v>79</v>
      </c>
      <c r="F66" t="s">
        <v>244</v>
      </c>
      <c r="G66">
        <v>70000</v>
      </c>
      <c r="H66">
        <v>5</v>
      </c>
    </row>
    <row r="67" spans="1:8" x14ac:dyDescent="0.25">
      <c r="A67">
        <v>1</v>
      </c>
      <c r="B67" t="s">
        <v>106</v>
      </c>
      <c r="C67" t="s">
        <v>55</v>
      </c>
      <c r="D67" s="22">
        <v>46189</v>
      </c>
      <c r="E67" t="s">
        <v>80</v>
      </c>
      <c r="F67" t="s">
        <v>119</v>
      </c>
      <c r="G67">
        <v>8000</v>
      </c>
      <c r="H67">
        <v>0.9</v>
      </c>
    </row>
    <row r="68" spans="1:8" x14ac:dyDescent="0.25">
      <c r="A68">
        <v>1</v>
      </c>
      <c r="B68" t="s">
        <v>106</v>
      </c>
      <c r="C68" t="s">
        <v>55</v>
      </c>
      <c r="D68" s="22">
        <v>46189</v>
      </c>
      <c r="E68" t="s">
        <v>80</v>
      </c>
      <c r="F68" t="s">
        <v>138</v>
      </c>
      <c r="G68">
        <v>20000</v>
      </c>
      <c r="H68">
        <v>2.2000000000000002</v>
      </c>
    </row>
    <row r="69" spans="1:8" x14ac:dyDescent="0.25">
      <c r="A69">
        <v>1</v>
      </c>
      <c r="B69" t="s">
        <v>106</v>
      </c>
      <c r="C69" t="s">
        <v>55</v>
      </c>
      <c r="D69" s="22">
        <v>46189</v>
      </c>
      <c r="E69" t="s">
        <v>80</v>
      </c>
      <c r="F69" t="s">
        <v>139</v>
      </c>
      <c r="G69">
        <v>18000</v>
      </c>
      <c r="H69">
        <v>2</v>
      </c>
    </row>
    <row r="70" spans="1:8" x14ac:dyDescent="0.25">
      <c r="A70">
        <v>1</v>
      </c>
      <c r="B70" t="s">
        <v>106</v>
      </c>
      <c r="C70" t="s">
        <v>55</v>
      </c>
      <c r="D70" s="22">
        <v>46189</v>
      </c>
      <c r="E70" t="s">
        <v>80</v>
      </c>
      <c r="F70" t="s">
        <v>140</v>
      </c>
      <c r="G70">
        <v>20000</v>
      </c>
      <c r="H70">
        <v>2.2000000000000002</v>
      </c>
    </row>
    <row r="71" spans="1:8" x14ac:dyDescent="0.25">
      <c r="A71">
        <v>1</v>
      </c>
      <c r="B71" t="s">
        <v>106</v>
      </c>
      <c r="C71" t="s">
        <v>55</v>
      </c>
      <c r="D71" s="22">
        <v>46189</v>
      </c>
      <c r="E71" t="s">
        <v>80</v>
      </c>
      <c r="F71" t="s">
        <v>241</v>
      </c>
      <c r="G71">
        <v>15000</v>
      </c>
      <c r="H71">
        <v>1.65</v>
      </c>
    </row>
    <row r="72" spans="1:8" x14ac:dyDescent="0.25">
      <c r="A72">
        <v>1</v>
      </c>
      <c r="B72" t="s">
        <v>106</v>
      </c>
      <c r="C72" t="s">
        <v>55</v>
      </c>
      <c r="D72" s="22">
        <v>46189</v>
      </c>
      <c r="E72" t="s">
        <v>80</v>
      </c>
      <c r="F72" t="s">
        <v>242</v>
      </c>
      <c r="G72">
        <v>20000</v>
      </c>
      <c r="H72">
        <v>2</v>
      </c>
    </row>
    <row r="73" spans="1:8" x14ac:dyDescent="0.25">
      <c r="A73">
        <v>1</v>
      </c>
      <c r="B73" t="s">
        <v>106</v>
      </c>
      <c r="C73" t="s">
        <v>55</v>
      </c>
      <c r="D73" s="22">
        <v>46189</v>
      </c>
      <c r="E73" t="s">
        <v>80</v>
      </c>
      <c r="F73" t="s">
        <v>243</v>
      </c>
      <c r="G73">
        <v>24000</v>
      </c>
      <c r="H73">
        <v>2.7</v>
      </c>
    </row>
    <row r="74" spans="1:8" x14ac:dyDescent="0.25">
      <c r="A74">
        <v>1</v>
      </c>
      <c r="B74" t="s">
        <v>106</v>
      </c>
      <c r="C74" t="s">
        <v>55</v>
      </c>
      <c r="D74" s="22">
        <v>46189</v>
      </c>
      <c r="E74" t="s">
        <v>80</v>
      </c>
      <c r="F74" t="s">
        <v>244</v>
      </c>
      <c r="G74">
        <v>22000</v>
      </c>
      <c r="H74">
        <v>2.4</v>
      </c>
    </row>
    <row r="75" spans="1:8" x14ac:dyDescent="0.25">
      <c r="A75">
        <v>1</v>
      </c>
      <c r="B75" t="s">
        <v>106</v>
      </c>
      <c r="C75" t="s">
        <v>47</v>
      </c>
      <c r="D75" s="22">
        <v>46186</v>
      </c>
      <c r="E75" t="s">
        <v>80</v>
      </c>
      <c r="F75" t="s">
        <v>119</v>
      </c>
      <c r="G75">
        <v>10000</v>
      </c>
      <c r="H75">
        <v>1.1000000000000001</v>
      </c>
    </row>
    <row r="76" spans="1:8" x14ac:dyDescent="0.25">
      <c r="A76">
        <v>1</v>
      </c>
      <c r="B76" t="s">
        <v>106</v>
      </c>
      <c r="C76" t="s">
        <v>47</v>
      </c>
      <c r="D76" s="22">
        <v>46186</v>
      </c>
      <c r="E76" t="s">
        <v>80</v>
      </c>
      <c r="F76" t="s">
        <v>138</v>
      </c>
      <c r="G76">
        <v>35000</v>
      </c>
      <c r="H76">
        <v>3.85</v>
      </c>
    </row>
    <row r="77" spans="1:8" x14ac:dyDescent="0.25">
      <c r="A77">
        <v>1</v>
      </c>
      <c r="B77" t="s">
        <v>106</v>
      </c>
      <c r="C77" t="s">
        <v>47</v>
      </c>
      <c r="D77" s="22">
        <v>46186</v>
      </c>
      <c r="E77" t="s">
        <v>80</v>
      </c>
      <c r="F77" t="s">
        <v>139</v>
      </c>
      <c r="G77">
        <v>30000</v>
      </c>
      <c r="H77">
        <v>3.35</v>
      </c>
    </row>
    <row r="78" spans="1:8" x14ac:dyDescent="0.25">
      <c r="A78">
        <v>1</v>
      </c>
      <c r="B78" t="s">
        <v>106</v>
      </c>
      <c r="C78" t="s">
        <v>47</v>
      </c>
      <c r="D78" s="22">
        <v>46186</v>
      </c>
      <c r="E78" t="s">
        <v>80</v>
      </c>
      <c r="F78" t="s">
        <v>140</v>
      </c>
      <c r="G78">
        <v>35000</v>
      </c>
      <c r="H78">
        <v>3.85</v>
      </c>
    </row>
    <row r="79" spans="1:8" x14ac:dyDescent="0.25">
      <c r="A79">
        <v>1</v>
      </c>
      <c r="B79" t="s">
        <v>106</v>
      </c>
      <c r="C79" t="s">
        <v>47</v>
      </c>
      <c r="D79" s="22">
        <v>46186</v>
      </c>
      <c r="E79" t="s">
        <v>80</v>
      </c>
      <c r="F79" t="s">
        <v>241</v>
      </c>
      <c r="G79">
        <v>20000</v>
      </c>
      <c r="H79">
        <v>2.2000000000000002</v>
      </c>
    </row>
    <row r="80" spans="1:8" x14ac:dyDescent="0.25">
      <c r="A80">
        <v>1</v>
      </c>
      <c r="B80" t="s">
        <v>106</v>
      </c>
      <c r="C80" t="s">
        <v>47</v>
      </c>
      <c r="D80" s="22">
        <v>46186</v>
      </c>
      <c r="E80" t="s">
        <v>80</v>
      </c>
      <c r="F80" t="s">
        <v>242</v>
      </c>
      <c r="G80">
        <v>30000</v>
      </c>
      <c r="H80">
        <v>3</v>
      </c>
    </row>
    <row r="81" spans="1:8" x14ac:dyDescent="0.25">
      <c r="A81">
        <v>1</v>
      </c>
      <c r="B81" t="s">
        <v>106</v>
      </c>
      <c r="C81" t="s">
        <v>47</v>
      </c>
      <c r="D81" s="22">
        <v>46186</v>
      </c>
      <c r="E81" t="s">
        <v>80</v>
      </c>
      <c r="F81" t="s">
        <v>243</v>
      </c>
      <c r="G81">
        <v>42000</v>
      </c>
      <c r="H81">
        <v>4.7</v>
      </c>
    </row>
    <row r="82" spans="1:8" x14ac:dyDescent="0.25">
      <c r="A82">
        <v>1</v>
      </c>
      <c r="B82" t="s">
        <v>106</v>
      </c>
      <c r="C82" t="s">
        <v>47</v>
      </c>
      <c r="D82" s="22">
        <v>46186</v>
      </c>
      <c r="E82" t="s">
        <v>80</v>
      </c>
      <c r="F82" t="s">
        <v>244</v>
      </c>
      <c r="G82">
        <v>38000</v>
      </c>
      <c r="H82">
        <v>4.2</v>
      </c>
    </row>
    <row r="83" spans="1:8" x14ac:dyDescent="0.25">
      <c r="A83">
        <v>1</v>
      </c>
      <c r="B83" t="s">
        <v>106</v>
      </c>
      <c r="C83" t="s">
        <v>46</v>
      </c>
      <c r="D83" s="22">
        <v>46185</v>
      </c>
      <c r="E83" t="s">
        <v>79</v>
      </c>
      <c r="F83" t="s">
        <v>119</v>
      </c>
      <c r="G83">
        <v>50000</v>
      </c>
      <c r="H83">
        <v>4.1500000000000004</v>
      </c>
    </row>
    <row r="84" spans="1:8" x14ac:dyDescent="0.25">
      <c r="A84">
        <v>1</v>
      </c>
      <c r="B84" t="s">
        <v>106</v>
      </c>
      <c r="C84" t="s">
        <v>46</v>
      </c>
      <c r="D84" s="22">
        <v>46185</v>
      </c>
      <c r="E84" t="s">
        <v>79</v>
      </c>
      <c r="F84" t="s">
        <v>138</v>
      </c>
      <c r="G84">
        <v>115000</v>
      </c>
      <c r="H84">
        <v>8.1999999999999993</v>
      </c>
    </row>
    <row r="85" spans="1:8" x14ac:dyDescent="0.25">
      <c r="A85">
        <v>1</v>
      </c>
      <c r="B85" t="s">
        <v>106</v>
      </c>
      <c r="C85" t="s">
        <v>46</v>
      </c>
      <c r="D85" s="22">
        <v>46185</v>
      </c>
      <c r="E85" t="s">
        <v>79</v>
      </c>
      <c r="F85" t="s">
        <v>139</v>
      </c>
      <c r="G85">
        <v>105000</v>
      </c>
      <c r="H85">
        <v>7.5</v>
      </c>
    </row>
    <row r="86" spans="1:8" x14ac:dyDescent="0.25">
      <c r="A86">
        <v>1</v>
      </c>
      <c r="B86" t="s">
        <v>106</v>
      </c>
      <c r="C86" t="s">
        <v>46</v>
      </c>
      <c r="D86" s="22">
        <v>46185</v>
      </c>
      <c r="E86" t="s">
        <v>79</v>
      </c>
      <c r="F86" t="s">
        <v>140</v>
      </c>
      <c r="G86">
        <v>115000</v>
      </c>
      <c r="H86">
        <v>8.1999999999999993</v>
      </c>
    </row>
    <row r="87" spans="1:8" x14ac:dyDescent="0.25">
      <c r="A87">
        <v>1</v>
      </c>
      <c r="B87" t="s">
        <v>106</v>
      </c>
      <c r="C87" t="s">
        <v>46</v>
      </c>
      <c r="D87" s="22">
        <v>46185</v>
      </c>
      <c r="E87" t="s">
        <v>79</v>
      </c>
      <c r="F87" t="s">
        <v>241</v>
      </c>
      <c r="G87">
        <v>35000</v>
      </c>
      <c r="H87">
        <v>2.5</v>
      </c>
    </row>
    <row r="88" spans="1:8" x14ac:dyDescent="0.25">
      <c r="A88">
        <v>1</v>
      </c>
      <c r="B88" t="s">
        <v>106</v>
      </c>
      <c r="C88" t="s">
        <v>46</v>
      </c>
      <c r="D88" s="22">
        <v>46185</v>
      </c>
      <c r="E88" t="s">
        <v>79</v>
      </c>
      <c r="F88" t="s">
        <v>242</v>
      </c>
      <c r="G88">
        <v>80000</v>
      </c>
      <c r="H88">
        <v>5.3</v>
      </c>
    </row>
    <row r="89" spans="1:8" x14ac:dyDescent="0.25">
      <c r="A89">
        <v>1</v>
      </c>
      <c r="B89" t="s">
        <v>106</v>
      </c>
      <c r="C89" t="s">
        <v>46</v>
      </c>
      <c r="D89" s="22">
        <v>46185</v>
      </c>
      <c r="E89" t="s">
        <v>79</v>
      </c>
      <c r="F89" t="s">
        <v>243</v>
      </c>
      <c r="G89">
        <v>135000</v>
      </c>
      <c r="H89">
        <v>9.65</v>
      </c>
    </row>
    <row r="90" spans="1:8" x14ac:dyDescent="0.25">
      <c r="A90">
        <v>1</v>
      </c>
      <c r="B90" t="s">
        <v>106</v>
      </c>
      <c r="C90" t="s">
        <v>46</v>
      </c>
      <c r="D90" s="22">
        <v>46185</v>
      </c>
      <c r="E90" t="s">
        <v>79</v>
      </c>
      <c r="F90" t="s">
        <v>244</v>
      </c>
      <c r="G90">
        <v>130000</v>
      </c>
      <c r="H90">
        <v>9.3000000000000007</v>
      </c>
    </row>
    <row r="91" spans="1:8" x14ac:dyDescent="0.25">
      <c r="A91">
        <v>1</v>
      </c>
      <c r="B91" t="s">
        <v>106</v>
      </c>
      <c r="C91" t="s">
        <v>60</v>
      </c>
      <c r="D91" s="22">
        <v>46191</v>
      </c>
      <c r="E91" t="s">
        <v>80</v>
      </c>
      <c r="F91" t="s">
        <v>119</v>
      </c>
      <c r="G91">
        <v>5000</v>
      </c>
      <c r="H91">
        <v>0.5</v>
      </c>
    </row>
    <row r="92" spans="1:8" x14ac:dyDescent="0.25">
      <c r="A92">
        <v>1</v>
      </c>
      <c r="B92" t="s">
        <v>106</v>
      </c>
      <c r="C92" t="s">
        <v>60</v>
      </c>
      <c r="D92" s="22">
        <v>46191</v>
      </c>
      <c r="E92" t="s">
        <v>80</v>
      </c>
      <c r="F92" t="s">
        <v>138</v>
      </c>
      <c r="G92">
        <v>13000</v>
      </c>
      <c r="H92">
        <v>1.4</v>
      </c>
    </row>
    <row r="93" spans="1:8" x14ac:dyDescent="0.25">
      <c r="A93">
        <v>1</v>
      </c>
      <c r="B93" t="s">
        <v>106</v>
      </c>
      <c r="C93" t="s">
        <v>60</v>
      </c>
      <c r="D93" s="22">
        <v>46191</v>
      </c>
      <c r="E93" t="s">
        <v>80</v>
      </c>
      <c r="F93" t="s">
        <v>139</v>
      </c>
      <c r="G93">
        <v>10000</v>
      </c>
      <c r="H93">
        <v>1.1000000000000001</v>
      </c>
    </row>
    <row r="94" spans="1:8" x14ac:dyDescent="0.25">
      <c r="A94">
        <v>1</v>
      </c>
      <c r="B94" t="s">
        <v>106</v>
      </c>
      <c r="C94" t="s">
        <v>60</v>
      </c>
      <c r="D94" s="22">
        <v>46191</v>
      </c>
      <c r="E94" t="s">
        <v>80</v>
      </c>
      <c r="F94" t="s">
        <v>140</v>
      </c>
      <c r="G94">
        <v>13000</v>
      </c>
      <c r="H94">
        <v>1.4</v>
      </c>
    </row>
    <row r="95" spans="1:8" x14ac:dyDescent="0.25">
      <c r="A95">
        <v>1</v>
      </c>
      <c r="B95" t="s">
        <v>106</v>
      </c>
      <c r="C95" t="s">
        <v>60</v>
      </c>
      <c r="D95" s="22">
        <v>46191</v>
      </c>
      <c r="E95" t="s">
        <v>80</v>
      </c>
      <c r="F95" t="s">
        <v>241</v>
      </c>
      <c r="G95">
        <v>11000</v>
      </c>
      <c r="H95">
        <v>1.2</v>
      </c>
    </row>
    <row r="96" spans="1:8" x14ac:dyDescent="0.25">
      <c r="A96">
        <v>1</v>
      </c>
      <c r="B96" t="s">
        <v>106</v>
      </c>
      <c r="C96" t="s">
        <v>60</v>
      </c>
      <c r="D96" s="22">
        <v>46191</v>
      </c>
      <c r="E96" t="s">
        <v>80</v>
      </c>
      <c r="F96" t="s">
        <v>242</v>
      </c>
      <c r="G96">
        <v>15000</v>
      </c>
      <c r="H96">
        <v>1.5</v>
      </c>
    </row>
    <row r="97" spans="1:8" x14ac:dyDescent="0.25">
      <c r="A97">
        <v>1</v>
      </c>
      <c r="B97" t="s">
        <v>106</v>
      </c>
      <c r="C97" t="s">
        <v>60</v>
      </c>
      <c r="D97" s="22">
        <v>46191</v>
      </c>
      <c r="E97" t="s">
        <v>80</v>
      </c>
      <c r="F97" t="s">
        <v>243</v>
      </c>
      <c r="G97">
        <v>15000</v>
      </c>
      <c r="H97">
        <v>1.7</v>
      </c>
    </row>
    <row r="98" spans="1:8" x14ac:dyDescent="0.25">
      <c r="A98">
        <v>1</v>
      </c>
      <c r="B98" t="s">
        <v>106</v>
      </c>
      <c r="C98" t="s">
        <v>60</v>
      </c>
      <c r="D98" s="22">
        <v>46191</v>
      </c>
      <c r="E98" t="s">
        <v>80</v>
      </c>
      <c r="F98" t="s">
        <v>244</v>
      </c>
      <c r="G98">
        <v>14000</v>
      </c>
      <c r="H98">
        <v>1.6</v>
      </c>
    </row>
    <row r="99" spans="1:8" x14ac:dyDescent="0.25">
      <c r="A99">
        <v>1</v>
      </c>
      <c r="B99" t="s">
        <v>106</v>
      </c>
      <c r="C99" t="s">
        <v>78</v>
      </c>
      <c r="D99" s="22">
        <v>46200</v>
      </c>
      <c r="E99" t="s">
        <v>86</v>
      </c>
      <c r="F99" t="s">
        <v>119</v>
      </c>
      <c r="G99">
        <v>3000</v>
      </c>
      <c r="H99">
        <v>0.4</v>
      </c>
    </row>
    <row r="100" spans="1:8" x14ac:dyDescent="0.25">
      <c r="A100">
        <v>1</v>
      </c>
      <c r="B100" t="s">
        <v>106</v>
      </c>
      <c r="C100" t="s">
        <v>78</v>
      </c>
      <c r="D100" s="22">
        <v>46200</v>
      </c>
      <c r="E100" t="s">
        <v>86</v>
      </c>
      <c r="F100" t="s">
        <v>138</v>
      </c>
      <c r="G100">
        <v>15000</v>
      </c>
      <c r="H100">
        <v>2</v>
      </c>
    </row>
    <row r="101" spans="1:8" x14ac:dyDescent="0.25">
      <c r="A101">
        <v>1</v>
      </c>
      <c r="B101" t="s">
        <v>106</v>
      </c>
      <c r="C101" t="s">
        <v>78</v>
      </c>
      <c r="D101" s="22">
        <v>46200</v>
      </c>
      <c r="E101" t="s">
        <v>86</v>
      </c>
      <c r="F101" t="s">
        <v>139</v>
      </c>
      <c r="G101">
        <v>12000</v>
      </c>
      <c r="H101">
        <v>1.6</v>
      </c>
    </row>
    <row r="102" spans="1:8" x14ac:dyDescent="0.25">
      <c r="A102">
        <v>1</v>
      </c>
      <c r="B102" t="s">
        <v>106</v>
      </c>
      <c r="C102" t="s">
        <v>78</v>
      </c>
      <c r="D102" s="22">
        <v>46200</v>
      </c>
      <c r="E102" t="s">
        <v>86</v>
      </c>
      <c r="F102" t="s">
        <v>140</v>
      </c>
      <c r="G102">
        <v>15000</v>
      </c>
      <c r="H102">
        <v>2</v>
      </c>
    </row>
    <row r="103" spans="1:8" x14ac:dyDescent="0.25">
      <c r="A103">
        <v>1</v>
      </c>
      <c r="B103" t="s">
        <v>106</v>
      </c>
      <c r="C103" t="s">
        <v>78</v>
      </c>
      <c r="D103" s="22">
        <v>46200</v>
      </c>
      <c r="E103" t="s">
        <v>86</v>
      </c>
      <c r="F103" t="s">
        <v>241</v>
      </c>
      <c r="G103">
        <v>10000</v>
      </c>
      <c r="H103">
        <v>1.3</v>
      </c>
    </row>
    <row r="104" spans="1:8" x14ac:dyDescent="0.25">
      <c r="A104">
        <v>1</v>
      </c>
      <c r="B104" t="s">
        <v>106</v>
      </c>
      <c r="C104" t="s">
        <v>78</v>
      </c>
      <c r="D104" s="22">
        <v>46200</v>
      </c>
      <c r="E104" t="s">
        <v>86</v>
      </c>
      <c r="F104" t="s">
        <v>242</v>
      </c>
      <c r="G104">
        <v>14000</v>
      </c>
      <c r="H104">
        <v>1.7</v>
      </c>
    </row>
    <row r="105" spans="1:8" x14ac:dyDescent="0.25">
      <c r="A105">
        <v>1</v>
      </c>
      <c r="B105" t="s">
        <v>106</v>
      </c>
      <c r="C105" t="s">
        <v>78</v>
      </c>
      <c r="D105" s="22">
        <v>46200</v>
      </c>
      <c r="E105" t="s">
        <v>86</v>
      </c>
      <c r="F105" t="s">
        <v>243</v>
      </c>
      <c r="G105">
        <v>18000</v>
      </c>
      <c r="H105">
        <v>2.4</v>
      </c>
    </row>
    <row r="106" spans="1:8" x14ac:dyDescent="0.25">
      <c r="A106">
        <v>1</v>
      </c>
      <c r="B106" t="s">
        <v>106</v>
      </c>
      <c r="C106" t="s">
        <v>78</v>
      </c>
      <c r="D106" s="22">
        <v>46200</v>
      </c>
      <c r="E106" t="s">
        <v>86</v>
      </c>
      <c r="F106" t="s">
        <v>244</v>
      </c>
      <c r="G106">
        <v>16000</v>
      </c>
      <c r="H106">
        <v>2.1</v>
      </c>
    </row>
    <row r="107" spans="1:8" x14ac:dyDescent="0.25">
      <c r="A107">
        <v>1</v>
      </c>
      <c r="B107" t="s">
        <v>106</v>
      </c>
      <c r="C107" t="s">
        <v>58</v>
      </c>
      <c r="D107" s="22">
        <v>46191</v>
      </c>
      <c r="E107" t="s">
        <v>83</v>
      </c>
      <c r="F107" t="s">
        <v>119</v>
      </c>
      <c r="G107">
        <v>36000</v>
      </c>
      <c r="H107">
        <v>3.1</v>
      </c>
    </row>
    <row r="108" spans="1:8" x14ac:dyDescent="0.25">
      <c r="A108">
        <v>1</v>
      </c>
      <c r="B108" t="s">
        <v>106</v>
      </c>
      <c r="C108" t="s">
        <v>58</v>
      </c>
      <c r="D108" s="22">
        <v>46191</v>
      </c>
      <c r="E108" t="s">
        <v>83</v>
      </c>
      <c r="F108" t="s">
        <v>138</v>
      </c>
      <c r="G108">
        <v>45000</v>
      </c>
      <c r="H108">
        <v>3.95</v>
      </c>
    </row>
    <row r="109" spans="1:8" x14ac:dyDescent="0.25">
      <c r="A109">
        <v>1</v>
      </c>
      <c r="B109" t="s">
        <v>106</v>
      </c>
      <c r="C109" t="s">
        <v>58</v>
      </c>
      <c r="D109" s="22">
        <v>46191</v>
      </c>
      <c r="E109" t="s">
        <v>83</v>
      </c>
      <c r="F109" t="s">
        <v>139</v>
      </c>
      <c r="G109">
        <v>40000</v>
      </c>
      <c r="H109">
        <v>3.5</v>
      </c>
    </row>
    <row r="110" spans="1:8" x14ac:dyDescent="0.25">
      <c r="A110">
        <v>1</v>
      </c>
      <c r="B110" t="s">
        <v>106</v>
      </c>
      <c r="C110" t="s">
        <v>58</v>
      </c>
      <c r="D110" s="22">
        <v>46191</v>
      </c>
      <c r="E110" t="s">
        <v>83</v>
      </c>
      <c r="F110" t="s">
        <v>140</v>
      </c>
      <c r="G110">
        <v>45000</v>
      </c>
      <c r="H110">
        <v>3.95</v>
      </c>
    </row>
    <row r="111" spans="1:8" x14ac:dyDescent="0.25">
      <c r="A111">
        <v>1</v>
      </c>
      <c r="B111" t="s">
        <v>106</v>
      </c>
      <c r="C111" t="s">
        <v>58</v>
      </c>
      <c r="D111" s="22">
        <v>46191</v>
      </c>
      <c r="E111" t="s">
        <v>83</v>
      </c>
      <c r="F111" t="s">
        <v>241</v>
      </c>
      <c r="G111">
        <v>11000</v>
      </c>
      <c r="H111">
        <v>1.1499999999999999</v>
      </c>
    </row>
    <row r="112" spans="1:8" x14ac:dyDescent="0.25">
      <c r="A112">
        <v>1</v>
      </c>
      <c r="B112" t="s">
        <v>106</v>
      </c>
      <c r="C112" t="s">
        <v>58</v>
      </c>
      <c r="D112" s="22">
        <v>46191</v>
      </c>
      <c r="E112" t="s">
        <v>83</v>
      </c>
      <c r="F112" t="s">
        <v>242</v>
      </c>
      <c r="G112">
        <v>32000</v>
      </c>
      <c r="H112">
        <v>2.8</v>
      </c>
    </row>
    <row r="113" spans="1:8" x14ac:dyDescent="0.25">
      <c r="A113">
        <v>1</v>
      </c>
      <c r="B113" t="s">
        <v>106</v>
      </c>
      <c r="C113" t="s">
        <v>58</v>
      </c>
      <c r="D113" s="22">
        <v>46191</v>
      </c>
      <c r="E113" t="s">
        <v>83</v>
      </c>
      <c r="F113" t="s">
        <v>243</v>
      </c>
      <c r="G113">
        <v>52000</v>
      </c>
      <c r="H113">
        <v>4.55</v>
      </c>
    </row>
    <row r="114" spans="1:8" x14ac:dyDescent="0.25">
      <c r="A114">
        <v>1</v>
      </c>
      <c r="B114" t="s">
        <v>106</v>
      </c>
      <c r="C114" t="s">
        <v>58</v>
      </c>
      <c r="D114" s="22">
        <v>46191</v>
      </c>
      <c r="E114" t="s">
        <v>83</v>
      </c>
      <c r="F114" t="s">
        <v>244</v>
      </c>
      <c r="G114">
        <v>52000</v>
      </c>
      <c r="H114">
        <v>4.55</v>
      </c>
    </row>
    <row r="115" spans="1:8" x14ac:dyDescent="0.25">
      <c r="A115">
        <v>1</v>
      </c>
      <c r="B115" t="s">
        <v>106</v>
      </c>
      <c r="C115" t="s">
        <v>72</v>
      </c>
      <c r="D115" s="22">
        <v>46197</v>
      </c>
      <c r="E115" t="s">
        <v>80</v>
      </c>
      <c r="F115" t="s">
        <v>119</v>
      </c>
      <c r="G115">
        <v>7000</v>
      </c>
      <c r="H115">
        <v>0.8</v>
      </c>
    </row>
    <row r="116" spans="1:8" x14ac:dyDescent="0.25">
      <c r="A116">
        <v>1</v>
      </c>
      <c r="B116" t="s">
        <v>106</v>
      </c>
      <c r="C116" t="s">
        <v>72</v>
      </c>
      <c r="D116" s="22">
        <v>46197</v>
      </c>
      <c r="E116" t="s">
        <v>80</v>
      </c>
      <c r="F116" t="s">
        <v>138</v>
      </c>
      <c r="G116">
        <v>25000</v>
      </c>
      <c r="H116">
        <v>2.8</v>
      </c>
    </row>
    <row r="117" spans="1:8" x14ac:dyDescent="0.25">
      <c r="A117">
        <v>1</v>
      </c>
      <c r="B117" t="s">
        <v>106</v>
      </c>
      <c r="C117" t="s">
        <v>72</v>
      </c>
      <c r="D117" s="22">
        <v>46197</v>
      </c>
      <c r="E117" t="s">
        <v>80</v>
      </c>
      <c r="F117" t="s">
        <v>139</v>
      </c>
      <c r="G117">
        <v>22000</v>
      </c>
      <c r="H117">
        <v>2.4</v>
      </c>
    </row>
    <row r="118" spans="1:8" x14ac:dyDescent="0.25">
      <c r="A118">
        <v>1</v>
      </c>
      <c r="B118" t="s">
        <v>106</v>
      </c>
      <c r="C118" t="s">
        <v>72</v>
      </c>
      <c r="D118" s="22">
        <v>46197</v>
      </c>
      <c r="E118" t="s">
        <v>80</v>
      </c>
      <c r="F118" t="s">
        <v>140</v>
      </c>
      <c r="G118">
        <v>25000</v>
      </c>
      <c r="H118">
        <v>2.8</v>
      </c>
    </row>
    <row r="119" spans="1:8" x14ac:dyDescent="0.25">
      <c r="A119">
        <v>1</v>
      </c>
      <c r="B119" t="s">
        <v>106</v>
      </c>
      <c r="C119" t="s">
        <v>72</v>
      </c>
      <c r="D119" s="22">
        <v>46197</v>
      </c>
      <c r="E119" t="s">
        <v>80</v>
      </c>
      <c r="F119" t="s">
        <v>241</v>
      </c>
      <c r="G119">
        <v>18000</v>
      </c>
      <c r="H119">
        <v>2</v>
      </c>
    </row>
    <row r="120" spans="1:8" x14ac:dyDescent="0.25">
      <c r="A120">
        <v>1</v>
      </c>
      <c r="B120" t="s">
        <v>106</v>
      </c>
      <c r="C120" t="s">
        <v>72</v>
      </c>
      <c r="D120" s="22">
        <v>46197</v>
      </c>
      <c r="E120" t="s">
        <v>80</v>
      </c>
      <c r="F120" t="s">
        <v>242</v>
      </c>
      <c r="G120">
        <v>25000</v>
      </c>
      <c r="H120">
        <v>2.5</v>
      </c>
    </row>
    <row r="121" spans="1:8" x14ac:dyDescent="0.25">
      <c r="A121">
        <v>1</v>
      </c>
      <c r="B121" t="s">
        <v>106</v>
      </c>
      <c r="C121" t="s">
        <v>72</v>
      </c>
      <c r="D121" s="22">
        <v>46197</v>
      </c>
      <c r="E121" t="s">
        <v>80</v>
      </c>
      <c r="F121" t="s">
        <v>243</v>
      </c>
      <c r="G121">
        <v>30000</v>
      </c>
      <c r="H121">
        <v>3.3</v>
      </c>
    </row>
    <row r="122" spans="1:8" x14ac:dyDescent="0.25">
      <c r="A122">
        <v>1</v>
      </c>
      <c r="B122" t="s">
        <v>106</v>
      </c>
      <c r="C122" t="s">
        <v>72</v>
      </c>
      <c r="D122" s="22">
        <v>46197</v>
      </c>
      <c r="E122" t="s">
        <v>80</v>
      </c>
      <c r="F122" t="s">
        <v>244</v>
      </c>
      <c r="G122">
        <v>28000</v>
      </c>
      <c r="H122">
        <v>3.1</v>
      </c>
    </row>
    <row r="123" spans="1:8" x14ac:dyDescent="0.25">
      <c r="A123">
        <v>1</v>
      </c>
      <c r="B123" t="s">
        <v>106</v>
      </c>
      <c r="C123" t="s">
        <v>61</v>
      </c>
      <c r="D123" s="22">
        <v>46192</v>
      </c>
      <c r="E123" t="s">
        <v>80</v>
      </c>
      <c r="F123" t="s">
        <v>119</v>
      </c>
      <c r="G123">
        <v>8000</v>
      </c>
      <c r="H123">
        <v>0.9</v>
      </c>
    </row>
    <row r="124" spans="1:8" x14ac:dyDescent="0.25">
      <c r="A124">
        <v>1</v>
      </c>
      <c r="B124" t="s">
        <v>106</v>
      </c>
      <c r="C124" t="s">
        <v>61</v>
      </c>
      <c r="D124" s="22">
        <v>46192</v>
      </c>
      <c r="E124" t="s">
        <v>80</v>
      </c>
      <c r="F124" t="s">
        <v>138</v>
      </c>
      <c r="G124">
        <v>30000</v>
      </c>
      <c r="H124">
        <v>3.3</v>
      </c>
    </row>
    <row r="125" spans="1:8" x14ac:dyDescent="0.25">
      <c r="A125">
        <v>1</v>
      </c>
      <c r="B125" t="s">
        <v>106</v>
      </c>
      <c r="C125" t="s">
        <v>61</v>
      </c>
      <c r="D125" s="22">
        <v>46192</v>
      </c>
      <c r="E125" t="s">
        <v>80</v>
      </c>
      <c r="F125" t="s">
        <v>139</v>
      </c>
      <c r="G125">
        <v>25000</v>
      </c>
      <c r="H125">
        <v>2.8</v>
      </c>
    </row>
    <row r="126" spans="1:8" x14ac:dyDescent="0.25">
      <c r="A126">
        <v>1</v>
      </c>
      <c r="B126" t="s">
        <v>106</v>
      </c>
      <c r="C126" t="s">
        <v>61</v>
      </c>
      <c r="D126" s="22">
        <v>46192</v>
      </c>
      <c r="E126" t="s">
        <v>80</v>
      </c>
      <c r="F126" t="s">
        <v>140</v>
      </c>
      <c r="G126">
        <v>30000</v>
      </c>
      <c r="H126">
        <v>3.3</v>
      </c>
    </row>
    <row r="127" spans="1:8" x14ac:dyDescent="0.25">
      <c r="A127">
        <v>1</v>
      </c>
      <c r="B127" t="s">
        <v>106</v>
      </c>
      <c r="C127" t="s">
        <v>61</v>
      </c>
      <c r="D127" s="22">
        <v>46192</v>
      </c>
      <c r="E127" t="s">
        <v>80</v>
      </c>
      <c r="F127" t="s">
        <v>241</v>
      </c>
      <c r="G127">
        <v>18000</v>
      </c>
      <c r="H127">
        <v>2</v>
      </c>
    </row>
    <row r="128" spans="1:8" x14ac:dyDescent="0.25">
      <c r="A128">
        <v>1</v>
      </c>
      <c r="B128" t="s">
        <v>106</v>
      </c>
      <c r="C128" t="s">
        <v>61</v>
      </c>
      <c r="D128" s="22">
        <v>46192</v>
      </c>
      <c r="E128" t="s">
        <v>80</v>
      </c>
      <c r="F128" t="s">
        <v>242</v>
      </c>
      <c r="G128">
        <v>25000</v>
      </c>
      <c r="H128">
        <v>2.5</v>
      </c>
    </row>
    <row r="129" spans="1:8" x14ac:dyDescent="0.25">
      <c r="A129">
        <v>1</v>
      </c>
      <c r="B129" t="s">
        <v>106</v>
      </c>
      <c r="C129" t="s">
        <v>61</v>
      </c>
      <c r="D129" s="22">
        <v>46192</v>
      </c>
      <c r="E129" t="s">
        <v>80</v>
      </c>
      <c r="F129" t="s">
        <v>243</v>
      </c>
      <c r="G129">
        <v>36000</v>
      </c>
      <c r="H129">
        <v>4</v>
      </c>
    </row>
    <row r="130" spans="1:8" x14ac:dyDescent="0.25">
      <c r="A130">
        <v>1</v>
      </c>
      <c r="B130" t="s">
        <v>106</v>
      </c>
      <c r="C130" t="s">
        <v>61</v>
      </c>
      <c r="D130" s="22">
        <v>46192</v>
      </c>
      <c r="E130" t="s">
        <v>80</v>
      </c>
      <c r="F130" t="s">
        <v>244</v>
      </c>
      <c r="G130">
        <v>34000</v>
      </c>
      <c r="H130">
        <v>3.75</v>
      </c>
    </row>
    <row r="131" spans="1:8" x14ac:dyDescent="0.25">
      <c r="A131">
        <v>1</v>
      </c>
      <c r="B131" t="s">
        <v>106</v>
      </c>
      <c r="C131" t="s">
        <v>74</v>
      </c>
      <c r="D131" s="22">
        <v>46198</v>
      </c>
      <c r="E131" t="s">
        <v>82</v>
      </c>
      <c r="F131" t="s">
        <v>119</v>
      </c>
      <c r="G131">
        <v>14000</v>
      </c>
      <c r="H131">
        <v>1.5</v>
      </c>
    </row>
    <row r="132" spans="1:8" x14ac:dyDescent="0.25">
      <c r="A132">
        <v>1</v>
      </c>
      <c r="B132" t="s">
        <v>106</v>
      </c>
      <c r="C132" t="s">
        <v>74</v>
      </c>
      <c r="D132" s="22">
        <v>46198</v>
      </c>
      <c r="E132" t="s">
        <v>82</v>
      </c>
      <c r="F132" t="s">
        <v>138</v>
      </c>
      <c r="G132">
        <v>65000</v>
      </c>
      <c r="H132">
        <v>5.2</v>
      </c>
    </row>
    <row r="133" spans="1:8" x14ac:dyDescent="0.25">
      <c r="A133">
        <v>1</v>
      </c>
      <c r="B133" t="s">
        <v>106</v>
      </c>
      <c r="C133" t="s">
        <v>74</v>
      </c>
      <c r="D133" s="22">
        <v>46198</v>
      </c>
      <c r="E133" t="s">
        <v>82</v>
      </c>
      <c r="F133" t="s">
        <v>139</v>
      </c>
      <c r="G133">
        <v>60000</v>
      </c>
      <c r="H133">
        <v>4.8</v>
      </c>
    </row>
    <row r="134" spans="1:8" x14ac:dyDescent="0.25">
      <c r="A134">
        <v>1</v>
      </c>
      <c r="B134" t="s">
        <v>106</v>
      </c>
      <c r="C134" t="s">
        <v>74</v>
      </c>
      <c r="D134" s="22">
        <v>46198</v>
      </c>
      <c r="E134" t="s">
        <v>82</v>
      </c>
      <c r="F134" t="s">
        <v>140</v>
      </c>
      <c r="G134">
        <v>65000</v>
      </c>
      <c r="H134">
        <v>5.2</v>
      </c>
    </row>
    <row r="135" spans="1:8" x14ac:dyDescent="0.25">
      <c r="A135">
        <v>1</v>
      </c>
      <c r="B135" t="s">
        <v>106</v>
      </c>
      <c r="C135" t="s">
        <v>74</v>
      </c>
      <c r="D135" s="22">
        <v>46198</v>
      </c>
      <c r="E135" t="s">
        <v>82</v>
      </c>
      <c r="F135" t="s">
        <v>241</v>
      </c>
      <c r="G135">
        <v>45000</v>
      </c>
      <c r="H135">
        <v>3.2</v>
      </c>
    </row>
    <row r="136" spans="1:8" x14ac:dyDescent="0.25">
      <c r="A136">
        <v>1</v>
      </c>
      <c r="B136" t="s">
        <v>106</v>
      </c>
      <c r="C136" t="s">
        <v>74</v>
      </c>
      <c r="D136" s="22">
        <v>46198</v>
      </c>
      <c r="E136" t="s">
        <v>82</v>
      </c>
      <c r="F136" t="s">
        <v>242</v>
      </c>
      <c r="G136">
        <v>60000</v>
      </c>
      <c r="H136">
        <v>4</v>
      </c>
    </row>
    <row r="137" spans="1:8" x14ac:dyDescent="0.25">
      <c r="A137">
        <v>1</v>
      </c>
      <c r="B137" t="s">
        <v>106</v>
      </c>
      <c r="C137" t="s">
        <v>74</v>
      </c>
      <c r="D137" s="22">
        <v>46198</v>
      </c>
      <c r="E137" t="s">
        <v>82</v>
      </c>
      <c r="F137" t="s">
        <v>243</v>
      </c>
      <c r="G137">
        <v>78000</v>
      </c>
      <c r="H137">
        <v>6.2</v>
      </c>
    </row>
    <row r="138" spans="1:8" x14ac:dyDescent="0.25">
      <c r="A138">
        <v>1</v>
      </c>
      <c r="B138" t="s">
        <v>106</v>
      </c>
      <c r="C138" t="s">
        <v>74</v>
      </c>
      <c r="D138" s="22">
        <v>46198</v>
      </c>
      <c r="E138" t="s">
        <v>82</v>
      </c>
      <c r="F138" t="s">
        <v>244</v>
      </c>
      <c r="G138">
        <v>72000</v>
      </c>
      <c r="H138">
        <v>5.75</v>
      </c>
    </row>
    <row r="139" spans="1:8" x14ac:dyDescent="0.25">
      <c r="A139">
        <v>1</v>
      </c>
      <c r="B139" t="s">
        <v>106</v>
      </c>
      <c r="C139" t="s">
        <v>66</v>
      </c>
      <c r="D139" s="22">
        <v>46194</v>
      </c>
      <c r="E139" t="s">
        <v>83</v>
      </c>
      <c r="F139" t="s">
        <v>119</v>
      </c>
      <c r="G139">
        <v>36000</v>
      </c>
      <c r="H139">
        <v>3.1</v>
      </c>
    </row>
    <row r="140" spans="1:8" x14ac:dyDescent="0.25">
      <c r="A140">
        <v>1</v>
      </c>
      <c r="B140" t="s">
        <v>106</v>
      </c>
      <c r="C140" t="s">
        <v>66</v>
      </c>
      <c r="D140" s="22">
        <v>46194</v>
      </c>
      <c r="E140" t="s">
        <v>83</v>
      </c>
      <c r="F140" t="s">
        <v>138</v>
      </c>
      <c r="G140">
        <v>45000</v>
      </c>
      <c r="H140">
        <v>3.95</v>
      </c>
    </row>
    <row r="141" spans="1:8" x14ac:dyDescent="0.25">
      <c r="A141">
        <v>1</v>
      </c>
      <c r="B141" t="s">
        <v>106</v>
      </c>
      <c r="C141" t="s">
        <v>66</v>
      </c>
      <c r="D141" s="22">
        <v>46194</v>
      </c>
      <c r="E141" t="s">
        <v>83</v>
      </c>
      <c r="F141" t="s">
        <v>139</v>
      </c>
      <c r="G141">
        <v>40000</v>
      </c>
      <c r="H141">
        <v>3.5</v>
      </c>
    </row>
    <row r="142" spans="1:8" x14ac:dyDescent="0.25">
      <c r="A142">
        <v>1</v>
      </c>
      <c r="B142" t="s">
        <v>106</v>
      </c>
      <c r="C142" t="s">
        <v>66</v>
      </c>
      <c r="D142" s="22">
        <v>46194</v>
      </c>
      <c r="E142" t="s">
        <v>83</v>
      </c>
      <c r="F142" t="s">
        <v>140</v>
      </c>
      <c r="G142">
        <v>45000</v>
      </c>
      <c r="H142">
        <v>3.95</v>
      </c>
    </row>
    <row r="143" spans="1:8" x14ac:dyDescent="0.25">
      <c r="A143">
        <v>1</v>
      </c>
      <c r="B143" t="s">
        <v>106</v>
      </c>
      <c r="C143" t="s">
        <v>66</v>
      </c>
      <c r="D143" s="22">
        <v>46194</v>
      </c>
      <c r="E143" t="s">
        <v>83</v>
      </c>
      <c r="F143" t="s">
        <v>241</v>
      </c>
      <c r="G143">
        <v>11000</v>
      </c>
      <c r="H143">
        <v>1.2</v>
      </c>
    </row>
    <row r="144" spans="1:8" x14ac:dyDescent="0.25">
      <c r="A144">
        <v>1</v>
      </c>
      <c r="B144" t="s">
        <v>106</v>
      </c>
      <c r="C144" t="s">
        <v>66</v>
      </c>
      <c r="D144" s="22">
        <v>46194</v>
      </c>
      <c r="E144" t="s">
        <v>83</v>
      </c>
      <c r="F144" t="s">
        <v>242</v>
      </c>
      <c r="G144">
        <v>35000</v>
      </c>
      <c r="H144">
        <v>3</v>
      </c>
    </row>
    <row r="145" spans="1:8" x14ac:dyDescent="0.25">
      <c r="A145">
        <v>1</v>
      </c>
      <c r="B145" t="s">
        <v>106</v>
      </c>
      <c r="C145" t="s">
        <v>66</v>
      </c>
      <c r="D145" s="22">
        <v>46194</v>
      </c>
      <c r="E145" t="s">
        <v>83</v>
      </c>
      <c r="F145" t="s">
        <v>243</v>
      </c>
      <c r="G145">
        <v>52000</v>
      </c>
      <c r="H145">
        <v>4.5</v>
      </c>
    </row>
    <row r="146" spans="1:8" x14ac:dyDescent="0.25">
      <c r="A146">
        <v>1</v>
      </c>
      <c r="B146" t="s">
        <v>106</v>
      </c>
      <c r="C146" t="s">
        <v>66</v>
      </c>
      <c r="D146" s="22">
        <v>46194</v>
      </c>
      <c r="E146" t="s">
        <v>83</v>
      </c>
      <c r="F146" t="s">
        <v>244</v>
      </c>
      <c r="G146">
        <v>52000</v>
      </c>
      <c r="H146">
        <v>4.5</v>
      </c>
    </row>
    <row r="147" spans="1:8" x14ac:dyDescent="0.25">
      <c r="A147">
        <v>1</v>
      </c>
      <c r="B147" t="s">
        <v>106</v>
      </c>
      <c r="C147" t="s">
        <v>51</v>
      </c>
      <c r="D147" s="22">
        <v>46188</v>
      </c>
      <c r="E147" t="s">
        <v>83</v>
      </c>
      <c r="F147" t="s">
        <v>119</v>
      </c>
      <c r="G147">
        <v>40000</v>
      </c>
      <c r="H147">
        <v>3.5</v>
      </c>
    </row>
    <row r="148" spans="1:8" x14ac:dyDescent="0.25">
      <c r="A148">
        <v>1</v>
      </c>
      <c r="B148" t="s">
        <v>106</v>
      </c>
      <c r="C148" t="s">
        <v>51</v>
      </c>
      <c r="D148" s="22">
        <v>46188</v>
      </c>
      <c r="E148" t="s">
        <v>83</v>
      </c>
      <c r="F148" t="s">
        <v>138</v>
      </c>
      <c r="G148">
        <v>45000</v>
      </c>
      <c r="H148">
        <v>3.95</v>
      </c>
    </row>
    <row r="149" spans="1:8" x14ac:dyDescent="0.25">
      <c r="A149">
        <v>1</v>
      </c>
      <c r="B149" t="s">
        <v>106</v>
      </c>
      <c r="C149" t="s">
        <v>51</v>
      </c>
      <c r="D149" s="22">
        <v>46188</v>
      </c>
      <c r="E149" t="s">
        <v>83</v>
      </c>
      <c r="F149" t="s">
        <v>139</v>
      </c>
      <c r="G149">
        <v>40000</v>
      </c>
      <c r="H149">
        <v>3.5</v>
      </c>
    </row>
    <row r="150" spans="1:8" x14ac:dyDescent="0.25">
      <c r="A150">
        <v>1</v>
      </c>
      <c r="B150" t="s">
        <v>106</v>
      </c>
      <c r="C150" t="s">
        <v>51</v>
      </c>
      <c r="D150" s="22">
        <v>46188</v>
      </c>
      <c r="E150" t="s">
        <v>83</v>
      </c>
      <c r="F150" t="s">
        <v>140</v>
      </c>
      <c r="G150">
        <v>45000</v>
      </c>
      <c r="H150">
        <v>3.95</v>
      </c>
    </row>
    <row r="151" spans="1:8" x14ac:dyDescent="0.25">
      <c r="A151">
        <v>1</v>
      </c>
      <c r="B151" t="s">
        <v>106</v>
      </c>
      <c r="C151" t="s">
        <v>51</v>
      </c>
      <c r="D151" s="22">
        <v>46188</v>
      </c>
      <c r="E151" t="s">
        <v>83</v>
      </c>
      <c r="F151" t="s">
        <v>241</v>
      </c>
      <c r="G151">
        <v>11000</v>
      </c>
      <c r="H151">
        <v>1.2</v>
      </c>
    </row>
    <row r="152" spans="1:8" x14ac:dyDescent="0.25">
      <c r="A152">
        <v>1</v>
      </c>
      <c r="B152" t="s">
        <v>106</v>
      </c>
      <c r="C152" t="s">
        <v>51</v>
      </c>
      <c r="D152" s="22">
        <v>46188</v>
      </c>
      <c r="E152" t="s">
        <v>83</v>
      </c>
      <c r="F152" t="s">
        <v>242</v>
      </c>
      <c r="G152">
        <v>35000</v>
      </c>
      <c r="H152">
        <v>3.05</v>
      </c>
    </row>
    <row r="153" spans="1:8" x14ac:dyDescent="0.25">
      <c r="A153">
        <v>1</v>
      </c>
      <c r="B153" t="s">
        <v>106</v>
      </c>
      <c r="C153" t="s">
        <v>51</v>
      </c>
      <c r="D153" s="22">
        <v>46188</v>
      </c>
      <c r="E153" t="s">
        <v>83</v>
      </c>
      <c r="F153" t="s">
        <v>243</v>
      </c>
      <c r="G153">
        <v>52000</v>
      </c>
      <c r="H153">
        <v>4.55</v>
      </c>
    </row>
    <row r="154" spans="1:8" x14ac:dyDescent="0.25">
      <c r="A154">
        <v>1</v>
      </c>
      <c r="B154" t="s">
        <v>106</v>
      </c>
      <c r="C154" t="s">
        <v>51</v>
      </c>
      <c r="D154" s="22">
        <v>46188</v>
      </c>
      <c r="E154" t="s">
        <v>83</v>
      </c>
      <c r="F154" t="s">
        <v>244</v>
      </c>
      <c r="G154">
        <v>52000</v>
      </c>
      <c r="H154">
        <v>4.55</v>
      </c>
    </row>
    <row r="155" spans="1:8" x14ac:dyDescent="0.25">
      <c r="A155">
        <v>1</v>
      </c>
      <c r="B155" t="s">
        <v>106</v>
      </c>
      <c r="C155" t="s">
        <v>68</v>
      </c>
      <c r="D155" s="22">
        <v>46195</v>
      </c>
      <c r="E155" t="s">
        <v>84</v>
      </c>
      <c r="F155" t="s">
        <v>119</v>
      </c>
      <c r="G155">
        <v>40000</v>
      </c>
      <c r="H155">
        <v>3.35</v>
      </c>
    </row>
    <row r="156" spans="1:8" x14ac:dyDescent="0.25">
      <c r="A156">
        <v>1</v>
      </c>
      <c r="B156" t="s">
        <v>106</v>
      </c>
      <c r="C156" t="s">
        <v>68</v>
      </c>
      <c r="D156" s="22">
        <v>46195</v>
      </c>
      <c r="E156" t="s">
        <v>84</v>
      </c>
      <c r="F156" t="s">
        <v>138</v>
      </c>
      <c r="G156">
        <v>170000</v>
      </c>
      <c r="H156">
        <v>12.15</v>
      </c>
    </row>
    <row r="157" spans="1:8" x14ac:dyDescent="0.25">
      <c r="A157">
        <v>1</v>
      </c>
      <c r="B157" t="s">
        <v>106</v>
      </c>
      <c r="C157" t="s">
        <v>68</v>
      </c>
      <c r="D157" s="22">
        <v>46195</v>
      </c>
      <c r="E157" t="s">
        <v>84</v>
      </c>
      <c r="F157" t="s">
        <v>139</v>
      </c>
      <c r="G157">
        <v>160000</v>
      </c>
      <c r="H157">
        <v>11.45</v>
      </c>
    </row>
    <row r="158" spans="1:8" x14ac:dyDescent="0.25">
      <c r="A158">
        <v>1</v>
      </c>
      <c r="B158" t="s">
        <v>106</v>
      </c>
      <c r="C158" t="s">
        <v>68</v>
      </c>
      <c r="D158" s="22">
        <v>46195</v>
      </c>
      <c r="E158" t="s">
        <v>84</v>
      </c>
      <c r="F158" t="s">
        <v>140</v>
      </c>
      <c r="G158">
        <v>170000</v>
      </c>
      <c r="H158">
        <v>12.15</v>
      </c>
    </row>
    <row r="159" spans="1:8" x14ac:dyDescent="0.25">
      <c r="A159">
        <v>1</v>
      </c>
      <c r="B159" t="s">
        <v>106</v>
      </c>
      <c r="C159" t="s">
        <v>68</v>
      </c>
      <c r="D159" s="22">
        <v>46195</v>
      </c>
      <c r="E159" t="s">
        <v>84</v>
      </c>
      <c r="F159" t="s">
        <v>241</v>
      </c>
      <c r="G159">
        <v>90000</v>
      </c>
      <c r="H159">
        <v>6.4</v>
      </c>
    </row>
    <row r="160" spans="1:8" x14ac:dyDescent="0.25">
      <c r="A160">
        <v>1</v>
      </c>
      <c r="B160" t="s">
        <v>106</v>
      </c>
      <c r="C160" t="s">
        <v>68</v>
      </c>
      <c r="D160" s="22">
        <v>46195</v>
      </c>
      <c r="E160" t="s">
        <v>84</v>
      </c>
      <c r="F160" t="s">
        <v>242</v>
      </c>
      <c r="G160">
        <v>185000</v>
      </c>
      <c r="H160">
        <v>12.35</v>
      </c>
    </row>
    <row r="161" spans="1:8" x14ac:dyDescent="0.25">
      <c r="A161">
        <v>1</v>
      </c>
      <c r="B161" t="s">
        <v>106</v>
      </c>
      <c r="C161" t="s">
        <v>68</v>
      </c>
      <c r="D161" s="22">
        <v>46195</v>
      </c>
      <c r="E161" t="s">
        <v>84</v>
      </c>
      <c r="F161" t="s">
        <v>243</v>
      </c>
      <c r="G161">
        <v>200000</v>
      </c>
      <c r="H161">
        <v>14.25</v>
      </c>
    </row>
    <row r="162" spans="1:8" x14ac:dyDescent="0.25">
      <c r="A162">
        <v>1</v>
      </c>
      <c r="B162" t="s">
        <v>106</v>
      </c>
      <c r="C162" t="s">
        <v>68</v>
      </c>
      <c r="D162" s="22">
        <v>46195</v>
      </c>
      <c r="E162" t="s">
        <v>84</v>
      </c>
      <c r="F162" t="s">
        <v>244</v>
      </c>
      <c r="G162">
        <v>190000</v>
      </c>
      <c r="H162">
        <v>13.55</v>
      </c>
    </row>
    <row r="163" spans="1:8" x14ac:dyDescent="0.25">
      <c r="A163">
        <v>1</v>
      </c>
      <c r="B163" t="s">
        <v>106</v>
      </c>
      <c r="C163" t="s">
        <v>54</v>
      </c>
      <c r="D163" s="22">
        <v>46189</v>
      </c>
      <c r="E163" t="s">
        <v>79</v>
      </c>
      <c r="F163" t="s">
        <v>119</v>
      </c>
      <c r="G163">
        <v>115000</v>
      </c>
      <c r="H163">
        <v>9.5500000000000007</v>
      </c>
    </row>
    <row r="164" spans="1:8" x14ac:dyDescent="0.25">
      <c r="A164">
        <v>1</v>
      </c>
      <c r="B164" t="s">
        <v>106</v>
      </c>
      <c r="C164" t="s">
        <v>54</v>
      </c>
      <c r="D164" s="22">
        <v>46189</v>
      </c>
      <c r="E164" t="s">
        <v>79</v>
      </c>
      <c r="F164" t="s">
        <v>138</v>
      </c>
      <c r="G164">
        <v>260000</v>
      </c>
      <c r="H164">
        <v>18.55</v>
      </c>
    </row>
    <row r="165" spans="1:8" x14ac:dyDescent="0.25">
      <c r="A165">
        <v>1</v>
      </c>
      <c r="B165" t="s">
        <v>106</v>
      </c>
      <c r="C165" t="s">
        <v>54</v>
      </c>
      <c r="D165" s="22">
        <v>46189</v>
      </c>
      <c r="E165" t="s">
        <v>79</v>
      </c>
      <c r="F165" t="s">
        <v>139</v>
      </c>
      <c r="G165">
        <v>250000</v>
      </c>
      <c r="H165">
        <v>17.850000000000001</v>
      </c>
    </row>
    <row r="166" spans="1:8" x14ac:dyDescent="0.25">
      <c r="A166">
        <v>1</v>
      </c>
      <c r="B166" t="s">
        <v>106</v>
      </c>
      <c r="C166" t="s">
        <v>54</v>
      </c>
      <c r="D166" s="22">
        <v>46189</v>
      </c>
      <c r="E166" t="s">
        <v>79</v>
      </c>
      <c r="F166" t="s">
        <v>140</v>
      </c>
      <c r="G166">
        <v>260000</v>
      </c>
      <c r="H166">
        <v>18.55</v>
      </c>
    </row>
    <row r="167" spans="1:8" x14ac:dyDescent="0.25">
      <c r="A167">
        <v>1</v>
      </c>
      <c r="B167" t="s">
        <v>106</v>
      </c>
      <c r="C167" t="s">
        <v>54</v>
      </c>
      <c r="D167" s="22">
        <v>46189</v>
      </c>
      <c r="E167" t="s">
        <v>79</v>
      </c>
      <c r="F167" t="s">
        <v>241</v>
      </c>
      <c r="G167">
        <v>90000</v>
      </c>
      <c r="H167">
        <v>6.4</v>
      </c>
    </row>
    <row r="168" spans="1:8" x14ac:dyDescent="0.25">
      <c r="A168">
        <v>1</v>
      </c>
      <c r="B168" t="s">
        <v>106</v>
      </c>
      <c r="C168" t="s">
        <v>54</v>
      </c>
      <c r="D168" s="22">
        <v>46189</v>
      </c>
      <c r="E168" t="s">
        <v>79</v>
      </c>
      <c r="F168" t="s">
        <v>242</v>
      </c>
      <c r="G168">
        <v>230000</v>
      </c>
      <c r="H168">
        <v>15.3</v>
      </c>
    </row>
    <row r="169" spans="1:8" x14ac:dyDescent="0.25">
      <c r="A169">
        <v>1</v>
      </c>
      <c r="B169" t="s">
        <v>106</v>
      </c>
      <c r="C169" t="s">
        <v>54</v>
      </c>
      <c r="D169" s="22">
        <v>46189</v>
      </c>
      <c r="E169" t="s">
        <v>79</v>
      </c>
      <c r="F169" t="s">
        <v>243</v>
      </c>
      <c r="G169">
        <v>305000</v>
      </c>
      <c r="H169">
        <v>21.75</v>
      </c>
    </row>
    <row r="170" spans="1:8" x14ac:dyDescent="0.25">
      <c r="A170">
        <v>1</v>
      </c>
      <c r="B170" t="s">
        <v>106</v>
      </c>
      <c r="C170" t="s">
        <v>54</v>
      </c>
      <c r="D170" s="22">
        <v>46189</v>
      </c>
      <c r="E170" t="s">
        <v>79</v>
      </c>
      <c r="F170" t="s">
        <v>244</v>
      </c>
      <c r="G170">
        <v>300000</v>
      </c>
      <c r="H170">
        <v>21.4</v>
      </c>
    </row>
    <row r="171" spans="1:8" x14ac:dyDescent="0.25">
      <c r="A171">
        <v>1</v>
      </c>
      <c r="B171" t="s">
        <v>106</v>
      </c>
      <c r="C171" t="s">
        <v>45</v>
      </c>
      <c r="D171" s="22">
        <v>46184</v>
      </c>
      <c r="E171" t="s">
        <v>79</v>
      </c>
      <c r="F171" t="s">
        <v>119</v>
      </c>
      <c r="G171">
        <v>60000</v>
      </c>
      <c r="H171">
        <v>5</v>
      </c>
    </row>
    <row r="172" spans="1:8" x14ac:dyDescent="0.25">
      <c r="A172">
        <v>1</v>
      </c>
      <c r="B172" t="s">
        <v>106</v>
      </c>
      <c r="C172" t="s">
        <v>45</v>
      </c>
      <c r="D172" s="22">
        <v>46184</v>
      </c>
      <c r="E172" t="s">
        <v>79</v>
      </c>
      <c r="F172" t="s">
        <v>138</v>
      </c>
      <c r="G172">
        <v>130000</v>
      </c>
      <c r="H172">
        <v>9.25</v>
      </c>
    </row>
    <row r="173" spans="1:8" x14ac:dyDescent="0.25">
      <c r="A173">
        <v>1</v>
      </c>
      <c r="B173" t="s">
        <v>106</v>
      </c>
      <c r="C173" t="s">
        <v>45</v>
      </c>
      <c r="D173" s="22">
        <v>46184</v>
      </c>
      <c r="E173" t="s">
        <v>79</v>
      </c>
      <c r="F173" t="s">
        <v>139</v>
      </c>
      <c r="G173">
        <v>120000</v>
      </c>
      <c r="H173">
        <v>8.5500000000000007</v>
      </c>
    </row>
    <row r="174" spans="1:8" x14ac:dyDescent="0.25">
      <c r="A174">
        <v>1</v>
      </c>
      <c r="B174" t="s">
        <v>106</v>
      </c>
      <c r="C174" t="s">
        <v>45</v>
      </c>
      <c r="D174" s="22">
        <v>46184</v>
      </c>
      <c r="E174" t="s">
        <v>79</v>
      </c>
      <c r="F174" t="s">
        <v>140</v>
      </c>
      <c r="G174">
        <v>130000</v>
      </c>
      <c r="H174">
        <v>9.3000000000000007</v>
      </c>
    </row>
    <row r="175" spans="1:8" x14ac:dyDescent="0.25">
      <c r="A175">
        <v>1</v>
      </c>
      <c r="B175" t="s">
        <v>106</v>
      </c>
      <c r="C175" t="s">
        <v>45</v>
      </c>
      <c r="D175" s="22">
        <v>46184</v>
      </c>
      <c r="E175" t="s">
        <v>79</v>
      </c>
      <c r="F175" t="s">
        <v>241</v>
      </c>
      <c r="G175">
        <v>60000</v>
      </c>
      <c r="H175">
        <v>4.25</v>
      </c>
    </row>
    <row r="176" spans="1:8" x14ac:dyDescent="0.25">
      <c r="A176">
        <v>1</v>
      </c>
      <c r="B176" t="s">
        <v>106</v>
      </c>
      <c r="C176" t="s">
        <v>45</v>
      </c>
      <c r="D176" s="22">
        <v>46184</v>
      </c>
      <c r="E176" t="s">
        <v>79</v>
      </c>
      <c r="F176" t="s">
        <v>242</v>
      </c>
      <c r="G176">
        <v>90000</v>
      </c>
      <c r="H176">
        <v>6</v>
      </c>
    </row>
    <row r="177" spans="1:8" x14ac:dyDescent="0.25">
      <c r="A177">
        <v>1</v>
      </c>
      <c r="B177" t="s">
        <v>106</v>
      </c>
      <c r="C177" t="s">
        <v>45</v>
      </c>
      <c r="D177" s="22">
        <v>46184</v>
      </c>
      <c r="E177" t="s">
        <v>79</v>
      </c>
      <c r="F177" t="s">
        <v>243</v>
      </c>
      <c r="G177">
        <v>155000</v>
      </c>
      <c r="H177">
        <v>11.1</v>
      </c>
    </row>
    <row r="178" spans="1:8" x14ac:dyDescent="0.25">
      <c r="A178">
        <v>1</v>
      </c>
      <c r="B178" t="s">
        <v>106</v>
      </c>
      <c r="C178" t="s">
        <v>45</v>
      </c>
      <c r="D178" s="22">
        <v>46184</v>
      </c>
      <c r="E178" t="s">
        <v>79</v>
      </c>
      <c r="F178" t="s">
        <v>244</v>
      </c>
      <c r="G178">
        <v>150000</v>
      </c>
      <c r="H178">
        <v>10.7</v>
      </c>
    </row>
    <row r="179" spans="1:8" x14ac:dyDescent="0.25">
      <c r="A179">
        <v>1</v>
      </c>
      <c r="B179" t="s">
        <v>106</v>
      </c>
      <c r="C179" t="s">
        <v>76</v>
      </c>
      <c r="D179" s="22">
        <v>46199</v>
      </c>
      <c r="E179" t="s">
        <v>79</v>
      </c>
      <c r="F179" t="s">
        <v>119</v>
      </c>
      <c r="G179">
        <v>120000</v>
      </c>
      <c r="H179">
        <v>10</v>
      </c>
    </row>
    <row r="180" spans="1:8" x14ac:dyDescent="0.25">
      <c r="A180">
        <v>1</v>
      </c>
      <c r="B180" t="s">
        <v>106</v>
      </c>
      <c r="C180" t="s">
        <v>76</v>
      </c>
      <c r="D180" s="22">
        <v>46199</v>
      </c>
      <c r="E180" t="s">
        <v>79</v>
      </c>
      <c r="F180" t="s">
        <v>138</v>
      </c>
      <c r="G180">
        <v>280000</v>
      </c>
      <c r="H180">
        <v>20</v>
      </c>
    </row>
    <row r="181" spans="1:8" x14ac:dyDescent="0.25">
      <c r="A181">
        <v>1</v>
      </c>
      <c r="B181" t="s">
        <v>106</v>
      </c>
      <c r="C181" t="s">
        <v>76</v>
      </c>
      <c r="D181" s="22">
        <v>46199</v>
      </c>
      <c r="E181" t="s">
        <v>79</v>
      </c>
      <c r="F181" t="s">
        <v>139</v>
      </c>
      <c r="G181">
        <v>270000</v>
      </c>
      <c r="H181">
        <v>19.25</v>
      </c>
    </row>
    <row r="182" spans="1:8" x14ac:dyDescent="0.25">
      <c r="A182">
        <v>1</v>
      </c>
      <c r="B182" t="s">
        <v>106</v>
      </c>
      <c r="C182" t="s">
        <v>76</v>
      </c>
      <c r="D182" s="22">
        <v>46199</v>
      </c>
      <c r="E182" t="s">
        <v>79</v>
      </c>
      <c r="F182" t="s">
        <v>140</v>
      </c>
      <c r="G182">
        <v>280000</v>
      </c>
      <c r="H182">
        <v>20</v>
      </c>
    </row>
    <row r="183" spans="1:8" x14ac:dyDescent="0.25">
      <c r="A183">
        <v>1</v>
      </c>
      <c r="B183" t="s">
        <v>106</v>
      </c>
      <c r="C183" t="s">
        <v>76</v>
      </c>
      <c r="D183" s="22">
        <v>46199</v>
      </c>
      <c r="E183" t="s">
        <v>79</v>
      </c>
      <c r="F183" t="s">
        <v>241</v>
      </c>
      <c r="G183">
        <v>90000</v>
      </c>
      <c r="H183">
        <v>6.4</v>
      </c>
    </row>
    <row r="184" spans="1:8" x14ac:dyDescent="0.25">
      <c r="A184">
        <v>1</v>
      </c>
      <c r="B184" t="s">
        <v>106</v>
      </c>
      <c r="C184" t="s">
        <v>76</v>
      </c>
      <c r="D184" s="22">
        <v>46199</v>
      </c>
      <c r="E184" t="s">
        <v>79</v>
      </c>
      <c r="F184" t="s">
        <v>242</v>
      </c>
      <c r="G184">
        <v>245000</v>
      </c>
      <c r="H184">
        <v>16.3</v>
      </c>
    </row>
    <row r="185" spans="1:8" x14ac:dyDescent="0.25">
      <c r="A185">
        <v>1</v>
      </c>
      <c r="B185" t="s">
        <v>106</v>
      </c>
      <c r="C185" t="s">
        <v>76</v>
      </c>
      <c r="D185" s="22">
        <v>46199</v>
      </c>
      <c r="E185" t="s">
        <v>79</v>
      </c>
      <c r="F185" t="s">
        <v>243</v>
      </c>
      <c r="G185">
        <v>325000</v>
      </c>
      <c r="H185">
        <v>23.2</v>
      </c>
    </row>
    <row r="186" spans="1:8" x14ac:dyDescent="0.25">
      <c r="A186">
        <v>1</v>
      </c>
      <c r="B186" t="s">
        <v>106</v>
      </c>
      <c r="C186" t="s">
        <v>76</v>
      </c>
      <c r="D186" s="22">
        <v>46199</v>
      </c>
      <c r="E186" t="s">
        <v>79</v>
      </c>
      <c r="F186" t="s">
        <v>244</v>
      </c>
      <c r="G186">
        <v>320000</v>
      </c>
      <c r="H186">
        <v>22.85</v>
      </c>
    </row>
    <row r="187" spans="1:8" x14ac:dyDescent="0.25">
      <c r="A187">
        <v>1</v>
      </c>
      <c r="B187" t="s">
        <v>106</v>
      </c>
      <c r="C187" t="s">
        <v>77</v>
      </c>
      <c r="D187" s="22">
        <v>46200</v>
      </c>
      <c r="E187" t="s">
        <v>84</v>
      </c>
      <c r="F187" t="s">
        <v>119</v>
      </c>
      <c r="G187">
        <v>12000</v>
      </c>
      <c r="H187">
        <v>1.3</v>
      </c>
    </row>
    <row r="188" spans="1:8" x14ac:dyDescent="0.25">
      <c r="A188">
        <v>1</v>
      </c>
      <c r="B188" t="s">
        <v>106</v>
      </c>
      <c r="C188" t="s">
        <v>77</v>
      </c>
      <c r="D188" s="22">
        <v>46200</v>
      </c>
      <c r="E188" t="s">
        <v>84</v>
      </c>
      <c r="F188" t="s">
        <v>138</v>
      </c>
      <c r="G188">
        <v>40000</v>
      </c>
      <c r="H188">
        <v>3.2</v>
      </c>
    </row>
    <row r="189" spans="1:8" x14ac:dyDescent="0.25">
      <c r="A189">
        <v>1</v>
      </c>
      <c r="B189" t="s">
        <v>106</v>
      </c>
      <c r="C189" t="s">
        <v>77</v>
      </c>
      <c r="D189" s="22">
        <v>46200</v>
      </c>
      <c r="E189" t="s">
        <v>84</v>
      </c>
      <c r="F189" t="s">
        <v>139</v>
      </c>
      <c r="G189">
        <v>35000</v>
      </c>
      <c r="H189">
        <v>2.8</v>
      </c>
    </row>
    <row r="190" spans="1:8" x14ac:dyDescent="0.25">
      <c r="A190">
        <v>1</v>
      </c>
      <c r="B190" t="s">
        <v>106</v>
      </c>
      <c r="C190" t="s">
        <v>77</v>
      </c>
      <c r="D190" s="22">
        <v>46200</v>
      </c>
      <c r="E190" t="s">
        <v>84</v>
      </c>
      <c r="F190" t="s">
        <v>140</v>
      </c>
      <c r="G190">
        <v>40000</v>
      </c>
      <c r="H190">
        <v>3.2</v>
      </c>
    </row>
    <row r="191" spans="1:8" x14ac:dyDescent="0.25">
      <c r="A191">
        <v>1</v>
      </c>
      <c r="B191" t="s">
        <v>106</v>
      </c>
      <c r="C191" t="s">
        <v>77</v>
      </c>
      <c r="D191" s="22">
        <v>46200</v>
      </c>
      <c r="E191" t="s">
        <v>84</v>
      </c>
      <c r="F191" t="s">
        <v>241</v>
      </c>
      <c r="G191">
        <v>28000</v>
      </c>
      <c r="H191">
        <v>2.2000000000000002</v>
      </c>
    </row>
    <row r="192" spans="1:8" x14ac:dyDescent="0.25">
      <c r="A192">
        <v>1</v>
      </c>
      <c r="B192" t="s">
        <v>106</v>
      </c>
      <c r="C192" t="s">
        <v>77</v>
      </c>
      <c r="D192" s="22">
        <v>46200</v>
      </c>
      <c r="E192" t="s">
        <v>84</v>
      </c>
      <c r="F192" t="s">
        <v>242</v>
      </c>
      <c r="G192">
        <v>36000</v>
      </c>
      <c r="H192">
        <v>2.65</v>
      </c>
    </row>
    <row r="193" spans="1:8" x14ac:dyDescent="0.25">
      <c r="A193">
        <v>1</v>
      </c>
      <c r="B193" t="s">
        <v>106</v>
      </c>
      <c r="C193" t="s">
        <v>77</v>
      </c>
      <c r="D193" s="22">
        <v>46200</v>
      </c>
      <c r="E193" t="s">
        <v>84</v>
      </c>
      <c r="F193" t="s">
        <v>243</v>
      </c>
      <c r="G193">
        <v>50000</v>
      </c>
      <c r="H193">
        <v>4</v>
      </c>
    </row>
    <row r="194" spans="1:8" x14ac:dyDescent="0.25">
      <c r="A194">
        <v>1</v>
      </c>
      <c r="B194" t="s">
        <v>106</v>
      </c>
      <c r="C194" t="s">
        <v>77</v>
      </c>
      <c r="D194" s="22">
        <v>46200</v>
      </c>
      <c r="E194" t="s">
        <v>84</v>
      </c>
      <c r="F194" t="s">
        <v>244</v>
      </c>
      <c r="G194">
        <v>45000</v>
      </c>
      <c r="H194">
        <v>3.6</v>
      </c>
    </row>
    <row r="195" spans="1:8" x14ac:dyDescent="0.25">
      <c r="A195">
        <v>1</v>
      </c>
      <c r="B195" t="s">
        <v>106</v>
      </c>
      <c r="C195" t="s">
        <v>50</v>
      </c>
      <c r="D195" s="22">
        <v>46187</v>
      </c>
      <c r="E195" t="s">
        <v>82</v>
      </c>
      <c r="F195" t="s">
        <v>119</v>
      </c>
      <c r="G195">
        <v>15000</v>
      </c>
      <c r="H195">
        <v>1.65</v>
      </c>
    </row>
    <row r="196" spans="1:8" x14ac:dyDescent="0.25">
      <c r="A196">
        <v>1</v>
      </c>
      <c r="B196" t="s">
        <v>106</v>
      </c>
      <c r="C196" t="s">
        <v>50</v>
      </c>
      <c r="D196" s="22">
        <v>46187</v>
      </c>
      <c r="E196" t="s">
        <v>82</v>
      </c>
      <c r="F196" t="s">
        <v>138</v>
      </c>
      <c r="G196">
        <v>65000</v>
      </c>
      <c r="H196">
        <v>5.2</v>
      </c>
    </row>
    <row r="197" spans="1:8" x14ac:dyDescent="0.25">
      <c r="A197">
        <v>1</v>
      </c>
      <c r="B197" t="s">
        <v>106</v>
      </c>
      <c r="C197" t="s">
        <v>50</v>
      </c>
      <c r="D197" s="22">
        <v>46187</v>
      </c>
      <c r="E197" t="s">
        <v>82</v>
      </c>
      <c r="F197" t="s">
        <v>139</v>
      </c>
      <c r="G197">
        <v>60000</v>
      </c>
      <c r="H197">
        <v>4.8</v>
      </c>
    </row>
    <row r="198" spans="1:8" x14ac:dyDescent="0.25">
      <c r="A198">
        <v>1</v>
      </c>
      <c r="B198" t="s">
        <v>106</v>
      </c>
      <c r="C198" t="s">
        <v>50</v>
      </c>
      <c r="D198" s="22">
        <v>46187</v>
      </c>
      <c r="E198" t="s">
        <v>82</v>
      </c>
      <c r="F198" t="s">
        <v>140</v>
      </c>
      <c r="G198">
        <v>65000</v>
      </c>
      <c r="H198">
        <v>5.2</v>
      </c>
    </row>
    <row r="199" spans="1:8" x14ac:dyDescent="0.25">
      <c r="A199">
        <v>1</v>
      </c>
      <c r="B199" t="s">
        <v>106</v>
      </c>
      <c r="C199" t="s">
        <v>50</v>
      </c>
      <c r="D199" s="22">
        <v>46187</v>
      </c>
      <c r="E199" t="s">
        <v>82</v>
      </c>
      <c r="F199" t="s">
        <v>241</v>
      </c>
      <c r="G199">
        <v>45000</v>
      </c>
      <c r="H199">
        <v>3.2</v>
      </c>
    </row>
    <row r="200" spans="1:8" x14ac:dyDescent="0.25">
      <c r="A200">
        <v>1</v>
      </c>
      <c r="B200" t="s">
        <v>106</v>
      </c>
      <c r="C200" t="s">
        <v>50</v>
      </c>
      <c r="D200" s="22">
        <v>46187</v>
      </c>
      <c r="E200" t="s">
        <v>82</v>
      </c>
      <c r="F200" t="s">
        <v>242</v>
      </c>
      <c r="G200">
        <v>60000</v>
      </c>
      <c r="H200">
        <v>4</v>
      </c>
    </row>
    <row r="201" spans="1:8" x14ac:dyDescent="0.25">
      <c r="A201">
        <v>1</v>
      </c>
      <c r="B201" t="s">
        <v>106</v>
      </c>
      <c r="C201" t="s">
        <v>50</v>
      </c>
      <c r="D201" s="22">
        <v>46187</v>
      </c>
      <c r="E201" t="s">
        <v>82</v>
      </c>
      <c r="F201" t="s">
        <v>243</v>
      </c>
      <c r="G201">
        <v>75000</v>
      </c>
      <c r="H201">
        <v>6</v>
      </c>
    </row>
    <row r="202" spans="1:8" x14ac:dyDescent="0.25">
      <c r="A202">
        <v>1</v>
      </c>
      <c r="B202" t="s">
        <v>106</v>
      </c>
      <c r="C202" t="s">
        <v>50</v>
      </c>
      <c r="D202" s="22">
        <v>46187</v>
      </c>
      <c r="E202" t="s">
        <v>82</v>
      </c>
      <c r="F202" t="s">
        <v>244</v>
      </c>
      <c r="G202">
        <v>70000</v>
      </c>
      <c r="H202">
        <v>5.6</v>
      </c>
    </row>
    <row r="203" spans="1:8" x14ac:dyDescent="0.25">
      <c r="A203">
        <v>1</v>
      </c>
      <c r="B203" t="s">
        <v>106</v>
      </c>
      <c r="C203" t="s">
        <v>64</v>
      </c>
      <c r="D203" s="22">
        <v>46193</v>
      </c>
      <c r="E203" t="s">
        <v>81</v>
      </c>
      <c r="F203" t="s">
        <v>119</v>
      </c>
      <c r="G203">
        <v>50000</v>
      </c>
      <c r="H203">
        <v>4.3499999999999996</v>
      </c>
    </row>
    <row r="204" spans="1:8" x14ac:dyDescent="0.25">
      <c r="A204">
        <v>1</v>
      </c>
      <c r="B204" t="s">
        <v>106</v>
      </c>
      <c r="C204" t="s">
        <v>64</v>
      </c>
      <c r="D204" s="22">
        <v>46193</v>
      </c>
      <c r="E204" t="s">
        <v>81</v>
      </c>
      <c r="F204" t="s">
        <v>138</v>
      </c>
      <c r="G204">
        <v>65000</v>
      </c>
      <c r="H204">
        <v>5.65</v>
      </c>
    </row>
    <row r="205" spans="1:8" x14ac:dyDescent="0.25">
      <c r="A205">
        <v>1</v>
      </c>
      <c r="B205" t="s">
        <v>106</v>
      </c>
      <c r="C205" t="s">
        <v>64</v>
      </c>
      <c r="D205" s="22">
        <v>46193</v>
      </c>
      <c r="E205" t="s">
        <v>81</v>
      </c>
      <c r="F205" t="s">
        <v>139</v>
      </c>
      <c r="G205">
        <v>60000</v>
      </c>
      <c r="H205">
        <v>5.2</v>
      </c>
    </row>
    <row r="206" spans="1:8" x14ac:dyDescent="0.25">
      <c r="A206">
        <v>1</v>
      </c>
      <c r="B206" t="s">
        <v>106</v>
      </c>
      <c r="C206" t="s">
        <v>64</v>
      </c>
      <c r="D206" s="22">
        <v>46193</v>
      </c>
      <c r="E206" t="s">
        <v>81</v>
      </c>
      <c r="F206" t="s">
        <v>140</v>
      </c>
      <c r="G206">
        <v>65000</v>
      </c>
      <c r="H206">
        <v>5.65</v>
      </c>
    </row>
    <row r="207" spans="1:8" x14ac:dyDescent="0.25">
      <c r="A207">
        <v>1</v>
      </c>
      <c r="B207" t="s">
        <v>106</v>
      </c>
      <c r="C207" t="s">
        <v>64</v>
      </c>
      <c r="D207" s="22">
        <v>46193</v>
      </c>
      <c r="E207" t="s">
        <v>81</v>
      </c>
      <c r="F207" t="s">
        <v>241</v>
      </c>
      <c r="G207">
        <v>20000</v>
      </c>
      <c r="H207">
        <v>1.75</v>
      </c>
    </row>
    <row r="208" spans="1:8" x14ac:dyDescent="0.25">
      <c r="A208">
        <v>1</v>
      </c>
      <c r="B208" t="s">
        <v>106</v>
      </c>
      <c r="C208" t="s">
        <v>64</v>
      </c>
      <c r="D208" s="22">
        <v>46193</v>
      </c>
      <c r="E208" t="s">
        <v>81</v>
      </c>
      <c r="F208" t="s">
        <v>242</v>
      </c>
      <c r="G208">
        <v>50000</v>
      </c>
      <c r="H208">
        <v>4</v>
      </c>
    </row>
    <row r="209" spans="1:8" x14ac:dyDescent="0.25">
      <c r="A209">
        <v>1</v>
      </c>
      <c r="B209" t="s">
        <v>106</v>
      </c>
      <c r="C209" t="s">
        <v>64</v>
      </c>
      <c r="D209" s="22">
        <v>46193</v>
      </c>
      <c r="E209" t="s">
        <v>81</v>
      </c>
      <c r="F209" t="s">
        <v>243</v>
      </c>
      <c r="G209">
        <v>78000</v>
      </c>
      <c r="H209">
        <v>6.8</v>
      </c>
    </row>
    <row r="210" spans="1:8" x14ac:dyDescent="0.25">
      <c r="A210">
        <v>1</v>
      </c>
      <c r="B210" t="s">
        <v>106</v>
      </c>
      <c r="C210" t="s">
        <v>64</v>
      </c>
      <c r="D210" s="22">
        <v>46193</v>
      </c>
      <c r="E210" t="s">
        <v>81</v>
      </c>
      <c r="F210" t="s">
        <v>244</v>
      </c>
      <c r="G210">
        <v>78000</v>
      </c>
      <c r="H210">
        <v>6.8</v>
      </c>
    </row>
    <row r="211" spans="1:8" x14ac:dyDescent="0.25">
      <c r="A211">
        <v>1</v>
      </c>
      <c r="B211" t="s">
        <v>106</v>
      </c>
      <c r="C211" t="s">
        <v>57</v>
      </c>
      <c r="D211" s="22">
        <v>46190</v>
      </c>
      <c r="E211" t="s">
        <v>81</v>
      </c>
      <c r="F211" t="s">
        <v>119</v>
      </c>
      <c r="G211">
        <v>50000</v>
      </c>
      <c r="H211">
        <v>4.3499999999999996</v>
      </c>
    </row>
    <row r="212" spans="1:8" x14ac:dyDescent="0.25">
      <c r="A212">
        <v>1</v>
      </c>
      <c r="B212" t="s">
        <v>106</v>
      </c>
      <c r="C212" t="s">
        <v>57</v>
      </c>
      <c r="D212" s="22">
        <v>46190</v>
      </c>
      <c r="E212" t="s">
        <v>81</v>
      </c>
      <c r="F212" t="s">
        <v>138</v>
      </c>
      <c r="G212">
        <v>65000</v>
      </c>
      <c r="H212">
        <v>5.65</v>
      </c>
    </row>
    <row r="213" spans="1:8" x14ac:dyDescent="0.25">
      <c r="A213">
        <v>1</v>
      </c>
      <c r="B213" t="s">
        <v>106</v>
      </c>
      <c r="C213" t="s">
        <v>57</v>
      </c>
      <c r="D213" s="22">
        <v>46190</v>
      </c>
      <c r="E213" t="s">
        <v>81</v>
      </c>
      <c r="F213" t="s">
        <v>139</v>
      </c>
      <c r="G213">
        <v>60000</v>
      </c>
      <c r="H213">
        <v>5.2</v>
      </c>
    </row>
    <row r="214" spans="1:8" x14ac:dyDescent="0.25">
      <c r="A214">
        <v>1</v>
      </c>
      <c r="B214" t="s">
        <v>106</v>
      </c>
      <c r="C214" t="s">
        <v>57</v>
      </c>
      <c r="D214" s="22">
        <v>46190</v>
      </c>
      <c r="E214" t="s">
        <v>81</v>
      </c>
      <c r="F214" t="s">
        <v>140</v>
      </c>
      <c r="G214">
        <v>65000</v>
      </c>
      <c r="H214">
        <v>5.65</v>
      </c>
    </row>
    <row r="215" spans="1:8" x14ac:dyDescent="0.25">
      <c r="A215">
        <v>1</v>
      </c>
      <c r="B215" t="s">
        <v>106</v>
      </c>
      <c r="C215" t="s">
        <v>57</v>
      </c>
      <c r="D215" s="22">
        <v>46190</v>
      </c>
      <c r="E215" t="s">
        <v>81</v>
      </c>
      <c r="F215" t="s">
        <v>241</v>
      </c>
      <c r="G215">
        <v>20000</v>
      </c>
      <c r="H215">
        <v>1.78</v>
      </c>
    </row>
    <row r="216" spans="1:8" x14ac:dyDescent="0.25">
      <c r="A216">
        <v>1</v>
      </c>
      <c r="B216" t="s">
        <v>106</v>
      </c>
      <c r="C216" t="s">
        <v>57</v>
      </c>
      <c r="D216" s="22">
        <v>46190</v>
      </c>
      <c r="E216" t="s">
        <v>81</v>
      </c>
      <c r="F216" t="s">
        <v>242</v>
      </c>
      <c r="G216">
        <v>48000</v>
      </c>
      <c r="H216">
        <v>3.8</v>
      </c>
    </row>
    <row r="217" spans="1:8" x14ac:dyDescent="0.25">
      <c r="A217">
        <v>1</v>
      </c>
      <c r="B217" t="s">
        <v>106</v>
      </c>
      <c r="C217" t="s">
        <v>57</v>
      </c>
      <c r="D217" s="22">
        <v>46190</v>
      </c>
      <c r="E217" t="s">
        <v>81</v>
      </c>
      <c r="F217" t="s">
        <v>243</v>
      </c>
      <c r="G217">
        <v>78000</v>
      </c>
      <c r="H217">
        <v>6.8</v>
      </c>
    </row>
    <row r="218" spans="1:8" x14ac:dyDescent="0.25">
      <c r="A218">
        <v>1</v>
      </c>
      <c r="B218" t="s">
        <v>106</v>
      </c>
      <c r="C218" t="s">
        <v>57</v>
      </c>
      <c r="D218" s="22">
        <v>46190</v>
      </c>
      <c r="E218" t="s">
        <v>81</v>
      </c>
      <c r="F218" t="s">
        <v>244</v>
      </c>
      <c r="G218">
        <v>78000</v>
      </c>
      <c r="H218">
        <v>6.8</v>
      </c>
    </row>
    <row r="219" spans="1:8" x14ac:dyDescent="0.25">
      <c r="A219">
        <v>1</v>
      </c>
      <c r="B219" t="s">
        <v>106</v>
      </c>
      <c r="C219" t="s">
        <v>71</v>
      </c>
      <c r="D219" s="22">
        <v>46196</v>
      </c>
      <c r="E219" t="s">
        <v>81</v>
      </c>
      <c r="F219" t="s">
        <v>119</v>
      </c>
      <c r="G219">
        <v>48000</v>
      </c>
      <c r="H219">
        <v>4.2</v>
      </c>
    </row>
    <row r="220" spans="1:8" x14ac:dyDescent="0.25">
      <c r="A220">
        <v>1</v>
      </c>
      <c r="B220" t="s">
        <v>106</v>
      </c>
      <c r="C220" t="s">
        <v>71</v>
      </c>
      <c r="D220" s="22">
        <v>46196</v>
      </c>
      <c r="E220" t="s">
        <v>81</v>
      </c>
      <c r="F220" t="s">
        <v>138</v>
      </c>
      <c r="G220">
        <v>65000</v>
      </c>
      <c r="H220">
        <v>5.65</v>
      </c>
    </row>
    <row r="221" spans="1:8" x14ac:dyDescent="0.25">
      <c r="A221">
        <v>1</v>
      </c>
      <c r="B221" t="s">
        <v>106</v>
      </c>
      <c r="C221" t="s">
        <v>71</v>
      </c>
      <c r="D221" s="22">
        <v>46196</v>
      </c>
      <c r="E221" t="s">
        <v>81</v>
      </c>
      <c r="F221" t="s">
        <v>139</v>
      </c>
      <c r="G221">
        <v>60000</v>
      </c>
      <c r="H221">
        <v>5.2</v>
      </c>
    </row>
    <row r="222" spans="1:8" x14ac:dyDescent="0.25">
      <c r="A222">
        <v>1</v>
      </c>
      <c r="B222" t="s">
        <v>106</v>
      </c>
      <c r="C222" t="s">
        <v>71</v>
      </c>
      <c r="D222" s="22">
        <v>46196</v>
      </c>
      <c r="E222" t="s">
        <v>81</v>
      </c>
      <c r="F222" t="s">
        <v>140</v>
      </c>
      <c r="G222">
        <v>65000</v>
      </c>
      <c r="H222">
        <v>5.65</v>
      </c>
    </row>
    <row r="223" spans="1:8" x14ac:dyDescent="0.25">
      <c r="A223">
        <v>1</v>
      </c>
      <c r="B223" t="s">
        <v>106</v>
      </c>
      <c r="C223" t="s">
        <v>71</v>
      </c>
      <c r="D223" s="22">
        <v>46196</v>
      </c>
      <c r="E223" t="s">
        <v>81</v>
      </c>
      <c r="F223" t="s">
        <v>241</v>
      </c>
      <c r="G223">
        <v>18000</v>
      </c>
      <c r="H223">
        <v>1.6</v>
      </c>
    </row>
    <row r="224" spans="1:8" x14ac:dyDescent="0.25">
      <c r="A224">
        <v>1</v>
      </c>
      <c r="B224" t="s">
        <v>106</v>
      </c>
      <c r="C224" t="s">
        <v>71</v>
      </c>
      <c r="D224" s="22">
        <v>46196</v>
      </c>
      <c r="E224" t="s">
        <v>81</v>
      </c>
      <c r="F224" t="s">
        <v>242</v>
      </c>
      <c r="G224">
        <v>50000</v>
      </c>
      <c r="H224">
        <v>4</v>
      </c>
    </row>
    <row r="225" spans="1:8" x14ac:dyDescent="0.25">
      <c r="A225">
        <v>1</v>
      </c>
      <c r="B225" t="s">
        <v>106</v>
      </c>
      <c r="C225" t="s">
        <v>71</v>
      </c>
      <c r="D225" s="22">
        <v>46196</v>
      </c>
      <c r="E225" t="s">
        <v>81</v>
      </c>
      <c r="F225" t="s">
        <v>243</v>
      </c>
      <c r="G225">
        <v>78000</v>
      </c>
      <c r="H225">
        <v>6.8</v>
      </c>
    </row>
    <row r="226" spans="1:8" x14ac:dyDescent="0.25">
      <c r="A226">
        <v>1</v>
      </c>
      <c r="B226" t="s">
        <v>106</v>
      </c>
      <c r="C226" t="s">
        <v>71</v>
      </c>
      <c r="D226" s="22">
        <v>46196</v>
      </c>
      <c r="E226" t="s">
        <v>81</v>
      </c>
      <c r="F226" t="s">
        <v>244</v>
      </c>
      <c r="G226">
        <v>78000</v>
      </c>
      <c r="H226">
        <v>6.8</v>
      </c>
    </row>
    <row r="227" spans="1:8" x14ac:dyDescent="0.25">
      <c r="A227">
        <v>1</v>
      </c>
      <c r="B227" t="s">
        <v>106</v>
      </c>
      <c r="C227" t="s">
        <v>48</v>
      </c>
      <c r="D227" s="22">
        <v>46186</v>
      </c>
      <c r="E227" t="s">
        <v>79</v>
      </c>
      <c r="F227" t="s">
        <v>119</v>
      </c>
      <c r="G227">
        <v>30000</v>
      </c>
      <c r="H227">
        <v>2.5</v>
      </c>
    </row>
    <row r="228" spans="1:8" x14ac:dyDescent="0.25">
      <c r="A228">
        <v>1</v>
      </c>
      <c r="B228" t="s">
        <v>106</v>
      </c>
      <c r="C228" t="s">
        <v>48</v>
      </c>
      <c r="D228" s="22">
        <v>46186</v>
      </c>
      <c r="E228" t="s">
        <v>79</v>
      </c>
      <c r="F228" t="s">
        <v>138</v>
      </c>
      <c r="G228">
        <v>65000</v>
      </c>
      <c r="H228">
        <v>4.6500000000000004</v>
      </c>
    </row>
    <row r="229" spans="1:8" x14ac:dyDescent="0.25">
      <c r="A229">
        <v>1</v>
      </c>
      <c r="B229" t="s">
        <v>106</v>
      </c>
      <c r="C229" t="s">
        <v>48</v>
      </c>
      <c r="D229" s="22">
        <v>46186</v>
      </c>
      <c r="E229" t="s">
        <v>79</v>
      </c>
      <c r="F229" t="s">
        <v>139</v>
      </c>
      <c r="G229">
        <v>60000</v>
      </c>
      <c r="H229">
        <v>4.25</v>
      </c>
    </row>
    <row r="230" spans="1:8" x14ac:dyDescent="0.25">
      <c r="A230">
        <v>1</v>
      </c>
      <c r="B230" t="s">
        <v>106</v>
      </c>
      <c r="C230" t="s">
        <v>48</v>
      </c>
      <c r="D230" s="22">
        <v>46186</v>
      </c>
      <c r="E230" t="s">
        <v>79</v>
      </c>
      <c r="F230" t="s">
        <v>140</v>
      </c>
      <c r="G230">
        <v>65000</v>
      </c>
      <c r="H230">
        <v>4.6500000000000004</v>
      </c>
    </row>
    <row r="231" spans="1:8" x14ac:dyDescent="0.25">
      <c r="A231">
        <v>1</v>
      </c>
      <c r="B231" t="s">
        <v>106</v>
      </c>
      <c r="C231" t="s">
        <v>48</v>
      </c>
      <c r="D231" s="22">
        <v>46186</v>
      </c>
      <c r="E231" t="s">
        <v>79</v>
      </c>
      <c r="F231" t="s">
        <v>241</v>
      </c>
      <c r="G231">
        <v>28000</v>
      </c>
      <c r="H231">
        <v>2</v>
      </c>
    </row>
    <row r="232" spans="1:8" x14ac:dyDescent="0.25">
      <c r="A232">
        <v>1</v>
      </c>
      <c r="B232" t="s">
        <v>106</v>
      </c>
      <c r="C232" t="s">
        <v>48</v>
      </c>
      <c r="D232" s="22">
        <v>46186</v>
      </c>
      <c r="E232" t="s">
        <v>79</v>
      </c>
      <c r="F232" t="s">
        <v>242</v>
      </c>
      <c r="G232">
        <v>50000</v>
      </c>
      <c r="H232">
        <v>3.35</v>
      </c>
    </row>
    <row r="233" spans="1:8" x14ac:dyDescent="0.25">
      <c r="A233">
        <v>1</v>
      </c>
      <c r="B233" t="s">
        <v>106</v>
      </c>
      <c r="C233" t="s">
        <v>48</v>
      </c>
      <c r="D233" s="22">
        <v>46186</v>
      </c>
      <c r="E233" t="s">
        <v>79</v>
      </c>
      <c r="F233" t="s">
        <v>243</v>
      </c>
      <c r="G233">
        <v>75000</v>
      </c>
      <c r="H233">
        <v>5.35</v>
      </c>
    </row>
    <row r="234" spans="1:8" x14ac:dyDescent="0.25">
      <c r="A234">
        <v>1</v>
      </c>
      <c r="B234" t="s">
        <v>106</v>
      </c>
      <c r="C234" t="s">
        <v>48</v>
      </c>
      <c r="D234" s="22">
        <v>46186</v>
      </c>
      <c r="E234" t="s">
        <v>79</v>
      </c>
      <c r="F234" t="s">
        <v>244</v>
      </c>
      <c r="G234">
        <v>70000</v>
      </c>
      <c r="H234">
        <v>5</v>
      </c>
    </row>
    <row r="235" spans="1:8" x14ac:dyDescent="0.25">
      <c r="A235">
        <v>1</v>
      </c>
      <c r="B235" t="s">
        <v>106</v>
      </c>
      <c r="C235" t="s">
        <v>73</v>
      </c>
      <c r="D235" s="22">
        <v>46197</v>
      </c>
      <c r="E235" t="s">
        <v>79</v>
      </c>
      <c r="F235" t="s">
        <v>119</v>
      </c>
      <c r="G235">
        <v>35000</v>
      </c>
      <c r="H235">
        <v>2.95</v>
      </c>
    </row>
    <row r="236" spans="1:8" x14ac:dyDescent="0.25">
      <c r="A236">
        <v>1</v>
      </c>
      <c r="B236" t="s">
        <v>106</v>
      </c>
      <c r="C236" t="s">
        <v>73</v>
      </c>
      <c r="D236" s="22">
        <v>46197</v>
      </c>
      <c r="E236" t="s">
        <v>79</v>
      </c>
      <c r="F236" t="s">
        <v>138</v>
      </c>
      <c r="G236">
        <v>80000</v>
      </c>
      <c r="H236">
        <v>5.7</v>
      </c>
    </row>
    <row r="237" spans="1:8" x14ac:dyDescent="0.25">
      <c r="A237">
        <v>1</v>
      </c>
      <c r="B237" t="s">
        <v>106</v>
      </c>
      <c r="C237" t="s">
        <v>73</v>
      </c>
      <c r="D237" s="22">
        <v>46197</v>
      </c>
      <c r="E237" t="s">
        <v>79</v>
      </c>
      <c r="F237" t="s">
        <v>139</v>
      </c>
      <c r="G237">
        <v>75000</v>
      </c>
      <c r="H237">
        <v>5.35</v>
      </c>
    </row>
    <row r="238" spans="1:8" x14ac:dyDescent="0.25">
      <c r="A238">
        <v>1</v>
      </c>
      <c r="B238" t="s">
        <v>106</v>
      </c>
      <c r="C238" t="s">
        <v>73</v>
      </c>
      <c r="D238" s="22">
        <v>46197</v>
      </c>
      <c r="E238" t="s">
        <v>79</v>
      </c>
      <c r="F238" t="s">
        <v>140</v>
      </c>
      <c r="G238">
        <v>80000</v>
      </c>
      <c r="H238">
        <v>5.7</v>
      </c>
    </row>
    <row r="239" spans="1:8" x14ac:dyDescent="0.25">
      <c r="A239">
        <v>1</v>
      </c>
      <c r="B239" t="s">
        <v>106</v>
      </c>
      <c r="C239" t="s">
        <v>73</v>
      </c>
      <c r="D239" s="22">
        <v>46197</v>
      </c>
      <c r="E239" t="s">
        <v>79</v>
      </c>
      <c r="F239" t="s">
        <v>241</v>
      </c>
      <c r="G239">
        <v>35000</v>
      </c>
      <c r="H239">
        <v>2.5</v>
      </c>
    </row>
    <row r="240" spans="1:8" x14ac:dyDescent="0.25">
      <c r="A240">
        <v>1</v>
      </c>
      <c r="B240" t="s">
        <v>106</v>
      </c>
      <c r="C240" t="s">
        <v>73</v>
      </c>
      <c r="D240" s="22">
        <v>46197</v>
      </c>
      <c r="E240" t="s">
        <v>79</v>
      </c>
      <c r="F240" t="s">
        <v>242</v>
      </c>
      <c r="G240">
        <v>65000</v>
      </c>
      <c r="H240">
        <v>4.3</v>
      </c>
    </row>
    <row r="241" spans="1:8" x14ac:dyDescent="0.25">
      <c r="A241">
        <v>1</v>
      </c>
      <c r="B241" t="s">
        <v>106</v>
      </c>
      <c r="C241" t="s">
        <v>73</v>
      </c>
      <c r="D241" s="22">
        <v>46197</v>
      </c>
      <c r="E241" t="s">
        <v>79</v>
      </c>
      <c r="F241" t="s">
        <v>243</v>
      </c>
      <c r="G241">
        <v>95000</v>
      </c>
      <c r="H241">
        <v>6.8</v>
      </c>
    </row>
    <row r="242" spans="1:8" x14ac:dyDescent="0.25">
      <c r="A242">
        <v>1</v>
      </c>
      <c r="B242" t="s">
        <v>106</v>
      </c>
      <c r="C242" t="s">
        <v>73</v>
      </c>
      <c r="D242" s="22">
        <v>46197</v>
      </c>
      <c r="E242" t="s">
        <v>79</v>
      </c>
      <c r="F242" t="s">
        <v>244</v>
      </c>
      <c r="G242">
        <v>90000</v>
      </c>
      <c r="H242">
        <v>6.45</v>
      </c>
    </row>
    <row r="243" spans="1:8" x14ac:dyDescent="0.25">
      <c r="A243">
        <v>1</v>
      </c>
      <c r="B243" t="s">
        <v>106</v>
      </c>
      <c r="C243" t="s">
        <v>59</v>
      </c>
      <c r="D243" s="22">
        <v>46191</v>
      </c>
      <c r="E243" t="s">
        <v>79</v>
      </c>
      <c r="F243" t="s">
        <v>119</v>
      </c>
      <c r="G243">
        <v>50000</v>
      </c>
      <c r="H243">
        <v>4.2</v>
      </c>
    </row>
    <row r="244" spans="1:8" x14ac:dyDescent="0.25">
      <c r="A244">
        <v>1</v>
      </c>
      <c r="B244" t="s">
        <v>106</v>
      </c>
      <c r="C244" t="s">
        <v>59</v>
      </c>
      <c r="D244" s="22">
        <v>46191</v>
      </c>
      <c r="E244" t="s">
        <v>79</v>
      </c>
      <c r="F244" t="s">
        <v>138</v>
      </c>
      <c r="G244">
        <v>120000</v>
      </c>
      <c r="H244">
        <v>8.5972727272727276</v>
      </c>
    </row>
    <row r="245" spans="1:8" x14ac:dyDescent="0.25">
      <c r="A245">
        <v>1</v>
      </c>
      <c r="B245" t="s">
        <v>106</v>
      </c>
      <c r="C245" t="s">
        <v>59</v>
      </c>
      <c r="D245" s="22">
        <v>46191</v>
      </c>
      <c r="E245" t="s">
        <v>79</v>
      </c>
      <c r="F245" t="s">
        <v>139</v>
      </c>
      <c r="G245">
        <v>110000</v>
      </c>
      <c r="H245">
        <v>7.85</v>
      </c>
    </row>
    <row r="246" spans="1:8" x14ac:dyDescent="0.25">
      <c r="A246">
        <v>1</v>
      </c>
      <c r="B246" t="s">
        <v>106</v>
      </c>
      <c r="C246" t="s">
        <v>59</v>
      </c>
      <c r="D246" s="22">
        <v>46191</v>
      </c>
      <c r="E246" t="s">
        <v>79</v>
      </c>
      <c r="F246" t="s">
        <v>140</v>
      </c>
      <c r="G246">
        <v>120000</v>
      </c>
      <c r="H246">
        <v>8.5972727272727276</v>
      </c>
    </row>
    <row r="247" spans="1:8" x14ac:dyDescent="0.25">
      <c r="A247">
        <v>1</v>
      </c>
      <c r="B247" t="s">
        <v>106</v>
      </c>
      <c r="C247" t="s">
        <v>59</v>
      </c>
      <c r="D247" s="22">
        <v>46191</v>
      </c>
      <c r="E247" t="s">
        <v>79</v>
      </c>
      <c r="F247" t="s">
        <v>241</v>
      </c>
      <c r="G247">
        <v>38000</v>
      </c>
      <c r="H247">
        <v>2.7</v>
      </c>
    </row>
    <row r="248" spans="1:8" x14ac:dyDescent="0.25">
      <c r="A248">
        <v>1</v>
      </c>
      <c r="B248" t="s">
        <v>106</v>
      </c>
      <c r="C248" t="s">
        <v>59</v>
      </c>
      <c r="D248" s="22">
        <v>46191</v>
      </c>
      <c r="E248" t="s">
        <v>79</v>
      </c>
      <c r="F248" t="s">
        <v>242</v>
      </c>
      <c r="G248">
        <v>80000</v>
      </c>
      <c r="H248">
        <v>5.35</v>
      </c>
    </row>
    <row r="249" spans="1:8" x14ac:dyDescent="0.25">
      <c r="A249">
        <v>1</v>
      </c>
      <c r="B249" t="s">
        <v>106</v>
      </c>
      <c r="C249" t="s">
        <v>59</v>
      </c>
      <c r="D249" s="22">
        <v>46191</v>
      </c>
      <c r="E249" t="s">
        <v>79</v>
      </c>
      <c r="F249" t="s">
        <v>243</v>
      </c>
      <c r="G249">
        <v>145000</v>
      </c>
      <c r="H249">
        <v>10.35</v>
      </c>
    </row>
    <row r="250" spans="1:8" x14ac:dyDescent="0.25">
      <c r="A250">
        <v>1</v>
      </c>
      <c r="B250" t="s">
        <v>106</v>
      </c>
      <c r="C250" t="s">
        <v>59</v>
      </c>
      <c r="D250" s="22">
        <v>46191</v>
      </c>
      <c r="E250" t="s">
        <v>79</v>
      </c>
      <c r="F250" t="s">
        <v>244</v>
      </c>
      <c r="G250">
        <v>140000</v>
      </c>
      <c r="H250">
        <v>10</v>
      </c>
    </row>
    <row r="251" spans="1:8" x14ac:dyDescent="0.25">
      <c r="A251">
        <v>1</v>
      </c>
      <c r="B251" t="s">
        <v>106</v>
      </c>
      <c r="C251" t="s">
        <v>75</v>
      </c>
      <c r="D251" s="22">
        <v>46198</v>
      </c>
      <c r="E251" t="s">
        <v>85</v>
      </c>
      <c r="F251" t="s">
        <v>119</v>
      </c>
      <c r="G251">
        <v>2000</v>
      </c>
      <c r="H251">
        <v>0.3</v>
      </c>
    </row>
    <row r="252" spans="1:8" x14ac:dyDescent="0.25">
      <c r="A252">
        <v>1</v>
      </c>
      <c r="B252" t="s">
        <v>106</v>
      </c>
      <c r="C252" t="s">
        <v>75</v>
      </c>
      <c r="D252" s="22">
        <v>46198</v>
      </c>
      <c r="E252" t="s">
        <v>85</v>
      </c>
      <c r="F252" t="s">
        <v>138</v>
      </c>
      <c r="G252">
        <v>12000</v>
      </c>
      <c r="H252">
        <v>1.6</v>
      </c>
    </row>
    <row r="253" spans="1:8" x14ac:dyDescent="0.25">
      <c r="A253">
        <v>1</v>
      </c>
      <c r="B253" t="s">
        <v>106</v>
      </c>
      <c r="C253" t="s">
        <v>75</v>
      </c>
      <c r="D253" s="22">
        <v>46198</v>
      </c>
      <c r="E253" t="s">
        <v>85</v>
      </c>
      <c r="F253" t="s">
        <v>139</v>
      </c>
      <c r="G253">
        <v>10000</v>
      </c>
      <c r="H253">
        <v>1.3</v>
      </c>
    </row>
    <row r="254" spans="1:8" x14ac:dyDescent="0.25">
      <c r="A254">
        <v>1</v>
      </c>
      <c r="B254" t="s">
        <v>106</v>
      </c>
      <c r="C254" t="s">
        <v>75</v>
      </c>
      <c r="D254" s="22">
        <v>46198</v>
      </c>
      <c r="E254" t="s">
        <v>85</v>
      </c>
      <c r="F254" t="s">
        <v>140</v>
      </c>
      <c r="G254">
        <v>12000</v>
      </c>
      <c r="H254">
        <v>1.6</v>
      </c>
    </row>
    <row r="255" spans="1:8" x14ac:dyDescent="0.25">
      <c r="A255">
        <v>1</v>
      </c>
      <c r="B255" t="s">
        <v>106</v>
      </c>
      <c r="C255" t="s">
        <v>75</v>
      </c>
      <c r="D255" s="22">
        <v>46198</v>
      </c>
      <c r="E255" t="s">
        <v>85</v>
      </c>
      <c r="F255" t="s">
        <v>241</v>
      </c>
      <c r="G255">
        <v>7000</v>
      </c>
      <c r="H255">
        <v>0.9</v>
      </c>
    </row>
    <row r="256" spans="1:8" x14ac:dyDescent="0.25">
      <c r="A256">
        <v>1</v>
      </c>
      <c r="B256" t="s">
        <v>106</v>
      </c>
      <c r="C256" t="s">
        <v>75</v>
      </c>
      <c r="D256" s="22">
        <v>46198</v>
      </c>
      <c r="E256" t="s">
        <v>85</v>
      </c>
      <c r="F256" t="s">
        <v>242</v>
      </c>
      <c r="G256">
        <v>10000</v>
      </c>
      <c r="H256">
        <v>1.2</v>
      </c>
    </row>
    <row r="257" spans="1:8" x14ac:dyDescent="0.25">
      <c r="A257">
        <v>1</v>
      </c>
      <c r="B257" t="s">
        <v>106</v>
      </c>
      <c r="C257" t="s">
        <v>75</v>
      </c>
      <c r="D257" s="22">
        <v>46198</v>
      </c>
      <c r="E257" t="s">
        <v>85</v>
      </c>
      <c r="F257" t="s">
        <v>243</v>
      </c>
      <c r="G257">
        <v>15000</v>
      </c>
      <c r="H257">
        <v>2</v>
      </c>
    </row>
    <row r="258" spans="1:8" x14ac:dyDescent="0.25">
      <c r="A258">
        <v>1</v>
      </c>
      <c r="B258" t="s">
        <v>106</v>
      </c>
      <c r="C258" t="s">
        <v>75</v>
      </c>
      <c r="D258" s="22">
        <v>46198</v>
      </c>
      <c r="E258" t="s">
        <v>85</v>
      </c>
      <c r="F258" t="s">
        <v>244</v>
      </c>
      <c r="G258">
        <v>14000</v>
      </c>
      <c r="H258">
        <v>1.8</v>
      </c>
    </row>
    <row r="259" spans="1:8" x14ac:dyDescent="0.25">
      <c r="A259">
        <v>1</v>
      </c>
      <c r="B259" t="s">
        <v>106</v>
      </c>
      <c r="C259" t="s">
        <v>65</v>
      </c>
      <c r="D259" s="22">
        <v>46194</v>
      </c>
      <c r="E259" t="s">
        <v>80</v>
      </c>
      <c r="F259" t="s">
        <v>119</v>
      </c>
      <c r="G259">
        <v>5000</v>
      </c>
      <c r="H259">
        <v>0.5</v>
      </c>
    </row>
    <row r="260" spans="1:8" x14ac:dyDescent="0.25">
      <c r="A260">
        <v>1</v>
      </c>
      <c r="B260" t="s">
        <v>106</v>
      </c>
      <c r="C260" t="s">
        <v>65</v>
      </c>
      <c r="D260" s="22">
        <v>46194</v>
      </c>
      <c r="E260" t="s">
        <v>80</v>
      </c>
      <c r="F260" t="s">
        <v>138</v>
      </c>
      <c r="G260">
        <v>13000</v>
      </c>
      <c r="H260">
        <v>1.4</v>
      </c>
    </row>
    <row r="261" spans="1:8" x14ac:dyDescent="0.25">
      <c r="A261">
        <v>1</v>
      </c>
      <c r="B261" t="s">
        <v>106</v>
      </c>
      <c r="C261" t="s">
        <v>65</v>
      </c>
      <c r="D261" s="22">
        <v>46194</v>
      </c>
      <c r="E261" t="s">
        <v>80</v>
      </c>
      <c r="F261" t="s">
        <v>139</v>
      </c>
      <c r="G261">
        <v>10000</v>
      </c>
      <c r="H261">
        <v>1.1000000000000001</v>
      </c>
    </row>
    <row r="262" spans="1:8" x14ac:dyDescent="0.25">
      <c r="A262">
        <v>1</v>
      </c>
      <c r="B262" t="s">
        <v>106</v>
      </c>
      <c r="C262" t="s">
        <v>65</v>
      </c>
      <c r="D262" s="22">
        <v>46194</v>
      </c>
      <c r="E262" t="s">
        <v>80</v>
      </c>
      <c r="F262" t="s">
        <v>140</v>
      </c>
      <c r="G262">
        <v>13000</v>
      </c>
      <c r="H262">
        <v>1.4</v>
      </c>
    </row>
    <row r="263" spans="1:8" x14ac:dyDescent="0.25">
      <c r="A263">
        <v>1</v>
      </c>
      <c r="B263" t="s">
        <v>106</v>
      </c>
      <c r="C263" t="s">
        <v>65</v>
      </c>
      <c r="D263" s="22">
        <v>46194</v>
      </c>
      <c r="E263" t="s">
        <v>80</v>
      </c>
      <c r="F263" t="s">
        <v>241</v>
      </c>
      <c r="G263">
        <v>11000</v>
      </c>
      <c r="H263">
        <v>1.2</v>
      </c>
    </row>
    <row r="264" spans="1:8" x14ac:dyDescent="0.25">
      <c r="A264">
        <v>1</v>
      </c>
      <c r="B264" t="s">
        <v>106</v>
      </c>
      <c r="C264" t="s">
        <v>65</v>
      </c>
      <c r="D264" s="22">
        <v>46194</v>
      </c>
      <c r="E264" t="s">
        <v>80</v>
      </c>
      <c r="F264" t="s">
        <v>242</v>
      </c>
      <c r="G264">
        <v>15000</v>
      </c>
      <c r="H264">
        <v>1.5</v>
      </c>
    </row>
    <row r="265" spans="1:8" x14ac:dyDescent="0.25">
      <c r="A265">
        <v>1</v>
      </c>
      <c r="B265" t="s">
        <v>106</v>
      </c>
      <c r="C265" t="s">
        <v>65</v>
      </c>
      <c r="D265" s="22">
        <v>46194</v>
      </c>
      <c r="E265" t="s">
        <v>80</v>
      </c>
      <c r="F265" t="s">
        <v>243</v>
      </c>
      <c r="G265">
        <v>15000</v>
      </c>
      <c r="H265">
        <v>1.7</v>
      </c>
    </row>
    <row r="266" spans="1:8" x14ac:dyDescent="0.25">
      <c r="A266">
        <v>1</v>
      </c>
      <c r="B266" t="s">
        <v>106</v>
      </c>
      <c r="C266" t="s">
        <v>65</v>
      </c>
      <c r="D266" s="22">
        <v>46194</v>
      </c>
      <c r="E266" t="s">
        <v>80</v>
      </c>
      <c r="F266" t="s">
        <v>244</v>
      </c>
      <c r="G266">
        <v>14000</v>
      </c>
      <c r="H266">
        <v>1.6</v>
      </c>
    </row>
    <row r="267" spans="1:8" x14ac:dyDescent="0.25">
      <c r="A267">
        <v>1</v>
      </c>
      <c r="B267" t="s">
        <v>106</v>
      </c>
      <c r="C267" t="s">
        <v>62</v>
      </c>
      <c r="D267" s="22">
        <v>46192</v>
      </c>
      <c r="E267" t="s">
        <v>79</v>
      </c>
      <c r="F267" t="s">
        <v>119</v>
      </c>
      <c r="G267">
        <v>30000</v>
      </c>
      <c r="H267">
        <v>2.5</v>
      </c>
    </row>
    <row r="268" spans="1:8" x14ac:dyDescent="0.25">
      <c r="A268">
        <v>1</v>
      </c>
      <c r="B268" t="s">
        <v>106</v>
      </c>
      <c r="C268" t="s">
        <v>62</v>
      </c>
      <c r="D268" s="22">
        <v>46192</v>
      </c>
      <c r="E268" t="s">
        <v>79</v>
      </c>
      <c r="F268" t="s">
        <v>138</v>
      </c>
      <c r="G268">
        <v>70000</v>
      </c>
      <c r="H268">
        <v>5</v>
      </c>
    </row>
    <row r="269" spans="1:8" x14ac:dyDescent="0.25">
      <c r="A269">
        <v>1</v>
      </c>
      <c r="B269" t="s">
        <v>106</v>
      </c>
      <c r="C269" t="s">
        <v>62</v>
      </c>
      <c r="D269" s="22">
        <v>46192</v>
      </c>
      <c r="E269" t="s">
        <v>79</v>
      </c>
      <c r="F269" t="s">
        <v>139</v>
      </c>
      <c r="G269">
        <v>65000</v>
      </c>
      <c r="H269">
        <v>4.6500000000000004</v>
      </c>
    </row>
    <row r="270" spans="1:8" x14ac:dyDescent="0.25">
      <c r="A270">
        <v>1</v>
      </c>
      <c r="B270" t="s">
        <v>106</v>
      </c>
      <c r="C270" t="s">
        <v>62</v>
      </c>
      <c r="D270" s="22">
        <v>46192</v>
      </c>
      <c r="E270" t="s">
        <v>79</v>
      </c>
      <c r="F270" t="s">
        <v>140</v>
      </c>
      <c r="G270">
        <v>70000</v>
      </c>
      <c r="H270">
        <v>5</v>
      </c>
    </row>
    <row r="271" spans="1:8" x14ac:dyDescent="0.25">
      <c r="A271">
        <v>1</v>
      </c>
      <c r="B271" t="s">
        <v>106</v>
      </c>
      <c r="C271" t="s">
        <v>62</v>
      </c>
      <c r="D271" s="22">
        <v>46192</v>
      </c>
      <c r="E271" t="s">
        <v>79</v>
      </c>
      <c r="F271" t="s">
        <v>241</v>
      </c>
      <c r="G271">
        <v>30000</v>
      </c>
      <c r="H271">
        <v>2.15</v>
      </c>
    </row>
    <row r="272" spans="1:8" x14ac:dyDescent="0.25">
      <c r="A272">
        <v>1</v>
      </c>
      <c r="B272" t="s">
        <v>106</v>
      </c>
      <c r="C272" t="s">
        <v>62</v>
      </c>
      <c r="D272" s="22">
        <v>46192</v>
      </c>
      <c r="E272" t="s">
        <v>79</v>
      </c>
      <c r="F272" t="s">
        <v>242</v>
      </c>
      <c r="G272">
        <v>50000</v>
      </c>
      <c r="H272">
        <v>3.35</v>
      </c>
    </row>
    <row r="273" spans="1:8" x14ac:dyDescent="0.25">
      <c r="A273">
        <v>1</v>
      </c>
      <c r="B273" t="s">
        <v>106</v>
      </c>
      <c r="C273" t="s">
        <v>62</v>
      </c>
      <c r="D273" s="22">
        <v>46192</v>
      </c>
      <c r="E273" t="s">
        <v>79</v>
      </c>
      <c r="F273" t="s">
        <v>243</v>
      </c>
      <c r="G273">
        <v>85000</v>
      </c>
      <c r="H273">
        <v>6.1</v>
      </c>
    </row>
    <row r="274" spans="1:8" x14ac:dyDescent="0.25">
      <c r="A274">
        <v>1</v>
      </c>
      <c r="B274" t="s">
        <v>106</v>
      </c>
      <c r="C274" t="s">
        <v>62</v>
      </c>
      <c r="D274" s="22">
        <v>46192</v>
      </c>
      <c r="E274" t="s">
        <v>79</v>
      </c>
      <c r="F274" t="s">
        <v>244</v>
      </c>
      <c r="G274">
        <v>80000</v>
      </c>
      <c r="H274">
        <v>5.7</v>
      </c>
    </row>
    <row r="275" spans="1:8" x14ac:dyDescent="0.25">
      <c r="A275">
        <v>2</v>
      </c>
      <c r="B275" t="s">
        <v>107</v>
      </c>
      <c r="C275" t="s">
        <v>105</v>
      </c>
      <c r="D275" s="22">
        <v>46203</v>
      </c>
      <c r="E275" t="s">
        <v>81</v>
      </c>
      <c r="F275" t="s">
        <v>119</v>
      </c>
      <c r="G275">
        <v>55000</v>
      </c>
      <c r="H275">
        <v>4.75</v>
      </c>
    </row>
    <row r="276" spans="1:8" x14ac:dyDescent="0.25">
      <c r="A276">
        <v>2</v>
      </c>
      <c r="B276" t="s">
        <v>107</v>
      </c>
      <c r="C276" t="s">
        <v>105</v>
      </c>
      <c r="D276" s="22">
        <v>46203</v>
      </c>
      <c r="E276" t="s">
        <v>81</v>
      </c>
      <c r="F276" t="s">
        <v>138</v>
      </c>
      <c r="G276">
        <v>75000</v>
      </c>
      <c r="H276">
        <v>6.5</v>
      </c>
    </row>
    <row r="277" spans="1:8" x14ac:dyDescent="0.25">
      <c r="A277">
        <v>2</v>
      </c>
      <c r="B277" t="s">
        <v>107</v>
      </c>
      <c r="C277" t="s">
        <v>105</v>
      </c>
      <c r="D277" s="22">
        <v>46203</v>
      </c>
      <c r="E277" t="s">
        <v>81</v>
      </c>
      <c r="F277" t="s">
        <v>139</v>
      </c>
      <c r="G277">
        <v>70000</v>
      </c>
      <c r="H277">
        <v>6.1</v>
      </c>
    </row>
    <row r="278" spans="1:8" x14ac:dyDescent="0.25">
      <c r="A278">
        <v>2</v>
      </c>
      <c r="B278" t="s">
        <v>107</v>
      </c>
      <c r="C278" t="s">
        <v>105</v>
      </c>
      <c r="D278" s="22">
        <v>46203</v>
      </c>
      <c r="E278" t="s">
        <v>81</v>
      </c>
      <c r="F278" t="s">
        <v>140</v>
      </c>
      <c r="G278">
        <v>75000</v>
      </c>
      <c r="H278">
        <v>6.5</v>
      </c>
    </row>
    <row r="279" spans="1:8" x14ac:dyDescent="0.25">
      <c r="A279">
        <v>2</v>
      </c>
      <c r="B279" t="s">
        <v>107</v>
      </c>
      <c r="C279" t="s">
        <v>105</v>
      </c>
      <c r="D279" s="22">
        <v>46203</v>
      </c>
      <c r="E279" t="s">
        <v>81</v>
      </c>
      <c r="F279" t="s">
        <v>180</v>
      </c>
      <c r="G279">
        <v>75000</v>
      </c>
      <c r="H279">
        <v>6.5</v>
      </c>
    </row>
    <row r="280" spans="1:8" x14ac:dyDescent="0.25">
      <c r="A280">
        <v>2</v>
      </c>
      <c r="B280" t="s">
        <v>107</v>
      </c>
      <c r="C280" t="s">
        <v>105</v>
      </c>
      <c r="D280" s="22">
        <v>46203</v>
      </c>
      <c r="E280" t="s">
        <v>81</v>
      </c>
      <c r="F280" t="s">
        <v>181</v>
      </c>
      <c r="G280">
        <v>75000</v>
      </c>
      <c r="H280">
        <v>6.5</v>
      </c>
    </row>
    <row r="281" spans="1:8" x14ac:dyDescent="0.25">
      <c r="A281">
        <v>2</v>
      </c>
      <c r="B281" t="s">
        <v>107</v>
      </c>
      <c r="C281" t="s">
        <v>105</v>
      </c>
      <c r="D281" s="22">
        <v>46203</v>
      </c>
      <c r="E281" t="s">
        <v>81</v>
      </c>
      <c r="F281" t="s">
        <v>241</v>
      </c>
      <c r="G281">
        <v>25000</v>
      </c>
      <c r="H281">
        <v>2.2000000000000002</v>
      </c>
    </row>
    <row r="282" spans="1:8" x14ac:dyDescent="0.25">
      <c r="A282">
        <v>2</v>
      </c>
      <c r="B282" t="s">
        <v>107</v>
      </c>
      <c r="C282" t="s">
        <v>105</v>
      </c>
      <c r="D282" s="22">
        <v>46203</v>
      </c>
      <c r="E282" t="s">
        <v>81</v>
      </c>
      <c r="F282" t="s">
        <v>242</v>
      </c>
      <c r="G282">
        <v>55000</v>
      </c>
      <c r="H282">
        <v>4.4000000000000004</v>
      </c>
    </row>
    <row r="283" spans="1:8" x14ac:dyDescent="0.25">
      <c r="A283">
        <v>2</v>
      </c>
      <c r="B283" t="s">
        <v>107</v>
      </c>
      <c r="C283" t="s">
        <v>105</v>
      </c>
      <c r="D283" s="22">
        <v>46203</v>
      </c>
      <c r="E283" t="s">
        <v>81</v>
      </c>
      <c r="F283" t="s">
        <v>243</v>
      </c>
      <c r="G283">
        <v>90000</v>
      </c>
      <c r="H283">
        <v>7.8</v>
      </c>
    </row>
    <row r="284" spans="1:8" x14ac:dyDescent="0.25">
      <c r="A284">
        <v>2</v>
      </c>
      <c r="B284" t="s">
        <v>107</v>
      </c>
      <c r="C284" t="s">
        <v>105</v>
      </c>
      <c r="D284" s="22">
        <v>46203</v>
      </c>
      <c r="E284" t="s">
        <v>81</v>
      </c>
      <c r="F284" t="s">
        <v>244</v>
      </c>
      <c r="G284">
        <v>90000</v>
      </c>
      <c r="H284">
        <v>7.8</v>
      </c>
    </row>
    <row r="285" spans="1:8" x14ac:dyDescent="0.25">
      <c r="A285">
        <v>2</v>
      </c>
      <c r="B285" t="s">
        <v>107</v>
      </c>
      <c r="C285" t="s">
        <v>104</v>
      </c>
      <c r="D285" s="22">
        <v>46205</v>
      </c>
      <c r="E285" t="s">
        <v>79</v>
      </c>
      <c r="F285" t="s">
        <v>119</v>
      </c>
      <c r="G285">
        <v>65000</v>
      </c>
      <c r="H285">
        <v>5.45</v>
      </c>
    </row>
    <row r="286" spans="1:8" x14ac:dyDescent="0.25">
      <c r="A286">
        <v>2</v>
      </c>
      <c r="B286" t="s">
        <v>107</v>
      </c>
      <c r="C286" t="s">
        <v>104</v>
      </c>
      <c r="D286" s="22">
        <v>46205</v>
      </c>
      <c r="E286" t="s">
        <v>79</v>
      </c>
      <c r="F286" t="s">
        <v>138</v>
      </c>
      <c r="G286">
        <v>135000</v>
      </c>
      <c r="H286">
        <v>9.65</v>
      </c>
    </row>
    <row r="287" spans="1:8" x14ac:dyDescent="0.25">
      <c r="A287">
        <v>2</v>
      </c>
      <c r="B287" t="s">
        <v>107</v>
      </c>
      <c r="C287" t="s">
        <v>104</v>
      </c>
      <c r="D287" s="22">
        <v>46205</v>
      </c>
      <c r="E287" t="s">
        <v>79</v>
      </c>
      <c r="F287" t="s">
        <v>139</v>
      </c>
      <c r="G287">
        <v>125000</v>
      </c>
      <c r="H287">
        <v>8.9</v>
      </c>
    </row>
    <row r="288" spans="1:8" x14ac:dyDescent="0.25">
      <c r="A288">
        <v>2</v>
      </c>
      <c r="B288" t="s">
        <v>107</v>
      </c>
      <c r="C288" t="s">
        <v>104</v>
      </c>
      <c r="D288" s="22">
        <v>46205</v>
      </c>
      <c r="E288" t="s">
        <v>79</v>
      </c>
      <c r="F288" t="s">
        <v>140</v>
      </c>
      <c r="G288">
        <v>135000</v>
      </c>
      <c r="H288">
        <v>9.65</v>
      </c>
    </row>
    <row r="289" spans="1:8" x14ac:dyDescent="0.25">
      <c r="A289">
        <v>2</v>
      </c>
      <c r="B289" t="s">
        <v>107</v>
      </c>
      <c r="C289" t="s">
        <v>104</v>
      </c>
      <c r="D289" s="22">
        <v>46205</v>
      </c>
      <c r="E289" t="s">
        <v>79</v>
      </c>
      <c r="F289" t="s">
        <v>180</v>
      </c>
      <c r="G289">
        <v>135000</v>
      </c>
      <c r="H289">
        <v>9.65</v>
      </c>
    </row>
    <row r="290" spans="1:8" x14ac:dyDescent="0.25">
      <c r="A290">
        <v>2</v>
      </c>
      <c r="B290" t="s">
        <v>107</v>
      </c>
      <c r="C290" t="s">
        <v>104</v>
      </c>
      <c r="D290" s="22">
        <v>46205</v>
      </c>
      <c r="E290" t="s">
        <v>79</v>
      </c>
      <c r="F290" t="s">
        <v>181</v>
      </c>
      <c r="G290">
        <v>135000</v>
      </c>
      <c r="H290">
        <v>9.65</v>
      </c>
    </row>
    <row r="291" spans="1:8" x14ac:dyDescent="0.25">
      <c r="A291">
        <v>2</v>
      </c>
      <c r="B291" t="s">
        <v>107</v>
      </c>
      <c r="C291" t="s">
        <v>104</v>
      </c>
      <c r="D291" s="22">
        <v>46205</v>
      </c>
      <c r="E291" t="s">
        <v>79</v>
      </c>
      <c r="F291" t="s">
        <v>241</v>
      </c>
      <c r="G291">
        <v>50000</v>
      </c>
      <c r="H291">
        <v>3.55</v>
      </c>
    </row>
    <row r="292" spans="1:8" x14ac:dyDescent="0.25">
      <c r="A292">
        <v>2</v>
      </c>
      <c r="B292" t="s">
        <v>107</v>
      </c>
      <c r="C292" t="s">
        <v>104</v>
      </c>
      <c r="D292" s="22">
        <v>46205</v>
      </c>
      <c r="E292" t="s">
        <v>79</v>
      </c>
      <c r="F292" t="s">
        <v>242</v>
      </c>
      <c r="G292">
        <v>100000</v>
      </c>
      <c r="H292">
        <v>6.65</v>
      </c>
    </row>
    <row r="293" spans="1:8" x14ac:dyDescent="0.25">
      <c r="A293">
        <v>2</v>
      </c>
      <c r="B293" t="s">
        <v>107</v>
      </c>
      <c r="C293" t="s">
        <v>104</v>
      </c>
      <c r="D293" s="22">
        <v>46205</v>
      </c>
      <c r="E293" t="s">
        <v>79</v>
      </c>
      <c r="F293" t="s">
        <v>243</v>
      </c>
      <c r="G293">
        <v>165000</v>
      </c>
      <c r="H293">
        <v>11.8</v>
      </c>
    </row>
    <row r="294" spans="1:8" x14ac:dyDescent="0.25">
      <c r="A294">
        <v>2</v>
      </c>
      <c r="B294" t="s">
        <v>107</v>
      </c>
      <c r="C294" t="s">
        <v>104</v>
      </c>
      <c r="D294" s="22">
        <v>46205</v>
      </c>
      <c r="E294" t="s">
        <v>79</v>
      </c>
      <c r="F294" t="s">
        <v>244</v>
      </c>
      <c r="G294">
        <v>155000</v>
      </c>
      <c r="H294">
        <v>11.1</v>
      </c>
    </row>
    <row r="295" spans="1:8" x14ac:dyDescent="0.25">
      <c r="A295">
        <v>2</v>
      </c>
      <c r="B295" t="s">
        <v>107</v>
      </c>
      <c r="C295" t="s">
        <v>177</v>
      </c>
      <c r="D295" s="22">
        <v>46201</v>
      </c>
      <c r="E295" t="s">
        <v>79</v>
      </c>
      <c r="F295" t="s">
        <v>119</v>
      </c>
      <c r="G295">
        <v>38000</v>
      </c>
      <c r="H295">
        <v>3.2</v>
      </c>
    </row>
    <row r="296" spans="1:8" x14ac:dyDescent="0.25">
      <c r="A296">
        <v>2</v>
      </c>
      <c r="B296" t="s">
        <v>107</v>
      </c>
      <c r="C296" t="s">
        <v>177</v>
      </c>
      <c r="D296" s="22">
        <v>46201</v>
      </c>
      <c r="E296" t="s">
        <v>79</v>
      </c>
      <c r="F296" t="s">
        <v>138</v>
      </c>
      <c r="G296">
        <v>95000</v>
      </c>
      <c r="H296">
        <v>6.75</v>
      </c>
    </row>
    <row r="297" spans="1:8" x14ac:dyDescent="0.25">
      <c r="A297">
        <v>2</v>
      </c>
      <c r="B297" t="s">
        <v>107</v>
      </c>
      <c r="C297" t="s">
        <v>177</v>
      </c>
      <c r="D297" s="22">
        <v>46201</v>
      </c>
      <c r="E297" t="s">
        <v>79</v>
      </c>
      <c r="F297" t="s">
        <v>139</v>
      </c>
      <c r="G297">
        <v>90000</v>
      </c>
      <c r="H297">
        <v>6.45</v>
      </c>
    </row>
    <row r="298" spans="1:8" x14ac:dyDescent="0.25">
      <c r="A298">
        <v>2</v>
      </c>
      <c r="B298" t="s">
        <v>107</v>
      </c>
      <c r="C298" t="s">
        <v>177</v>
      </c>
      <c r="D298" s="22">
        <v>46201</v>
      </c>
      <c r="E298" t="s">
        <v>79</v>
      </c>
      <c r="F298" t="s">
        <v>140</v>
      </c>
      <c r="G298">
        <v>95000</v>
      </c>
      <c r="H298">
        <v>6.75</v>
      </c>
    </row>
    <row r="299" spans="1:8" x14ac:dyDescent="0.25">
      <c r="A299">
        <v>2</v>
      </c>
      <c r="B299" t="s">
        <v>107</v>
      </c>
      <c r="C299" t="s">
        <v>177</v>
      </c>
      <c r="D299" s="22">
        <v>46201</v>
      </c>
      <c r="E299" t="s">
        <v>79</v>
      </c>
      <c r="F299" t="s">
        <v>180</v>
      </c>
      <c r="G299">
        <v>95000</v>
      </c>
      <c r="H299">
        <v>6.75</v>
      </c>
    </row>
    <row r="300" spans="1:8" x14ac:dyDescent="0.25">
      <c r="A300">
        <v>2</v>
      </c>
      <c r="B300" t="s">
        <v>107</v>
      </c>
      <c r="C300" t="s">
        <v>177</v>
      </c>
      <c r="D300" s="22">
        <v>46201</v>
      </c>
      <c r="E300" t="s">
        <v>79</v>
      </c>
      <c r="F300" t="s">
        <v>181</v>
      </c>
      <c r="G300">
        <v>95000</v>
      </c>
      <c r="H300">
        <v>6.75</v>
      </c>
    </row>
    <row r="301" spans="1:8" x14ac:dyDescent="0.25">
      <c r="A301">
        <v>2</v>
      </c>
      <c r="B301" t="s">
        <v>107</v>
      </c>
      <c r="C301" t="s">
        <v>177</v>
      </c>
      <c r="D301" s="22">
        <v>46201</v>
      </c>
      <c r="E301" t="s">
        <v>79</v>
      </c>
      <c r="F301" t="s">
        <v>241</v>
      </c>
      <c r="G301">
        <v>38000</v>
      </c>
      <c r="H301">
        <v>2.7</v>
      </c>
    </row>
    <row r="302" spans="1:8" x14ac:dyDescent="0.25">
      <c r="A302">
        <v>2</v>
      </c>
      <c r="B302" t="s">
        <v>107</v>
      </c>
      <c r="C302" t="s">
        <v>177</v>
      </c>
      <c r="D302" s="22">
        <v>46201</v>
      </c>
      <c r="E302" t="s">
        <v>79</v>
      </c>
      <c r="F302" t="s">
        <v>242</v>
      </c>
      <c r="G302">
        <v>75000</v>
      </c>
      <c r="H302">
        <v>5</v>
      </c>
    </row>
    <row r="303" spans="1:8" x14ac:dyDescent="0.25">
      <c r="A303">
        <v>2</v>
      </c>
      <c r="B303" t="s">
        <v>107</v>
      </c>
      <c r="C303" t="s">
        <v>177</v>
      </c>
      <c r="D303" s="22">
        <v>46201</v>
      </c>
      <c r="E303" t="s">
        <v>79</v>
      </c>
      <c r="F303" t="s">
        <v>243</v>
      </c>
      <c r="G303">
        <v>115000</v>
      </c>
      <c r="H303">
        <v>8.1999999999999993</v>
      </c>
    </row>
    <row r="304" spans="1:8" x14ac:dyDescent="0.25">
      <c r="A304">
        <v>2</v>
      </c>
      <c r="B304" t="s">
        <v>107</v>
      </c>
      <c r="C304" t="s">
        <v>177</v>
      </c>
      <c r="D304" s="22">
        <v>46201</v>
      </c>
      <c r="E304" t="s">
        <v>79</v>
      </c>
      <c r="F304" t="s">
        <v>244</v>
      </c>
      <c r="G304">
        <v>110000</v>
      </c>
      <c r="H304">
        <v>7.85</v>
      </c>
    </row>
    <row r="305" spans="1:8" x14ac:dyDescent="0.25">
      <c r="A305">
        <v>2</v>
      </c>
      <c r="B305" t="s">
        <v>107</v>
      </c>
      <c r="C305" t="s">
        <v>178</v>
      </c>
      <c r="D305" s="22">
        <v>46202</v>
      </c>
      <c r="E305" t="s">
        <v>81</v>
      </c>
      <c r="F305" t="s">
        <v>119</v>
      </c>
      <c r="G305">
        <v>55000</v>
      </c>
      <c r="H305">
        <v>4.75</v>
      </c>
    </row>
    <row r="306" spans="1:8" x14ac:dyDescent="0.25">
      <c r="A306">
        <v>2</v>
      </c>
      <c r="B306" t="s">
        <v>107</v>
      </c>
      <c r="C306" t="s">
        <v>178</v>
      </c>
      <c r="D306" s="22">
        <v>46202</v>
      </c>
      <c r="E306" t="s">
        <v>81</v>
      </c>
      <c r="F306" t="s">
        <v>138</v>
      </c>
      <c r="G306">
        <v>75000</v>
      </c>
      <c r="H306">
        <v>6.5</v>
      </c>
    </row>
    <row r="307" spans="1:8" x14ac:dyDescent="0.25">
      <c r="A307">
        <v>2</v>
      </c>
      <c r="B307" t="s">
        <v>107</v>
      </c>
      <c r="C307" t="s">
        <v>178</v>
      </c>
      <c r="D307" s="22">
        <v>46202</v>
      </c>
      <c r="E307" t="s">
        <v>81</v>
      </c>
      <c r="F307" t="s">
        <v>139</v>
      </c>
      <c r="G307">
        <v>70000</v>
      </c>
      <c r="H307">
        <v>6.1</v>
      </c>
    </row>
    <row r="308" spans="1:8" x14ac:dyDescent="0.25">
      <c r="A308">
        <v>2</v>
      </c>
      <c r="B308" t="s">
        <v>107</v>
      </c>
      <c r="C308" t="s">
        <v>178</v>
      </c>
      <c r="D308" s="22">
        <v>46202</v>
      </c>
      <c r="E308" t="s">
        <v>81</v>
      </c>
      <c r="F308" t="s">
        <v>140</v>
      </c>
      <c r="G308">
        <v>75000</v>
      </c>
      <c r="H308">
        <v>6.5</v>
      </c>
    </row>
    <row r="309" spans="1:8" x14ac:dyDescent="0.25">
      <c r="A309">
        <v>2</v>
      </c>
      <c r="B309" t="s">
        <v>107</v>
      </c>
      <c r="C309" t="s">
        <v>178</v>
      </c>
      <c r="D309" s="22">
        <v>46202</v>
      </c>
      <c r="E309" t="s">
        <v>81</v>
      </c>
      <c r="F309" t="s">
        <v>180</v>
      </c>
      <c r="G309">
        <v>75000</v>
      </c>
      <c r="H309">
        <v>6.5</v>
      </c>
    </row>
    <row r="310" spans="1:8" x14ac:dyDescent="0.25">
      <c r="A310">
        <v>2</v>
      </c>
      <c r="B310" t="s">
        <v>107</v>
      </c>
      <c r="C310" t="s">
        <v>178</v>
      </c>
      <c r="D310" s="22">
        <v>46202</v>
      </c>
      <c r="E310" t="s">
        <v>81</v>
      </c>
      <c r="F310" t="s">
        <v>181</v>
      </c>
      <c r="G310">
        <v>75000</v>
      </c>
      <c r="H310">
        <v>6.5</v>
      </c>
    </row>
    <row r="311" spans="1:8" x14ac:dyDescent="0.25">
      <c r="A311">
        <v>2</v>
      </c>
      <c r="B311" t="s">
        <v>107</v>
      </c>
      <c r="C311" t="s">
        <v>178</v>
      </c>
      <c r="D311" s="22">
        <v>46202</v>
      </c>
      <c r="E311" t="s">
        <v>81</v>
      </c>
      <c r="F311" t="s">
        <v>241</v>
      </c>
      <c r="G311">
        <v>25000</v>
      </c>
      <c r="H311">
        <v>2.2000000000000002</v>
      </c>
    </row>
    <row r="312" spans="1:8" x14ac:dyDescent="0.25">
      <c r="A312">
        <v>2</v>
      </c>
      <c r="B312" t="s">
        <v>107</v>
      </c>
      <c r="C312" t="s">
        <v>178</v>
      </c>
      <c r="D312" s="22">
        <v>46202</v>
      </c>
      <c r="E312" t="s">
        <v>81</v>
      </c>
      <c r="F312" t="s">
        <v>242</v>
      </c>
      <c r="G312">
        <v>55000</v>
      </c>
      <c r="H312">
        <v>4.4000000000000004</v>
      </c>
    </row>
    <row r="313" spans="1:8" x14ac:dyDescent="0.25">
      <c r="A313">
        <v>2</v>
      </c>
      <c r="B313" t="s">
        <v>107</v>
      </c>
      <c r="C313" t="s">
        <v>178</v>
      </c>
      <c r="D313" s="22">
        <v>46202</v>
      </c>
      <c r="E313" t="s">
        <v>81</v>
      </c>
      <c r="F313" t="s">
        <v>243</v>
      </c>
      <c r="G313">
        <v>90000</v>
      </c>
      <c r="H313">
        <v>7.8</v>
      </c>
    </row>
    <row r="314" spans="1:8" x14ac:dyDescent="0.25">
      <c r="A314">
        <v>2</v>
      </c>
      <c r="B314" t="s">
        <v>107</v>
      </c>
      <c r="C314" t="s">
        <v>178</v>
      </c>
      <c r="D314" s="22">
        <v>46202</v>
      </c>
      <c r="E314" t="s">
        <v>81</v>
      </c>
      <c r="F314" t="s">
        <v>244</v>
      </c>
      <c r="G314">
        <v>90000</v>
      </c>
      <c r="H314">
        <v>7.8</v>
      </c>
    </row>
    <row r="315" spans="1:8" x14ac:dyDescent="0.25">
      <c r="A315">
        <v>2</v>
      </c>
      <c r="B315" t="s">
        <v>107</v>
      </c>
      <c r="C315" t="s">
        <v>183</v>
      </c>
      <c r="D315" s="22">
        <v>46202</v>
      </c>
      <c r="E315" t="s">
        <v>93</v>
      </c>
      <c r="F315" t="s">
        <v>119</v>
      </c>
      <c r="G315">
        <v>16000</v>
      </c>
      <c r="H315">
        <v>1.8</v>
      </c>
    </row>
    <row r="316" spans="1:8" x14ac:dyDescent="0.25">
      <c r="A316">
        <v>2</v>
      </c>
      <c r="B316" t="s">
        <v>107</v>
      </c>
      <c r="C316" t="s">
        <v>183</v>
      </c>
      <c r="D316" s="22">
        <v>46202</v>
      </c>
      <c r="E316" t="s">
        <v>93</v>
      </c>
      <c r="F316" t="s">
        <v>138</v>
      </c>
      <c r="G316">
        <v>75000</v>
      </c>
      <c r="H316">
        <v>6</v>
      </c>
    </row>
    <row r="317" spans="1:8" x14ac:dyDescent="0.25">
      <c r="A317">
        <v>2</v>
      </c>
      <c r="B317" t="s">
        <v>107</v>
      </c>
      <c r="C317" t="s">
        <v>183</v>
      </c>
      <c r="D317" s="22">
        <v>46202</v>
      </c>
      <c r="E317" t="s">
        <v>93</v>
      </c>
      <c r="F317" t="s">
        <v>139</v>
      </c>
      <c r="G317">
        <v>70000</v>
      </c>
      <c r="H317">
        <v>5.6</v>
      </c>
    </row>
    <row r="318" spans="1:8" x14ac:dyDescent="0.25">
      <c r="A318">
        <v>2</v>
      </c>
      <c r="B318" t="s">
        <v>107</v>
      </c>
      <c r="C318" t="s">
        <v>183</v>
      </c>
      <c r="D318" s="22">
        <v>46202</v>
      </c>
      <c r="E318" t="s">
        <v>93</v>
      </c>
      <c r="F318" t="s">
        <v>140</v>
      </c>
      <c r="G318">
        <v>75000</v>
      </c>
      <c r="H318">
        <v>6</v>
      </c>
    </row>
    <row r="319" spans="1:8" x14ac:dyDescent="0.25">
      <c r="A319">
        <v>2</v>
      </c>
      <c r="B319" t="s">
        <v>107</v>
      </c>
      <c r="C319" t="s">
        <v>183</v>
      </c>
      <c r="D319" s="22">
        <v>46202</v>
      </c>
      <c r="E319" t="s">
        <v>93</v>
      </c>
      <c r="F319" t="s">
        <v>180</v>
      </c>
      <c r="G319">
        <v>75000</v>
      </c>
      <c r="H319">
        <v>6</v>
      </c>
    </row>
    <row r="320" spans="1:8" x14ac:dyDescent="0.25">
      <c r="A320">
        <v>2</v>
      </c>
      <c r="B320" t="s">
        <v>107</v>
      </c>
      <c r="C320" t="s">
        <v>183</v>
      </c>
      <c r="D320" s="22">
        <v>46202</v>
      </c>
      <c r="E320" t="s">
        <v>93</v>
      </c>
      <c r="F320" t="s">
        <v>181</v>
      </c>
      <c r="G320">
        <v>75000</v>
      </c>
      <c r="H320">
        <v>6</v>
      </c>
    </row>
    <row r="321" spans="1:8" x14ac:dyDescent="0.25">
      <c r="A321">
        <v>2</v>
      </c>
      <c r="B321" t="s">
        <v>107</v>
      </c>
      <c r="C321" t="s">
        <v>183</v>
      </c>
      <c r="D321" s="22">
        <v>46202</v>
      </c>
      <c r="E321" t="s">
        <v>93</v>
      </c>
      <c r="F321" t="s">
        <v>241</v>
      </c>
      <c r="G321">
        <v>50000</v>
      </c>
      <c r="H321">
        <v>3.6</v>
      </c>
    </row>
    <row r="322" spans="1:8" x14ac:dyDescent="0.25">
      <c r="A322">
        <v>2</v>
      </c>
      <c r="B322" t="s">
        <v>107</v>
      </c>
      <c r="C322" t="s">
        <v>183</v>
      </c>
      <c r="D322" s="22">
        <v>46202</v>
      </c>
      <c r="E322" t="s">
        <v>93</v>
      </c>
      <c r="F322" t="s">
        <v>242</v>
      </c>
      <c r="G322">
        <v>75000</v>
      </c>
      <c r="H322">
        <v>5</v>
      </c>
    </row>
    <row r="323" spans="1:8" x14ac:dyDescent="0.25">
      <c r="A323">
        <v>2</v>
      </c>
      <c r="B323" t="s">
        <v>107</v>
      </c>
      <c r="C323" t="s">
        <v>183</v>
      </c>
      <c r="D323" s="22">
        <v>46202</v>
      </c>
      <c r="E323" t="s">
        <v>93</v>
      </c>
      <c r="F323" t="s">
        <v>243</v>
      </c>
      <c r="G323">
        <v>90000</v>
      </c>
      <c r="H323">
        <v>7.2</v>
      </c>
    </row>
    <row r="324" spans="1:8" x14ac:dyDescent="0.25">
      <c r="A324">
        <v>2</v>
      </c>
      <c r="B324" t="s">
        <v>107</v>
      </c>
      <c r="C324" t="s">
        <v>183</v>
      </c>
      <c r="D324" s="22">
        <v>46202</v>
      </c>
      <c r="E324" t="s">
        <v>93</v>
      </c>
      <c r="F324" t="s">
        <v>244</v>
      </c>
      <c r="G324">
        <v>85000</v>
      </c>
      <c r="H324">
        <v>6.8</v>
      </c>
    </row>
    <row r="325" spans="1:8" x14ac:dyDescent="0.25">
      <c r="A325">
        <v>2</v>
      </c>
      <c r="B325" t="s">
        <v>107</v>
      </c>
      <c r="C325" t="s">
        <v>184</v>
      </c>
      <c r="D325" s="22">
        <v>46203</v>
      </c>
      <c r="E325" t="s">
        <v>84</v>
      </c>
      <c r="F325" t="s">
        <v>119</v>
      </c>
      <c r="G325">
        <v>60000</v>
      </c>
      <c r="H325">
        <v>5</v>
      </c>
    </row>
    <row r="326" spans="1:8" x14ac:dyDescent="0.25">
      <c r="A326">
        <v>2</v>
      </c>
      <c r="B326" t="s">
        <v>107</v>
      </c>
      <c r="C326" t="s">
        <v>184</v>
      </c>
      <c r="D326" s="22">
        <v>46203</v>
      </c>
      <c r="E326" t="s">
        <v>84</v>
      </c>
      <c r="F326" t="s">
        <v>138</v>
      </c>
      <c r="G326">
        <v>230000</v>
      </c>
      <c r="H326">
        <v>16.399999999999999</v>
      </c>
    </row>
    <row r="327" spans="1:8" x14ac:dyDescent="0.25">
      <c r="A327">
        <v>2</v>
      </c>
      <c r="B327" t="s">
        <v>107</v>
      </c>
      <c r="C327" t="s">
        <v>184</v>
      </c>
      <c r="D327" s="22">
        <v>46203</v>
      </c>
      <c r="E327" t="s">
        <v>84</v>
      </c>
      <c r="F327" t="s">
        <v>139</v>
      </c>
      <c r="G327">
        <v>220000</v>
      </c>
      <c r="H327">
        <v>15.7</v>
      </c>
    </row>
    <row r="328" spans="1:8" x14ac:dyDescent="0.25">
      <c r="A328">
        <v>2</v>
      </c>
      <c r="B328" t="s">
        <v>107</v>
      </c>
      <c r="C328" t="s">
        <v>184</v>
      </c>
      <c r="D328" s="22">
        <v>46203</v>
      </c>
      <c r="E328" t="s">
        <v>84</v>
      </c>
      <c r="F328" t="s">
        <v>140</v>
      </c>
      <c r="G328">
        <v>230000</v>
      </c>
      <c r="H328">
        <v>16.399999999999999</v>
      </c>
    </row>
    <row r="329" spans="1:8" x14ac:dyDescent="0.25">
      <c r="A329">
        <v>2</v>
      </c>
      <c r="B329" t="s">
        <v>107</v>
      </c>
      <c r="C329" t="s">
        <v>184</v>
      </c>
      <c r="D329" s="22">
        <v>46203</v>
      </c>
      <c r="E329" t="s">
        <v>84</v>
      </c>
      <c r="F329" t="s">
        <v>180</v>
      </c>
      <c r="G329">
        <v>240000</v>
      </c>
      <c r="H329">
        <v>17.149999999999999</v>
      </c>
    </row>
    <row r="330" spans="1:8" x14ac:dyDescent="0.25">
      <c r="A330">
        <v>2</v>
      </c>
      <c r="B330" t="s">
        <v>107</v>
      </c>
      <c r="C330" t="s">
        <v>184</v>
      </c>
      <c r="D330" s="22">
        <v>46203</v>
      </c>
      <c r="E330" t="s">
        <v>84</v>
      </c>
      <c r="F330" t="s">
        <v>181</v>
      </c>
      <c r="G330">
        <v>240000</v>
      </c>
      <c r="H330">
        <v>17.149999999999999</v>
      </c>
    </row>
    <row r="331" spans="1:8" x14ac:dyDescent="0.25">
      <c r="A331">
        <v>2</v>
      </c>
      <c r="B331" t="s">
        <v>107</v>
      </c>
      <c r="C331" t="s">
        <v>184</v>
      </c>
      <c r="D331" s="22">
        <v>46203</v>
      </c>
      <c r="E331" t="s">
        <v>84</v>
      </c>
      <c r="F331" t="s">
        <v>241</v>
      </c>
      <c r="G331">
        <v>95000</v>
      </c>
      <c r="H331">
        <v>6.8</v>
      </c>
    </row>
    <row r="332" spans="1:8" x14ac:dyDescent="0.25">
      <c r="A332">
        <v>2</v>
      </c>
      <c r="B332" t="s">
        <v>107</v>
      </c>
      <c r="C332" t="s">
        <v>184</v>
      </c>
      <c r="D332" s="22">
        <v>46203</v>
      </c>
      <c r="E332" t="s">
        <v>84</v>
      </c>
      <c r="F332" t="s">
        <v>242</v>
      </c>
      <c r="G332">
        <v>240000</v>
      </c>
      <c r="H332">
        <v>16</v>
      </c>
    </row>
    <row r="333" spans="1:8" x14ac:dyDescent="0.25">
      <c r="A333">
        <v>2</v>
      </c>
      <c r="B333" t="s">
        <v>107</v>
      </c>
      <c r="C333" t="s">
        <v>184</v>
      </c>
      <c r="D333" s="22">
        <v>46203</v>
      </c>
      <c r="E333" t="s">
        <v>84</v>
      </c>
      <c r="F333" t="s">
        <v>243</v>
      </c>
      <c r="G333">
        <v>270000</v>
      </c>
      <c r="H333">
        <v>21.6</v>
      </c>
    </row>
    <row r="334" spans="1:8" x14ac:dyDescent="0.25">
      <c r="A334">
        <v>2</v>
      </c>
      <c r="B334" t="s">
        <v>107</v>
      </c>
      <c r="C334" t="s">
        <v>184</v>
      </c>
      <c r="D334" s="22">
        <v>46203</v>
      </c>
      <c r="E334" t="s">
        <v>84</v>
      </c>
      <c r="F334" t="s">
        <v>244</v>
      </c>
      <c r="G334">
        <v>260000</v>
      </c>
      <c r="H334">
        <v>18.600000000000001</v>
      </c>
    </row>
    <row r="335" spans="1:8" x14ac:dyDescent="0.25">
      <c r="A335">
        <v>2</v>
      </c>
      <c r="B335" t="s">
        <v>107</v>
      </c>
      <c r="C335" t="s">
        <v>185</v>
      </c>
      <c r="D335" s="22">
        <v>46204</v>
      </c>
      <c r="E335" t="s">
        <v>83</v>
      </c>
      <c r="F335" t="s">
        <v>119</v>
      </c>
      <c r="G335">
        <v>50000</v>
      </c>
      <c r="H335">
        <v>4.3499999999999996</v>
      </c>
    </row>
    <row r="336" spans="1:8" x14ac:dyDescent="0.25">
      <c r="A336">
        <v>2</v>
      </c>
      <c r="B336" t="s">
        <v>107</v>
      </c>
      <c r="C336" t="s">
        <v>185</v>
      </c>
      <c r="D336" s="22">
        <v>46204</v>
      </c>
      <c r="E336" t="s">
        <v>83</v>
      </c>
      <c r="F336" t="s">
        <v>138</v>
      </c>
      <c r="G336">
        <v>65000</v>
      </c>
      <c r="H336">
        <v>5.65</v>
      </c>
    </row>
    <row r="337" spans="1:8" x14ac:dyDescent="0.25">
      <c r="A337">
        <v>2</v>
      </c>
      <c r="B337" t="s">
        <v>107</v>
      </c>
      <c r="C337" t="s">
        <v>185</v>
      </c>
      <c r="D337" s="22">
        <v>46204</v>
      </c>
      <c r="E337" t="s">
        <v>83</v>
      </c>
      <c r="F337" t="s">
        <v>139</v>
      </c>
      <c r="G337">
        <v>60000</v>
      </c>
      <c r="H337">
        <v>5.2</v>
      </c>
    </row>
    <row r="338" spans="1:8" x14ac:dyDescent="0.25">
      <c r="A338">
        <v>2</v>
      </c>
      <c r="B338" t="s">
        <v>107</v>
      </c>
      <c r="C338" t="s">
        <v>185</v>
      </c>
      <c r="D338" s="22">
        <v>46204</v>
      </c>
      <c r="E338" t="s">
        <v>83</v>
      </c>
      <c r="F338" t="s">
        <v>140</v>
      </c>
      <c r="G338">
        <v>65000</v>
      </c>
      <c r="H338">
        <v>5.65</v>
      </c>
    </row>
    <row r="339" spans="1:8" x14ac:dyDescent="0.25">
      <c r="A339">
        <v>2</v>
      </c>
      <c r="B339" t="s">
        <v>107</v>
      </c>
      <c r="C339" t="s">
        <v>185</v>
      </c>
      <c r="D339" s="22">
        <v>46204</v>
      </c>
      <c r="E339" t="s">
        <v>83</v>
      </c>
      <c r="F339" t="s">
        <v>180</v>
      </c>
      <c r="G339">
        <v>65000</v>
      </c>
      <c r="H339">
        <v>5.65</v>
      </c>
    </row>
    <row r="340" spans="1:8" x14ac:dyDescent="0.25">
      <c r="A340">
        <v>2</v>
      </c>
      <c r="B340" t="s">
        <v>107</v>
      </c>
      <c r="C340" t="s">
        <v>185</v>
      </c>
      <c r="D340" s="22">
        <v>46204</v>
      </c>
      <c r="E340" t="s">
        <v>83</v>
      </c>
      <c r="F340" t="s">
        <v>181</v>
      </c>
      <c r="G340">
        <v>65000</v>
      </c>
      <c r="H340">
        <v>5.65</v>
      </c>
    </row>
    <row r="341" spans="1:8" x14ac:dyDescent="0.25">
      <c r="A341">
        <v>2</v>
      </c>
      <c r="B341" t="s">
        <v>107</v>
      </c>
      <c r="C341" t="s">
        <v>185</v>
      </c>
      <c r="D341" s="22">
        <v>46204</v>
      </c>
      <c r="E341" t="s">
        <v>83</v>
      </c>
      <c r="F341" t="s">
        <v>241</v>
      </c>
      <c r="G341">
        <v>17000</v>
      </c>
      <c r="H341">
        <v>1.8</v>
      </c>
    </row>
    <row r="342" spans="1:8" x14ac:dyDescent="0.25">
      <c r="A342">
        <v>2</v>
      </c>
      <c r="B342" t="s">
        <v>107</v>
      </c>
      <c r="C342" t="s">
        <v>185</v>
      </c>
      <c r="D342" s="22">
        <v>46204</v>
      </c>
      <c r="E342" t="s">
        <v>83</v>
      </c>
      <c r="F342" t="s">
        <v>242</v>
      </c>
      <c r="G342">
        <v>50000</v>
      </c>
      <c r="H342">
        <v>4.3499999999999996</v>
      </c>
    </row>
    <row r="343" spans="1:8" x14ac:dyDescent="0.25">
      <c r="A343">
        <v>2</v>
      </c>
      <c r="B343" t="s">
        <v>107</v>
      </c>
      <c r="C343" t="s">
        <v>185</v>
      </c>
      <c r="D343" s="22">
        <v>46204</v>
      </c>
      <c r="E343" t="s">
        <v>83</v>
      </c>
      <c r="F343" t="s">
        <v>243</v>
      </c>
      <c r="G343">
        <v>78000</v>
      </c>
      <c r="H343">
        <v>6.8</v>
      </c>
    </row>
    <row r="344" spans="1:8" x14ac:dyDescent="0.25">
      <c r="A344">
        <v>2</v>
      </c>
      <c r="B344" t="s">
        <v>107</v>
      </c>
      <c r="C344" t="s">
        <v>185</v>
      </c>
      <c r="D344" s="22">
        <v>46204</v>
      </c>
      <c r="E344" t="s">
        <v>83</v>
      </c>
      <c r="F344" t="s">
        <v>244</v>
      </c>
      <c r="G344">
        <v>78000</v>
      </c>
      <c r="H344">
        <v>6.8</v>
      </c>
    </row>
    <row r="345" spans="1:8" x14ac:dyDescent="0.25">
      <c r="A345">
        <v>2</v>
      </c>
      <c r="B345" t="s">
        <v>107</v>
      </c>
      <c r="C345" t="s">
        <v>186</v>
      </c>
      <c r="D345" s="22">
        <v>46204</v>
      </c>
      <c r="E345" t="s">
        <v>82</v>
      </c>
      <c r="F345" t="s">
        <v>119</v>
      </c>
      <c r="G345">
        <v>18000</v>
      </c>
      <c r="H345">
        <v>2</v>
      </c>
    </row>
    <row r="346" spans="1:8" x14ac:dyDescent="0.25">
      <c r="A346">
        <v>2</v>
      </c>
      <c r="B346" t="s">
        <v>107</v>
      </c>
      <c r="C346" t="s">
        <v>186</v>
      </c>
      <c r="D346" s="22">
        <v>46204</v>
      </c>
      <c r="E346" t="s">
        <v>82</v>
      </c>
      <c r="F346" t="s">
        <v>138</v>
      </c>
      <c r="G346">
        <v>75000</v>
      </c>
      <c r="H346">
        <v>6</v>
      </c>
    </row>
    <row r="347" spans="1:8" x14ac:dyDescent="0.25">
      <c r="A347">
        <v>2</v>
      </c>
      <c r="B347" t="s">
        <v>107</v>
      </c>
      <c r="C347" t="s">
        <v>186</v>
      </c>
      <c r="D347" s="22">
        <v>46204</v>
      </c>
      <c r="E347" t="s">
        <v>82</v>
      </c>
      <c r="F347" t="s">
        <v>139</v>
      </c>
      <c r="G347">
        <v>70000</v>
      </c>
      <c r="H347">
        <v>5.6</v>
      </c>
    </row>
    <row r="348" spans="1:8" x14ac:dyDescent="0.25">
      <c r="A348">
        <v>2</v>
      </c>
      <c r="B348" t="s">
        <v>107</v>
      </c>
      <c r="C348" t="s">
        <v>186</v>
      </c>
      <c r="D348" s="22">
        <v>46204</v>
      </c>
      <c r="E348" t="s">
        <v>82</v>
      </c>
      <c r="F348" t="s">
        <v>140</v>
      </c>
      <c r="G348">
        <v>75000</v>
      </c>
      <c r="H348">
        <v>6</v>
      </c>
    </row>
    <row r="349" spans="1:8" x14ac:dyDescent="0.25">
      <c r="A349">
        <v>2</v>
      </c>
      <c r="B349" t="s">
        <v>107</v>
      </c>
      <c r="C349" t="s">
        <v>186</v>
      </c>
      <c r="D349" s="22">
        <v>46204</v>
      </c>
      <c r="E349" t="s">
        <v>82</v>
      </c>
      <c r="F349" t="s">
        <v>180</v>
      </c>
      <c r="G349">
        <v>75000</v>
      </c>
      <c r="H349">
        <v>6</v>
      </c>
    </row>
    <row r="350" spans="1:8" x14ac:dyDescent="0.25">
      <c r="A350">
        <v>2</v>
      </c>
      <c r="B350" t="s">
        <v>107</v>
      </c>
      <c r="C350" t="s">
        <v>186</v>
      </c>
      <c r="D350" s="22">
        <v>46204</v>
      </c>
      <c r="E350" t="s">
        <v>82</v>
      </c>
      <c r="F350" t="s">
        <v>181</v>
      </c>
      <c r="G350">
        <v>75000</v>
      </c>
      <c r="H350">
        <v>6</v>
      </c>
    </row>
    <row r="351" spans="1:8" x14ac:dyDescent="0.25">
      <c r="A351">
        <v>2</v>
      </c>
      <c r="B351" t="s">
        <v>107</v>
      </c>
      <c r="C351" t="s">
        <v>186</v>
      </c>
      <c r="D351" s="22">
        <v>46204</v>
      </c>
      <c r="E351" t="s">
        <v>82</v>
      </c>
      <c r="F351" t="s">
        <v>241</v>
      </c>
      <c r="G351">
        <v>50000</v>
      </c>
      <c r="H351">
        <v>3.6</v>
      </c>
    </row>
    <row r="352" spans="1:8" x14ac:dyDescent="0.25">
      <c r="A352">
        <v>2</v>
      </c>
      <c r="B352" t="s">
        <v>107</v>
      </c>
      <c r="C352" t="s">
        <v>186</v>
      </c>
      <c r="D352" s="22">
        <v>46204</v>
      </c>
      <c r="E352" t="s">
        <v>82</v>
      </c>
      <c r="F352" t="s">
        <v>242</v>
      </c>
      <c r="G352">
        <v>75000</v>
      </c>
      <c r="H352">
        <v>5</v>
      </c>
    </row>
    <row r="353" spans="1:8" x14ac:dyDescent="0.25">
      <c r="A353">
        <v>2</v>
      </c>
      <c r="B353" t="s">
        <v>107</v>
      </c>
      <c r="C353" t="s">
        <v>186</v>
      </c>
      <c r="D353" s="22">
        <v>46204</v>
      </c>
      <c r="E353" t="s">
        <v>82</v>
      </c>
      <c r="F353" t="s">
        <v>243</v>
      </c>
      <c r="G353">
        <v>90000</v>
      </c>
      <c r="H353">
        <v>7.2</v>
      </c>
    </row>
    <row r="354" spans="1:8" x14ac:dyDescent="0.25">
      <c r="A354">
        <v>2</v>
      </c>
      <c r="B354" t="s">
        <v>107</v>
      </c>
      <c r="C354" t="s">
        <v>186</v>
      </c>
      <c r="D354" s="22">
        <v>46204</v>
      </c>
      <c r="E354" t="s">
        <v>82</v>
      </c>
      <c r="F354" t="s">
        <v>244</v>
      </c>
      <c r="G354">
        <v>85000</v>
      </c>
      <c r="H354">
        <v>6.8</v>
      </c>
    </row>
    <row r="355" spans="1:8" x14ac:dyDescent="0.25">
      <c r="A355">
        <v>2</v>
      </c>
      <c r="B355" t="s">
        <v>107</v>
      </c>
      <c r="C355" t="s">
        <v>187</v>
      </c>
      <c r="D355" s="22">
        <v>46203</v>
      </c>
      <c r="E355" t="s">
        <v>84</v>
      </c>
      <c r="F355" t="s">
        <v>119</v>
      </c>
      <c r="G355">
        <v>14000</v>
      </c>
      <c r="H355">
        <v>1.6</v>
      </c>
    </row>
    <row r="356" spans="1:8" x14ac:dyDescent="0.25">
      <c r="A356">
        <v>2</v>
      </c>
      <c r="B356" t="s">
        <v>107</v>
      </c>
      <c r="C356" t="s">
        <v>187</v>
      </c>
      <c r="D356" s="22">
        <v>46203</v>
      </c>
      <c r="E356" t="s">
        <v>84</v>
      </c>
      <c r="F356" t="s">
        <v>138</v>
      </c>
      <c r="G356">
        <v>70000</v>
      </c>
      <c r="H356">
        <v>5.6</v>
      </c>
    </row>
    <row r="357" spans="1:8" x14ac:dyDescent="0.25">
      <c r="A357">
        <v>2</v>
      </c>
      <c r="B357" t="s">
        <v>107</v>
      </c>
      <c r="C357" t="s">
        <v>187</v>
      </c>
      <c r="D357" s="22">
        <v>46203</v>
      </c>
      <c r="E357" t="s">
        <v>84</v>
      </c>
      <c r="F357" t="s">
        <v>139</v>
      </c>
      <c r="G357">
        <v>65000</v>
      </c>
      <c r="H357">
        <v>5.2</v>
      </c>
    </row>
    <row r="358" spans="1:8" x14ac:dyDescent="0.25">
      <c r="A358">
        <v>2</v>
      </c>
      <c r="B358" t="s">
        <v>107</v>
      </c>
      <c r="C358" t="s">
        <v>187</v>
      </c>
      <c r="D358" s="22">
        <v>46203</v>
      </c>
      <c r="E358" t="s">
        <v>84</v>
      </c>
      <c r="F358" t="s">
        <v>140</v>
      </c>
      <c r="G358">
        <v>70000</v>
      </c>
      <c r="H358">
        <v>5.6</v>
      </c>
    </row>
    <row r="359" spans="1:8" x14ac:dyDescent="0.25">
      <c r="A359">
        <v>2</v>
      </c>
      <c r="B359" t="s">
        <v>107</v>
      </c>
      <c r="C359" t="s">
        <v>187</v>
      </c>
      <c r="D359" s="22">
        <v>46203</v>
      </c>
      <c r="E359" t="s">
        <v>84</v>
      </c>
      <c r="F359" t="s">
        <v>180</v>
      </c>
      <c r="G359">
        <v>70000</v>
      </c>
      <c r="H359">
        <v>5.6</v>
      </c>
    </row>
    <row r="360" spans="1:8" x14ac:dyDescent="0.25">
      <c r="A360">
        <v>2</v>
      </c>
      <c r="B360" t="s">
        <v>107</v>
      </c>
      <c r="C360" t="s">
        <v>187</v>
      </c>
      <c r="D360" s="22">
        <v>46203</v>
      </c>
      <c r="E360" t="s">
        <v>84</v>
      </c>
      <c r="F360" t="s">
        <v>181</v>
      </c>
      <c r="G360">
        <v>70000</v>
      </c>
      <c r="H360">
        <v>5.6</v>
      </c>
    </row>
    <row r="361" spans="1:8" x14ac:dyDescent="0.25">
      <c r="A361">
        <v>2</v>
      </c>
      <c r="B361" t="s">
        <v>107</v>
      </c>
      <c r="C361" t="s">
        <v>187</v>
      </c>
      <c r="D361" s="22">
        <v>46203</v>
      </c>
      <c r="E361" t="s">
        <v>84</v>
      </c>
      <c r="F361" t="s">
        <v>241</v>
      </c>
      <c r="G361">
        <v>48000</v>
      </c>
      <c r="H361">
        <v>3.4</v>
      </c>
    </row>
    <row r="362" spans="1:8" x14ac:dyDescent="0.25">
      <c r="A362">
        <v>2</v>
      </c>
      <c r="B362" t="s">
        <v>107</v>
      </c>
      <c r="C362" t="s">
        <v>187</v>
      </c>
      <c r="D362" s="22">
        <v>46203</v>
      </c>
      <c r="E362" t="s">
        <v>84</v>
      </c>
      <c r="F362" t="s">
        <v>242</v>
      </c>
      <c r="G362">
        <v>75000</v>
      </c>
      <c r="H362">
        <v>5</v>
      </c>
    </row>
    <row r="363" spans="1:8" x14ac:dyDescent="0.25">
      <c r="A363">
        <v>2</v>
      </c>
      <c r="B363" t="s">
        <v>107</v>
      </c>
      <c r="C363" t="s">
        <v>187</v>
      </c>
      <c r="D363" s="22">
        <v>46203</v>
      </c>
      <c r="E363" t="s">
        <v>84</v>
      </c>
      <c r="F363" t="s">
        <v>243</v>
      </c>
      <c r="G363">
        <v>85000</v>
      </c>
      <c r="H363">
        <v>6.8</v>
      </c>
    </row>
    <row r="364" spans="1:8" x14ac:dyDescent="0.25">
      <c r="A364">
        <v>2</v>
      </c>
      <c r="B364" t="s">
        <v>107</v>
      </c>
      <c r="C364" t="s">
        <v>187</v>
      </c>
      <c r="D364" s="22">
        <v>46203</v>
      </c>
      <c r="E364" t="s">
        <v>84</v>
      </c>
      <c r="F364" t="s">
        <v>244</v>
      </c>
      <c r="G364">
        <v>80000</v>
      </c>
      <c r="H364">
        <v>6.4</v>
      </c>
    </row>
    <row r="365" spans="1:8" x14ac:dyDescent="0.25">
      <c r="A365">
        <v>2</v>
      </c>
      <c r="B365" t="s">
        <v>107</v>
      </c>
      <c r="C365" t="s">
        <v>188</v>
      </c>
      <c r="D365" s="22">
        <v>46206</v>
      </c>
      <c r="E365" t="s">
        <v>96</v>
      </c>
      <c r="F365" t="s">
        <v>119</v>
      </c>
      <c r="G365">
        <v>50000</v>
      </c>
      <c r="H365">
        <v>4.2</v>
      </c>
    </row>
    <row r="366" spans="1:8" x14ac:dyDescent="0.25">
      <c r="A366">
        <v>2</v>
      </c>
      <c r="B366" t="s">
        <v>107</v>
      </c>
      <c r="C366" t="s">
        <v>188</v>
      </c>
      <c r="D366" s="22">
        <v>46206</v>
      </c>
      <c r="E366" t="s">
        <v>96</v>
      </c>
      <c r="F366" t="s">
        <v>138</v>
      </c>
      <c r="G366">
        <v>85000</v>
      </c>
      <c r="H366">
        <v>6.1</v>
      </c>
    </row>
    <row r="367" spans="1:8" x14ac:dyDescent="0.25">
      <c r="A367">
        <v>2</v>
      </c>
      <c r="B367" t="s">
        <v>107</v>
      </c>
      <c r="C367" t="s">
        <v>188</v>
      </c>
      <c r="D367" s="22">
        <v>46206</v>
      </c>
      <c r="E367" t="s">
        <v>96</v>
      </c>
      <c r="F367" t="s">
        <v>139</v>
      </c>
      <c r="G367">
        <v>80000</v>
      </c>
      <c r="H367">
        <v>5.7</v>
      </c>
    </row>
    <row r="368" spans="1:8" x14ac:dyDescent="0.25">
      <c r="A368">
        <v>2</v>
      </c>
      <c r="B368" t="s">
        <v>107</v>
      </c>
      <c r="C368" t="s">
        <v>188</v>
      </c>
      <c r="D368" s="22">
        <v>46206</v>
      </c>
      <c r="E368" t="s">
        <v>96</v>
      </c>
      <c r="F368" t="s">
        <v>140</v>
      </c>
      <c r="G368">
        <v>85000</v>
      </c>
      <c r="H368">
        <v>6.1</v>
      </c>
    </row>
    <row r="369" spans="1:8" x14ac:dyDescent="0.25">
      <c r="A369">
        <v>2</v>
      </c>
      <c r="B369" t="s">
        <v>107</v>
      </c>
      <c r="C369" t="s">
        <v>188</v>
      </c>
      <c r="D369" s="22">
        <v>46206</v>
      </c>
      <c r="E369" t="s">
        <v>96</v>
      </c>
      <c r="F369" t="s">
        <v>180</v>
      </c>
      <c r="G369">
        <v>85000</v>
      </c>
      <c r="H369">
        <v>6.1</v>
      </c>
    </row>
    <row r="370" spans="1:8" x14ac:dyDescent="0.25">
      <c r="A370">
        <v>2</v>
      </c>
      <c r="B370" t="s">
        <v>107</v>
      </c>
      <c r="C370" t="s">
        <v>188</v>
      </c>
      <c r="D370" s="22">
        <v>46206</v>
      </c>
      <c r="E370" t="s">
        <v>96</v>
      </c>
      <c r="F370" t="s">
        <v>181</v>
      </c>
      <c r="G370">
        <v>85000</v>
      </c>
      <c r="H370">
        <v>6.1</v>
      </c>
    </row>
    <row r="371" spans="1:8" x14ac:dyDescent="0.25">
      <c r="A371">
        <v>2</v>
      </c>
      <c r="B371" t="s">
        <v>107</v>
      </c>
      <c r="C371" t="s">
        <v>188</v>
      </c>
      <c r="D371" s="22">
        <v>46206</v>
      </c>
      <c r="E371" t="s">
        <v>96</v>
      </c>
      <c r="F371" t="s">
        <v>241</v>
      </c>
      <c r="G371">
        <v>30000</v>
      </c>
      <c r="H371">
        <v>2.15</v>
      </c>
    </row>
    <row r="372" spans="1:8" x14ac:dyDescent="0.25">
      <c r="A372">
        <v>2</v>
      </c>
      <c r="B372" t="s">
        <v>107</v>
      </c>
      <c r="C372" t="s">
        <v>188</v>
      </c>
      <c r="D372" s="22">
        <v>46206</v>
      </c>
      <c r="E372" t="s">
        <v>96</v>
      </c>
      <c r="F372" t="s">
        <v>242</v>
      </c>
      <c r="G372">
        <v>68000</v>
      </c>
      <c r="H372">
        <v>4.55</v>
      </c>
    </row>
    <row r="373" spans="1:8" x14ac:dyDescent="0.25">
      <c r="A373">
        <v>2</v>
      </c>
      <c r="B373" t="s">
        <v>107</v>
      </c>
      <c r="C373" t="s">
        <v>188</v>
      </c>
      <c r="D373" s="22">
        <v>46206</v>
      </c>
      <c r="E373" t="s">
        <v>96</v>
      </c>
      <c r="F373" t="s">
        <v>243</v>
      </c>
      <c r="G373">
        <v>100000</v>
      </c>
      <c r="H373">
        <v>7.15</v>
      </c>
    </row>
    <row r="374" spans="1:8" x14ac:dyDescent="0.25">
      <c r="A374">
        <v>2</v>
      </c>
      <c r="B374" t="s">
        <v>107</v>
      </c>
      <c r="C374" t="s">
        <v>188</v>
      </c>
      <c r="D374" s="22">
        <v>46206</v>
      </c>
      <c r="E374" t="s">
        <v>96</v>
      </c>
      <c r="F374" t="s">
        <v>244</v>
      </c>
      <c r="G374">
        <v>100000</v>
      </c>
      <c r="H374">
        <v>7.15</v>
      </c>
    </row>
    <row r="375" spans="1:8" x14ac:dyDescent="0.25">
      <c r="A375">
        <v>2</v>
      </c>
      <c r="B375" t="s">
        <v>107</v>
      </c>
      <c r="C375" t="s">
        <v>190</v>
      </c>
      <c r="D375" s="22">
        <v>46203</v>
      </c>
      <c r="E375" t="s">
        <v>81</v>
      </c>
      <c r="F375" t="s">
        <v>119</v>
      </c>
      <c r="G375">
        <v>200000</v>
      </c>
      <c r="H375">
        <v>16.7</v>
      </c>
    </row>
    <row r="376" spans="1:8" x14ac:dyDescent="0.25">
      <c r="A376">
        <v>2</v>
      </c>
      <c r="B376" t="s">
        <v>107</v>
      </c>
      <c r="C376" t="s">
        <v>190</v>
      </c>
      <c r="D376" s="22">
        <v>46203</v>
      </c>
      <c r="E376" t="s">
        <v>81</v>
      </c>
      <c r="F376" t="s">
        <v>138</v>
      </c>
      <c r="G376">
        <v>265000</v>
      </c>
      <c r="H376">
        <v>18.899999999999999</v>
      </c>
    </row>
    <row r="377" spans="1:8" x14ac:dyDescent="0.25">
      <c r="A377">
        <v>2</v>
      </c>
      <c r="B377" t="s">
        <v>107</v>
      </c>
      <c r="C377" t="s">
        <v>190</v>
      </c>
      <c r="D377" s="22">
        <v>46203</v>
      </c>
      <c r="E377" t="s">
        <v>81</v>
      </c>
      <c r="F377" t="s">
        <v>139</v>
      </c>
      <c r="G377">
        <v>255000</v>
      </c>
      <c r="H377">
        <v>18.2</v>
      </c>
    </row>
    <row r="378" spans="1:8" x14ac:dyDescent="0.25">
      <c r="A378">
        <v>2</v>
      </c>
      <c r="B378" t="s">
        <v>107</v>
      </c>
      <c r="C378" t="s">
        <v>190</v>
      </c>
      <c r="D378" s="22">
        <v>46203</v>
      </c>
      <c r="E378" t="s">
        <v>81</v>
      </c>
      <c r="F378" t="s">
        <v>140</v>
      </c>
      <c r="G378">
        <v>265000</v>
      </c>
      <c r="H378">
        <v>18.899999999999999</v>
      </c>
    </row>
    <row r="379" spans="1:8" x14ac:dyDescent="0.25">
      <c r="A379">
        <v>2</v>
      </c>
      <c r="B379" t="s">
        <v>107</v>
      </c>
      <c r="C379" t="s">
        <v>190</v>
      </c>
      <c r="D379" s="22">
        <v>46203</v>
      </c>
      <c r="E379" t="s">
        <v>81</v>
      </c>
      <c r="F379" t="s">
        <v>180</v>
      </c>
      <c r="G379">
        <v>275000</v>
      </c>
      <c r="H379">
        <v>19.649999999999999</v>
      </c>
    </row>
    <row r="380" spans="1:8" x14ac:dyDescent="0.25">
      <c r="A380">
        <v>2</v>
      </c>
      <c r="B380" t="s">
        <v>107</v>
      </c>
      <c r="C380" t="s">
        <v>190</v>
      </c>
      <c r="D380" s="22">
        <v>46203</v>
      </c>
      <c r="E380" t="s">
        <v>81</v>
      </c>
      <c r="F380" t="s">
        <v>181</v>
      </c>
      <c r="G380">
        <v>275000</v>
      </c>
      <c r="H380">
        <v>19.649999999999999</v>
      </c>
    </row>
    <row r="381" spans="1:8" x14ac:dyDescent="0.25">
      <c r="A381">
        <v>2</v>
      </c>
      <c r="B381" t="s">
        <v>107</v>
      </c>
      <c r="C381" t="s">
        <v>190</v>
      </c>
      <c r="D381" s="22">
        <v>46203</v>
      </c>
      <c r="E381" t="s">
        <v>81</v>
      </c>
      <c r="F381" t="s">
        <v>241</v>
      </c>
      <c r="G381">
        <v>70000</v>
      </c>
      <c r="H381">
        <v>6.1</v>
      </c>
    </row>
    <row r="382" spans="1:8" x14ac:dyDescent="0.25">
      <c r="A382">
        <v>2</v>
      </c>
      <c r="B382" t="s">
        <v>107</v>
      </c>
      <c r="C382" t="s">
        <v>190</v>
      </c>
      <c r="D382" s="22">
        <v>46203</v>
      </c>
      <c r="E382" t="s">
        <v>81</v>
      </c>
      <c r="F382" t="s">
        <v>242</v>
      </c>
      <c r="G382">
        <v>185000</v>
      </c>
      <c r="H382">
        <v>12.3</v>
      </c>
    </row>
    <row r="383" spans="1:8" x14ac:dyDescent="0.25">
      <c r="A383">
        <v>2</v>
      </c>
      <c r="B383" t="s">
        <v>107</v>
      </c>
      <c r="C383" t="s">
        <v>190</v>
      </c>
      <c r="D383" s="22">
        <v>46203</v>
      </c>
      <c r="E383" t="s">
        <v>81</v>
      </c>
      <c r="F383" t="s">
        <v>243</v>
      </c>
      <c r="G383">
        <v>305000</v>
      </c>
      <c r="H383">
        <v>21.8</v>
      </c>
    </row>
    <row r="384" spans="1:8" x14ac:dyDescent="0.25">
      <c r="A384">
        <v>2</v>
      </c>
      <c r="B384" t="s">
        <v>107</v>
      </c>
      <c r="C384" t="s">
        <v>190</v>
      </c>
      <c r="D384" s="22">
        <v>46203</v>
      </c>
      <c r="E384" t="s">
        <v>81</v>
      </c>
      <c r="F384" t="s">
        <v>244</v>
      </c>
      <c r="G384">
        <v>305000</v>
      </c>
      <c r="H384">
        <v>21.8</v>
      </c>
    </row>
    <row r="385" spans="1:8" x14ac:dyDescent="0.25">
      <c r="A385">
        <v>2</v>
      </c>
      <c r="B385" t="s">
        <v>107</v>
      </c>
      <c r="C385" t="s">
        <v>192</v>
      </c>
      <c r="D385" s="22">
        <v>46203</v>
      </c>
      <c r="E385" t="s">
        <v>193</v>
      </c>
      <c r="F385" t="s">
        <v>119</v>
      </c>
      <c r="G385">
        <v>10000</v>
      </c>
      <c r="H385">
        <v>1.3</v>
      </c>
    </row>
    <row r="386" spans="1:8" x14ac:dyDescent="0.25">
      <c r="A386">
        <v>2</v>
      </c>
      <c r="B386" t="s">
        <v>107</v>
      </c>
      <c r="C386" t="s">
        <v>192</v>
      </c>
      <c r="D386" s="22">
        <v>46203</v>
      </c>
      <c r="E386" t="s">
        <v>193</v>
      </c>
      <c r="F386" t="s">
        <v>138</v>
      </c>
      <c r="G386">
        <v>30000</v>
      </c>
      <c r="H386">
        <v>3.5</v>
      </c>
    </row>
    <row r="387" spans="1:8" x14ac:dyDescent="0.25">
      <c r="A387">
        <v>2</v>
      </c>
      <c r="B387" t="s">
        <v>107</v>
      </c>
      <c r="C387" t="s">
        <v>192</v>
      </c>
      <c r="D387" s="22">
        <v>46203</v>
      </c>
      <c r="E387" t="s">
        <v>193</v>
      </c>
      <c r="F387" t="s">
        <v>139</v>
      </c>
      <c r="G387">
        <v>25000</v>
      </c>
      <c r="H387">
        <v>2.9</v>
      </c>
    </row>
    <row r="388" spans="1:8" x14ac:dyDescent="0.25">
      <c r="A388">
        <v>2</v>
      </c>
      <c r="B388" t="s">
        <v>107</v>
      </c>
      <c r="C388" t="s">
        <v>192</v>
      </c>
      <c r="D388" s="22">
        <v>46203</v>
      </c>
      <c r="E388" t="s">
        <v>193</v>
      </c>
      <c r="F388" t="s">
        <v>140</v>
      </c>
      <c r="G388">
        <v>30000</v>
      </c>
      <c r="H388">
        <v>3.5</v>
      </c>
    </row>
    <row r="389" spans="1:8" x14ac:dyDescent="0.25">
      <c r="A389">
        <v>2</v>
      </c>
      <c r="B389" t="s">
        <v>107</v>
      </c>
      <c r="C389" t="s">
        <v>192</v>
      </c>
      <c r="D389" s="22">
        <v>46203</v>
      </c>
      <c r="E389" t="s">
        <v>193</v>
      </c>
      <c r="F389" t="s">
        <v>180</v>
      </c>
      <c r="G389">
        <v>35000</v>
      </c>
      <c r="H389">
        <v>4.0999999999999996</v>
      </c>
    </row>
    <row r="390" spans="1:8" x14ac:dyDescent="0.25">
      <c r="A390">
        <v>2</v>
      </c>
      <c r="B390" t="s">
        <v>107</v>
      </c>
      <c r="C390" t="s">
        <v>192</v>
      </c>
      <c r="D390" s="22">
        <v>46203</v>
      </c>
      <c r="E390" t="s">
        <v>193</v>
      </c>
      <c r="F390" t="s">
        <v>181</v>
      </c>
      <c r="G390">
        <v>35000</v>
      </c>
      <c r="H390">
        <v>4.0999999999999996</v>
      </c>
    </row>
    <row r="391" spans="1:8" x14ac:dyDescent="0.25">
      <c r="A391">
        <v>2</v>
      </c>
      <c r="B391" t="s">
        <v>107</v>
      </c>
      <c r="C391" t="s">
        <v>192</v>
      </c>
      <c r="D391" s="22">
        <v>46203</v>
      </c>
      <c r="E391" t="s">
        <v>193</v>
      </c>
      <c r="F391" t="s">
        <v>241</v>
      </c>
      <c r="G391">
        <v>18000</v>
      </c>
      <c r="H391">
        <v>2.1</v>
      </c>
    </row>
    <row r="392" spans="1:8" x14ac:dyDescent="0.25">
      <c r="A392">
        <v>2</v>
      </c>
      <c r="B392" t="s">
        <v>107</v>
      </c>
      <c r="C392" t="s">
        <v>192</v>
      </c>
      <c r="D392" s="22">
        <v>46203</v>
      </c>
      <c r="E392" t="s">
        <v>193</v>
      </c>
      <c r="F392" t="s">
        <v>242</v>
      </c>
      <c r="G392">
        <v>28000</v>
      </c>
      <c r="H392">
        <v>3.1</v>
      </c>
    </row>
    <row r="393" spans="1:8" x14ac:dyDescent="0.25">
      <c r="A393">
        <v>2</v>
      </c>
      <c r="B393" t="s">
        <v>107</v>
      </c>
      <c r="C393" t="s">
        <v>192</v>
      </c>
      <c r="D393" s="22">
        <v>46203</v>
      </c>
      <c r="E393" t="s">
        <v>193</v>
      </c>
      <c r="F393" t="s">
        <v>243</v>
      </c>
      <c r="G393">
        <v>35000</v>
      </c>
      <c r="H393">
        <v>4.0999999999999996</v>
      </c>
    </row>
    <row r="394" spans="1:8" x14ac:dyDescent="0.25">
      <c r="A394">
        <v>2</v>
      </c>
      <c r="B394" t="s">
        <v>107</v>
      </c>
      <c r="C394" t="s">
        <v>192</v>
      </c>
      <c r="D394" s="22">
        <v>46203</v>
      </c>
      <c r="E394" t="s">
        <v>193</v>
      </c>
      <c r="F394" t="s">
        <v>244</v>
      </c>
      <c r="G394">
        <v>35000</v>
      </c>
      <c r="H394">
        <v>4.0999999999999996</v>
      </c>
    </row>
    <row r="395" spans="1:8" x14ac:dyDescent="0.25">
      <c r="A395">
        <v>2</v>
      </c>
      <c r="B395" t="s">
        <v>107</v>
      </c>
      <c r="C395" t="s">
        <v>192</v>
      </c>
      <c r="D395" s="22">
        <v>46204</v>
      </c>
      <c r="E395" t="s">
        <v>83</v>
      </c>
      <c r="F395" t="s">
        <v>119</v>
      </c>
      <c r="G395">
        <v>180000</v>
      </c>
      <c r="H395">
        <v>15</v>
      </c>
    </row>
    <row r="396" spans="1:8" x14ac:dyDescent="0.25">
      <c r="A396">
        <v>2</v>
      </c>
      <c r="B396" t="s">
        <v>107</v>
      </c>
      <c r="C396" t="s">
        <v>192</v>
      </c>
      <c r="D396" s="22">
        <v>46204</v>
      </c>
      <c r="E396" t="s">
        <v>83</v>
      </c>
      <c r="F396" t="s">
        <v>138</v>
      </c>
      <c r="G396">
        <v>255000</v>
      </c>
      <c r="H396">
        <v>18.2</v>
      </c>
    </row>
    <row r="397" spans="1:8" x14ac:dyDescent="0.25">
      <c r="A397">
        <v>2</v>
      </c>
      <c r="B397" t="s">
        <v>107</v>
      </c>
      <c r="C397" t="s">
        <v>192</v>
      </c>
      <c r="D397" s="22">
        <v>46204</v>
      </c>
      <c r="E397" t="s">
        <v>83</v>
      </c>
      <c r="F397" t="s">
        <v>139</v>
      </c>
      <c r="G397">
        <v>245000</v>
      </c>
      <c r="H397">
        <v>17.5</v>
      </c>
    </row>
    <row r="398" spans="1:8" x14ac:dyDescent="0.25">
      <c r="A398">
        <v>2</v>
      </c>
      <c r="B398" t="s">
        <v>107</v>
      </c>
      <c r="C398" t="s">
        <v>192</v>
      </c>
      <c r="D398" s="22">
        <v>46204</v>
      </c>
      <c r="E398" t="s">
        <v>83</v>
      </c>
      <c r="F398" t="s">
        <v>140</v>
      </c>
      <c r="G398">
        <v>255000</v>
      </c>
      <c r="H398">
        <v>18.2</v>
      </c>
    </row>
    <row r="399" spans="1:8" x14ac:dyDescent="0.25">
      <c r="A399">
        <v>2</v>
      </c>
      <c r="B399" t="s">
        <v>107</v>
      </c>
      <c r="C399" t="s">
        <v>192</v>
      </c>
      <c r="D399" s="22">
        <v>46204</v>
      </c>
      <c r="E399" t="s">
        <v>83</v>
      </c>
      <c r="F399" t="s">
        <v>180</v>
      </c>
      <c r="G399">
        <v>265000</v>
      </c>
      <c r="H399">
        <v>18.95</v>
      </c>
    </row>
    <row r="400" spans="1:8" x14ac:dyDescent="0.25">
      <c r="A400">
        <v>2</v>
      </c>
      <c r="B400" t="s">
        <v>107</v>
      </c>
      <c r="C400" t="s">
        <v>192</v>
      </c>
      <c r="D400" s="22">
        <v>46204</v>
      </c>
      <c r="E400" t="s">
        <v>83</v>
      </c>
      <c r="F400" t="s">
        <v>181</v>
      </c>
      <c r="G400">
        <v>265000</v>
      </c>
      <c r="H400">
        <v>18.95</v>
      </c>
    </row>
    <row r="401" spans="1:8" x14ac:dyDescent="0.25">
      <c r="A401">
        <v>2</v>
      </c>
      <c r="B401" t="s">
        <v>107</v>
      </c>
      <c r="C401" t="s">
        <v>192</v>
      </c>
      <c r="D401" s="22">
        <v>46204</v>
      </c>
      <c r="E401" t="s">
        <v>83</v>
      </c>
      <c r="F401" t="s">
        <v>241</v>
      </c>
      <c r="G401">
        <v>60000</v>
      </c>
      <c r="H401">
        <v>5.2</v>
      </c>
    </row>
    <row r="402" spans="1:8" x14ac:dyDescent="0.25">
      <c r="A402">
        <v>2</v>
      </c>
      <c r="B402" t="s">
        <v>107</v>
      </c>
      <c r="C402" t="s">
        <v>192</v>
      </c>
      <c r="D402" s="22">
        <v>46204</v>
      </c>
      <c r="E402" t="s">
        <v>83</v>
      </c>
      <c r="F402" t="s">
        <v>242</v>
      </c>
      <c r="G402">
        <v>170000</v>
      </c>
      <c r="H402">
        <v>11.3</v>
      </c>
    </row>
    <row r="403" spans="1:8" x14ac:dyDescent="0.25">
      <c r="A403">
        <v>2</v>
      </c>
      <c r="B403" t="s">
        <v>107</v>
      </c>
      <c r="C403" t="s">
        <v>192</v>
      </c>
      <c r="D403" s="22">
        <v>46204</v>
      </c>
      <c r="E403" t="s">
        <v>83</v>
      </c>
      <c r="F403" t="s">
        <v>243</v>
      </c>
      <c r="G403">
        <v>295000</v>
      </c>
      <c r="H403">
        <v>21.1</v>
      </c>
    </row>
    <row r="404" spans="1:8" x14ac:dyDescent="0.25">
      <c r="A404">
        <v>2</v>
      </c>
      <c r="B404" t="s">
        <v>107</v>
      </c>
      <c r="C404" t="s">
        <v>192</v>
      </c>
      <c r="D404" s="22">
        <v>46204</v>
      </c>
      <c r="E404" t="s">
        <v>83</v>
      </c>
      <c r="F404" t="s">
        <v>244</v>
      </c>
      <c r="G404">
        <v>295000</v>
      </c>
      <c r="H404">
        <v>21.1</v>
      </c>
    </row>
    <row r="405" spans="1:8" x14ac:dyDescent="0.25">
      <c r="A405">
        <v>2</v>
      </c>
      <c r="B405" t="s">
        <v>107</v>
      </c>
      <c r="C405" t="s">
        <v>192</v>
      </c>
      <c r="D405" s="22">
        <v>46204</v>
      </c>
      <c r="E405" t="s">
        <v>82</v>
      </c>
      <c r="F405" t="s">
        <v>119</v>
      </c>
      <c r="G405">
        <v>80000</v>
      </c>
      <c r="H405">
        <v>6.7</v>
      </c>
    </row>
    <row r="406" spans="1:8" x14ac:dyDescent="0.25">
      <c r="A406">
        <v>2</v>
      </c>
      <c r="B406" t="s">
        <v>107</v>
      </c>
      <c r="C406" t="s">
        <v>192</v>
      </c>
      <c r="D406" s="22">
        <v>46204</v>
      </c>
      <c r="E406" t="s">
        <v>82</v>
      </c>
      <c r="F406" t="s">
        <v>138</v>
      </c>
      <c r="G406">
        <v>285000</v>
      </c>
      <c r="H406">
        <v>20.350000000000001</v>
      </c>
    </row>
    <row r="407" spans="1:8" x14ac:dyDescent="0.25">
      <c r="A407">
        <v>2</v>
      </c>
      <c r="B407" t="s">
        <v>107</v>
      </c>
      <c r="C407" t="s">
        <v>192</v>
      </c>
      <c r="D407" s="22">
        <v>46204</v>
      </c>
      <c r="E407" t="s">
        <v>82</v>
      </c>
      <c r="F407" t="s">
        <v>139</v>
      </c>
      <c r="G407">
        <v>275000</v>
      </c>
      <c r="H407">
        <v>19.649999999999999</v>
      </c>
    </row>
    <row r="408" spans="1:8" x14ac:dyDescent="0.25">
      <c r="A408">
        <v>2</v>
      </c>
      <c r="B408" t="s">
        <v>107</v>
      </c>
      <c r="C408" t="s">
        <v>192</v>
      </c>
      <c r="D408" s="22">
        <v>46204</v>
      </c>
      <c r="E408" t="s">
        <v>82</v>
      </c>
      <c r="F408" t="s">
        <v>140</v>
      </c>
      <c r="G408">
        <v>285000</v>
      </c>
      <c r="H408">
        <v>20.350000000000001</v>
      </c>
    </row>
    <row r="409" spans="1:8" x14ac:dyDescent="0.25">
      <c r="A409">
        <v>2</v>
      </c>
      <c r="B409" t="s">
        <v>107</v>
      </c>
      <c r="C409" t="s">
        <v>192</v>
      </c>
      <c r="D409" s="22">
        <v>46204</v>
      </c>
      <c r="E409" t="s">
        <v>82</v>
      </c>
      <c r="F409" t="s">
        <v>180</v>
      </c>
      <c r="G409">
        <v>295000</v>
      </c>
      <c r="H409">
        <v>21.05</v>
      </c>
    </row>
    <row r="410" spans="1:8" x14ac:dyDescent="0.25">
      <c r="A410">
        <v>2</v>
      </c>
      <c r="B410" t="s">
        <v>107</v>
      </c>
      <c r="C410" t="s">
        <v>192</v>
      </c>
      <c r="D410" s="22">
        <v>46204</v>
      </c>
      <c r="E410" t="s">
        <v>82</v>
      </c>
      <c r="F410" t="s">
        <v>181</v>
      </c>
      <c r="G410">
        <v>295000</v>
      </c>
      <c r="H410">
        <v>21.05</v>
      </c>
    </row>
    <row r="411" spans="1:8" x14ac:dyDescent="0.25">
      <c r="A411">
        <v>2</v>
      </c>
      <c r="B411" t="s">
        <v>107</v>
      </c>
      <c r="C411" t="s">
        <v>192</v>
      </c>
      <c r="D411" s="22">
        <v>46204</v>
      </c>
      <c r="E411" t="s">
        <v>82</v>
      </c>
      <c r="F411" t="s">
        <v>241</v>
      </c>
      <c r="G411">
        <v>170000</v>
      </c>
      <c r="H411">
        <v>12.15</v>
      </c>
    </row>
    <row r="412" spans="1:8" x14ac:dyDescent="0.25">
      <c r="A412">
        <v>2</v>
      </c>
      <c r="B412" t="s">
        <v>107</v>
      </c>
      <c r="C412" t="s">
        <v>192</v>
      </c>
      <c r="D412" s="22">
        <v>46204</v>
      </c>
      <c r="E412" t="s">
        <v>82</v>
      </c>
      <c r="F412" t="s">
        <v>242</v>
      </c>
      <c r="G412">
        <v>275000</v>
      </c>
      <c r="H412">
        <v>18.3</v>
      </c>
    </row>
    <row r="413" spans="1:8" x14ac:dyDescent="0.25">
      <c r="A413">
        <v>2</v>
      </c>
      <c r="B413" t="s">
        <v>107</v>
      </c>
      <c r="C413" t="s">
        <v>192</v>
      </c>
      <c r="D413" s="22">
        <v>46204</v>
      </c>
      <c r="E413" t="s">
        <v>82</v>
      </c>
      <c r="F413" t="s">
        <v>243</v>
      </c>
      <c r="G413">
        <v>330000</v>
      </c>
      <c r="H413">
        <v>23.55</v>
      </c>
    </row>
    <row r="414" spans="1:8" x14ac:dyDescent="0.25">
      <c r="A414">
        <v>2</v>
      </c>
      <c r="B414" t="s">
        <v>107</v>
      </c>
      <c r="C414" t="s">
        <v>192</v>
      </c>
      <c r="D414" s="22">
        <v>46204</v>
      </c>
      <c r="E414" t="s">
        <v>82</v>
      </c>
      <c r="F414" t="s">
        <v>244</v>
      </c>
      <c r="G414">
        <v>320000</v>
      </c>
      <c r="H414">
        <v>22.85</v>
      </c>
    </row>
    <row r="415" spans="1:8" x14ac:dyDescent="0.25">
      <c r="A415">
        <v>2</v>
      </c>
      <c r="B415" t="s">
        <v>107</v>
      </c>
      <c r="C415" t="s">
        <v>192</v>
      </c>
      <c r="D415" s="22">
        <v>46204</v>
      </c>
      <c r="E415" t="s">
        <v>194</v>
      </c>
      <c r="F415" t="s">
        <v>119</v>
      </c>
      <c r="G415">
        <v>10000</v>
      </c>
      <c r="H415">
        <v>1.3</v>
      </c>
    </row>
    <row r="416" spans="1:8" x14ac:dyDescent="0.25">
      <c r="A416">
        <v>2</v>
      </c>
      <c r="B416" t="s">
        <v>107</v>
      </c>
      <c r="C416" t="s">
        <v>192</v>
      </c>
      <c r="D416" s="22">
        <v>46204</v>
      </c>
      <c r="E416" t="s">
        <v>194</v>
      </c>
      <c r="F416" t="s">
        <v>138</v>
      </c>
      <c r="G416">
        <v>30000</v>
      </c>
      <c r="H416">
        <v>3.5</v>
      </c>
    </row>
    <row r="417" spans="1:8" x14ac:dyDescent="0.25">
      <c r="A417">
        <v>2</v>
      </c>
      <c r="B417" t="s">
        <v>107</v>
      </c>
      <c r="C417" t="s">
        <v>192</v>
      </c>
      <c r="D417" s="22">
        <v>46204</v>
      </c>
      <c r="E417" t="s">
        <v>194</v>
      </c>
      <c r="F417" t="s">
        <v>139</v>
      </c>
      <c r="G417">
        <v>25000</v>
      </c>
      <c r="H417">
        <v>2.9</v>
      </c>
    </row>
    <row r="418" spans="1:8" x14ac:dyDescent="0.25">
      <c r="A418">
        <v>2</v>
      </c>
      <c r="B418" t="s">
        <v>107</v>
      </c>
      <c r="C418" t="s">
        <v>192</v>
      </c>
      <c r="D418" s="22">
        <v>46204</v>
      </c>
      <c r="E418" t="s">
        <v>194</v>
      </c>
      <c r="F418" t="s">
        <v>140</v>
      </c>
      <c r="G418">
        <v>30000</v>
      </c>
      <c r="H418">
        <v>3.5</v>
      </c>
    </row>
    <row r="419" spans="1:8" x14ac:dyDescent="0.25">
      <c r="A419">
        <v>2</v>
      </c>
      <c r="B419" t="s">
        <v>107</v>
      </c>
      <c r="C419" t="s">
        <v>192</v>
      </c>
      <c r="D419" s="22">
        <v>46204</v>
      </c>
      <c r="E419" t="s">
        <v>194</v>
      </c>
      <c r="F419" t="s">
        <v>180</v>
      </c>
      <c r="G419">
        <v>35000</v>
      </c>
      <c r="H419">
        <v>4.0999999999999996</v>
      </c>
    </row>
    <row r="420" spans="1:8" x14ac:dyDescent="0.25">
      <c r="A420">
        <v>2</v>
      </c>
      <c r="B420" t="s">
        <v>107</v>
      </c>
      <c r="C420" t="s">
        <v>192</v>
      </c>
      <c r="D420" s="22">
        <v>46204</v>
      </c>
      <c r="E420" t="s">
        <v>194</v>
      </c>
      <c r="F420" t="s">
        <v>181</v>
      </c>
      <c r="G420">
        <v>35000</v>
      </c>
      <c r="H420">
        <v>4.0999999999999996</v>
      </c>
    </row>
    <row r="421" spans="1:8" x14ac:dyDescent="0.25">
      <c r="A421">
        <v>2</v>
      </c>
      <c r="B421" t="s">
        <v>107</v>
      </c>
      <c r="C421" t="s">
        <v>192</v>
      </c>
      <c r="D421" s="22">
        <v>46204</v>
      </c>
      <c r="E421" t="s">
        <v>194</v>
      </c>
      <c r="F421" t="s">
        <v>241</v>
      </c>
      <c r="G421">
        <v>18000</v>
      </c>
      <c r="H421">
        <v>2.1</v>
      </c>
    </row>
    <row r="422" spans="1:8" x14ac:dyDescent="0.25">
      <c r="A422">
        <v>2</v>
      </c>
      <c r="B422" t="s">
        <v>107</v>
      </c>
      <c r="C422" t="s">
        <v>192</v>
      </c>
      <c r="D422" s="22">
        <v>46204</v>
      </c>
      <c r="E422" t="s">
        <v>194</v>
      </c>
      <c r="F422" t="s">
        <v>242</v>
      </c>
      <c r="G422">
        <v>28000</v>
      </c>
      <c r="H422">
        <v>3.1</v>
      </c>
    </row>
    <row r="423" spans="1:8" x14ac:dyDescent="0.25">
      <c r="A423">
        <v>2</v>
      </c>
      <c r="B423" t="s">
        <v>107</v>
      </c>
      <c r="C423" t="s">
        <v>192</v>
      </c>
      <c r="D423" s="22">
        <v>46204</v>
      </c>
      <c r="E423" t="s">
        <v>194</v>
      </c>
      <c r="F423" t="s">
        <v>243</v>
      </c>
      <c r="G423">
        <v>35000</v>
      </c>
      <c r="H423">
        <v>4.0999999999999996</v>
      </c>
    </row>
    <row r="424" spans="1:8" x14ac:dyDescent="0.25">
      <c r="A424">
        <v>2</v>
      </c>
      <c r="B424" t="s">
        <v>107</v>
      </c>
      <c r="C424" t="s">
        <v>192</v>
      </c>
      <c r="D424" s="22">
        <v>46204</v>
      </c>
      <c r="E424" t="s">
        <v>194</v>
      </c>
      <c r="F424" t="s">
        <v>244</v>
      </c>
      <c r="G424">
        <v>35000</v>
      </c>
      <c r="H424">
        <v>4.0999999999999996</v>
      </c>
    </row>
    <row r="425" spans="1:8" x14ac:dyDescent="0.25">
      <c r="A425">
        <v>2</v>
      </c>
      <c r="B425" t="s">
        <v>107</v>
      </c>
      <c r="C425" t="s">
        <v>192</v>
      </c>
      <c r="D425" s="22">
        <v>46204</v>
      </c>
      <c r="E425" t="s">
        <v>195</v>
      </c>
      <c r="F425" t="s">
        <v>119</v>
      </c>
      <c r="G425">
        <v>24000</v>
      </c>
      <c r="H425">
        <v>3</v>
      </c>
    </row>
    <row r="426" spans="1:8" x14ac:dyDescent="0.25">
      <c r="A426">
        <v>2</v>
      </c>
      <c r="B426" t="s">
        <v>107</v>
      </c>
      <c r="C426" t="s">
        <v>192</v>
      </c>
      <c r="D426" s="22">
        <v>46204</v>
      </c>
      <c r="E426" t="s">
        <v>195</v>
      </c>
      <c r="F426" t="s">
        <v>138</v>
      </c>
      <c r="G426">
        <v>45000</v>
      </c>
      <c r="H426">
        <v>5.3</v>
      </c>
    </row>
    <row r="427" spans="1:8" x14ac:dyDescent="0.25">
      <c r="A427">
        <v>2</v>
      </c>
      <c r="B427" t="s">
        <v>107</v>
      </c>
      <c r="C427" t="s">
        <v>192</v>
      </c>
      <c r="D427" s="22">
        <v>46204</v>
      </c>
      <c r="E427" t="s">
        <v>195</v>
      </c>
      <c r="F427" t="s">
        <v>139</v>
      </c>
      <c r="G427">
        <v>40000</v>
      </c>
      <c r="H427">
        <v>4.7</v>
      </c>
    </row>
    <row r="428" spans="1:8" x14ac:dyDescent="0.25">
      <c r="A428">
        <v>2</v>
      </c>
      <c r="B428" t="s">
        <v>107</v>
      </c>
      <c r="C428" t="s">
        <v>192</v>
      </c>
      <c r="D428" s="22">
        <v>46204</v>
      </c>
      <c r="E428" t="s">
        <v>195</v>
      </c>
      <c r="F428" t="s">
        <v>140</v>
      </c>
      <c r="G428">
        <v>45000</v>
      </c>
      <c r="H428">
        <v>5.3</v>
      </c>
    </row>
    <row r="429" spans="1:8" x14ac:dyDescent="0.25">
      <c r="A429">
        <v>2</v>
      </c>
      <c r="B429" t="s">
        <v>107</v>
      </c>
      <c r="C429" t="s">
        <v>192</v>
      </c>
      <c r="D429" s="22">
        <v>46204</v>
      </c>
      <c r="E429" t="s">
        <v>195</v>
      </c>
      <c r="F429" t="s">
        <v>180</v>
      </c>
      <c r="G429">
        <v>55000</v>
      </c>
      <c r="H429">
        <v>6.5</v>
      </c>
    </row>
    <row r="430" spans="1:8" x14ac:dyDescent="0.25">
      <c r="A430">
        <v>2</v>
      </c>
      <c r="B430" t="s">
        <v>107</v>
      </c>
      <c r="C430" t="s">
        <v>192</v>
      </c>
      <c r="D430" s="22">
        <v>46204</v>
      </c>
      <c r="E430" t="s">
        <v>195</v>
      </c>
      <c r="F430" t="s">
        <v>181</v>
      </c>
      <c r="G430">
        <v>55000</v>
      </c>
      <c r="H430">
        <v>6.5</v>
      </c>
    </row>
    <row r="431" spans="1:8" x14ac:dyDescent="0.25">
      <c r="A431">
        <v>2</v>
      </c>
      <c r="B431" t="s">
        <v>107</v>
      </c>
      <c r="C431" t="s">
        <v>192</v>
      </c>
      <c r="D431" s="22">
        <v>46204</v>
      </c>
      <c r="E431" t="s">
        <v>195</v>
      </c>
      <c r="F431" t="s">
        <v>241</v>
      </c>
      <c r="G431">
        <v>18000</v>
      </c>
      <c r="H431">
        <v>2.1</v>
      </c>
    </row>
    <row r="432" spans="1:8" x14ac:dyDescent="0.25">
      <c r="A432">
        <v>2</v>
      </c>
      <c r="B432" t="s">
        <v>107</v>
      </c>
      <c r="C432" t="s">
        <v>192</v>
      </c>
      <c r="D432" s="22">
        <v>46204</v>
      </c>
      <c r="E432" t="s">
        <v>195</v>
      </c>
      <c r="F432" t="s">
        <v>242</v>
      </c>
      <c r="G432">
        <v>32000</v>
      </c>
      <c r="H432">
        <v>3.5</v>
      </c>
    </row>
    <row r="433" spans="1:8" x14ac:dyDescent="0.25">
      <c r="A433">
        <v>2</v>
      </c>
      <c r="B433" t="s">
        <v>107</v>
      </c>
      <c r="C433" t="s">
        <v>192</v>
      </c>
      <c r="D433" s="22">
        <v>46204</v>
      </c>
      <c r="E433" t="s">
        <v>195</v>
      </c>
      <c r="F433" t="s">
        <v>243</v>
      </c>
      <c r="G433">
        <v>52000</v>
      </c>
      <c r="H433">
        <v>6.1</v>
      </c>
    </row>
    <row r="434" spans="1:8" x14ac:dyDescent="0.25">
      <c r="A434">
        <v>2</v>
      </c>
      <c r="B434" t="s">
        <v>107</v>
      </c>
      <c r="C434" t="s">
        <v>192</v>
      </c>
      <c r="D434" s="22">
        <v>46204</v>
      </c>
      <c r="E434" t="s">
        <v>195</v>
      </c>
      <c r="F434" t="s">
        <v>244</v>
      </c>
      <c r="G434">
        <v>52000</v>
      </c>
      <c r="H434">
        <v>6.1</v>
      </c>
    </row>
    <row r="435" spans="1:8" x14ac:dyDescent="0.25">
      <c r="A435">
        <v>2</v>
      </c>
      <c r="B435" t="s">
        <v>107</v>
      </c>
      <c r="C435" t="s">
        <v>192</v>
      </c>
      <c r="D435" s="22">
        <v>46204</v>
      </c>
      <c r="E435" t="s">
        <v>196</v>
      </c>
      <c r="F435" t="s">
        <v>119</v>
      </c>
      <c r="G435">
        <v>10000</v>
      </c>
      <c r="H435">
        <v>1.3</v>
      </c>
    </row>
    <row r="436" spans="1:8" x14ac:dyDescent="0.25">
      <c r="A436">
        <v>2</v>
      </c>
      <c r="B436" t="s">
        <v>107</v>
      </c>
      <c r="C436" t="s">
        <v>192</v>
      </c>
      <c r="D436" s="22">
        <v>46204</v>
      </c>
      <c r="E436" t="s">
        <v>196</v>
      </c>
      <c r="F436" t="s">
        <v>138</v>
      </c>
      <c r="G436">
        <v>30000</v>
      </c>
      <c r="H436">
        <v>3.5</v>
      </c>
    </row>
    <row r="437" spans="1:8" x14ac:dyDescent="0.25">
      <c r="A437">
        <v>2</v>
      </c>
      <c r="B437" t="s">
        <v>107</v>
      </c>
      <c r="C437" t="s">
        <v>192</v>
      </c>
      <c r="D437" s="22">
        <v>46204</v>
      </c>
      <c r="E437" t="s">
        <v>196</v>
      </c>
      <c r="F437" t="s">
        <v>139</v>
      </c>
      <c r="G437">
        <v>25000</v>
      </c>
      <c r="H437">
        <v>2.9</v>
      </c>
    </row>
    <row r="438" spans="1:8" x14ac:dyDescent="0.25">
      <c r="A438">
        <v>2</v>
      </c>
      <c r="B438" t="s">
        <v>107</v>
      </c>
      <c r="C438" t="s">
        <v>192</v>
      </c>
      <c r="D438" s="22">
        <v>46204</v>
      </c>
      <c r="E438" t="s">
        <v>196</v>
      </c>
      <c r="F438" t="s">
        <v>140</v>
      </c>
      <c r="G438">
        <v>30000</v>
      </c>
      <c r="H438">
        <v>3.5</v>
      </c>
    </row>
    <row r="439" spans="1:8" x14ac:dyDescent="0.25">
      <c r="A439">
        <v>2</v>
      </c>
      <c r="B439" t="s">
        <v>107</v>
      </c>
      <c r="C439" t="s">
        <v>192</v>
      </c>
      <c r="D439" s="22">
        <v>46204</v>
      </c>
      <c r="E439" t="s">
        <v>196</v>
      </c>
      <c r="F439" t="s">
        <v>180</v>
      </c>
      <c r="G439">
        <v>35000</v>
      </c>
      <c r="H439">
        <v>4.0999999999999996</v>
      </c>
    </row>
    <row r="440" spans="1:8" x14ac:dyDescent="0.25">
      <c r="A440">
        <v>2</v>
      </c>
      <c r="B440" t="s">
        <v>107</v>
      </c>
      <c r="C440" t="s">
        <v>192</v>
      </c>
      <c r="D440" s="22">
        <v>46204</v>
      </c>
      <c r="E440" t="s">
        <v>196</v>
      </c>
      <c r="F440" t="s">
        <v>181</v>
      </c>
      <c r="G440">
        <v>35000</v>
      </c>
      <c r="H440">
        <v>4.0999999999999996</v>
      </c>
    </row>
    <row r="441" spans="1:8" x14ac:dyDescent="0.25">
      <c r="A441">
        <v>2</v>
      </c>
      <c r="B441" t="s">
        <v>107</v>
      </c>
      <c r="C441" t="s">
        <v>192</v>
      </c>
      <c r="D441" s="22">
        <v>46204</v>
      </c>
      <c r="E441" t="s">
        <v>196</v>
      </c>
      <c r="F441" t="s">
        <v>241</v>
      </c>
      <c r="G441">
        <v>18000</v>
      </c>
      <c r="H441">
        <v>2.1</v>
      </c>
    </row>
    <row r="442" spans="1:8" x14ac:dyDescent="0.25">
      <c r="A442">
        <v>2</v>
      </c>
      <c r="B442" t="s">
        <v>107</v>
      </c>
      <c r="C442" t="s">
        <v>192</v>
      </c>
      <c r="D442" s="22">
        <v>46204</v>
      </c>
      <c r="E442" t="s">
        <v>196</v>
      </c>
      <c r="F442" t="s">
        <v>242</v>
      </c>
      <c r="G442">
        <v>28000</v>
      </c>
      <c r="H442">
        <v>3.1</v>
      </c>
    </row>
    <row r="443" spans="1:8" x14ac:dyDescent="0.25">
      <c r="A443">
        <v>2</v>
      </c>
      <c r="B443" t="s">
        <v>107</v>
      </c>
      <c r="C443" t="s">
        <v>192</v>
      </c>
      <c r="D443" s="22">
        <v>46204</v>
      </c>
      <c r="E443" t="s">
        <v>196</v>
      </c>
      <c r="F443" t="s">
        <v>243</v>
      </c>
      <c r="G443">
        <v>35000</v>
      </c>
      <c r="H443">
        <v>4.0999999999999996</v>
      </c>
    </row>
    <row r="444" spans="1:8" x14ac:dyDescent="0.25">
      <c r="A444">
        <v>2</v>
      </c>
      <c r="B444" t="s">
        <v>107</v>
      </c>
      <c r="C444" t="s">
        <v>192</v>
      </c>
      <c r="D444" s="22">
        <v>46204</v>
      </c>
      <c r="E444" t="s">
        <v>196</v>
      </c>
      <c r="F444" t="s">
        <v>244</v>
      </c>
      <c r="G444">
        <v>35000</v>
      </c>
      <c r="H444">
        <v>4.0999999999999996</v>
      </c>
    </row>
    <row r="445" spans="1:8" x14ac:dyDescent="0.25">
      <c r="A445">
        <v>3</v>
      </c>
      <c r="B445" t="s">
        <v>108</v>
      </c>
      <c r="C445" t="s">
        <v>102</v>
      </c>
      <c r="D445" s="22">
        <v>46207</v>
      </c>
      <c r="E445" t="s">
        <v>84</v>
      </c>
      <c r="F445" t="s">
        <v>119</v>
      </c>
      <c r="G445">
        <v>70000</v>
      </c>
      <c r="H445">
        <v>5.8</v>
      </c>
    </row>
    <row r="446" spans="1:8" x14ac:dyDescent="0.25">
      <c r="A446">
        <v>3</v>
      </c>
      <c r="B446" t="s">
        <v>108</v>
      </c>
      <c r="C446" t="s">
        <v>102</v>
      </c>
      <c r="D446" s="22">
        <v>46207</v>
      </c>
      <c r="E446" t="s">
        <v>84</v>
      </c>
      <c r="F446" t="s">
        <v>138</v>
      </c>
      <c r="G446">
        <v>275000</v>
      </c>
      <c r="H446">
        <v>19.649999999999999</v>
      </c>
    </row>
    <row r="447" spans="1:8" x14ac:dyDescent="0.25">
      <c r="A447">
        <v>3</v>
      </c>
      <c r="B447" t="s">
        <v>108</v>
      </c>
      <c r="C447" t="s">
        <v>102</v>
      </c>
      <c r="D447" s="22">
        <v>46207</v>
      </c>
      <c r="E447" t="s">
        <v>84</v>
      </c>
      <c r="F447" t="s">
        <v>139</v>
      </c>
      <c r="G447">
        <v>265000</v>
      </c>
      <c r="H447">
        <v>18.95</v>
      </c>
    </row>
    <row r="448" spans="1:8" x14ac:dyDescent="0.25">
      <c r="A448">
        <v>3</v>
      </c>
      <c r="B448" t="s">
        <v>108</v>
      </c>
      <c r="C448" t="s">
        <v>102</v>
      </c>
      <c r="D448" s="22">
        <v>46207</v>
      </c>
      <c r="E448" t="s">
        <v>84</v>
      </c>
      <c r="F448" t="s">
        <v>140</v>
      </c>
      <c r="G448">
        <v>275000</v>
      </c>
      <c r="H448">
        <v>19.649999999999999</v>
      </c>
    </row>
    <row r="449" spans="1:8" x14ac:dyDescent="0.25">
      <c r="A449">
        <v>3</v>
      </c>
      <c r="B449" t="s">
        <v>108</v>
      </c>
      <c r="C449" t="s">
        <v>102</v>
      </c>
      <c r="D449" s="22">
        <v>46207</v>
      </c>
      <c r="E449" t="s">
        <v>84</v>
      </c>
      <c r="F449" t="s">
        <v>180</v>
      </c>
      <c r="G449">
        <v>285000</v>
      </c>
      <c r="H449">
        <v>20.350000000000001</v>
      </c>
    </row>
    <row r="450" spans="1:8" x14ac:dyDescent="0.25">
      <c r="A450">
        <v>3</v>
      </c>
      <c r="B450" t="s">
        <v>108</v>
      </c>
      <c r="C450" t="s">
        <v>102</v>
      </c>
      <c r="D450" s="22">
        <v>46207</v>
      </c>
      <c r="E450" t="s">
        <v>84</v>
      </c>
      <c r="F450" t="s">
        <v>181</v>
      </c>
      <c r="G450">
        <v>285000</v>
      </c>
      <c r="H450">
        <v>20.350000000000001</v>
      </c>
    </row>
    <row r="451" spans="1:8" x14ac:dyDescent="0.25">
      <c r="A451">
        <v>3</v>
      </c>
      <c r="B451" t="s">
        <v>108</v>
      </c>
      <c r="C451" t="s">
        <v>102</v>
      </c>
      <c r="D451" s="22">
        <v>46207</v>
      </c>
      <c r="E451" t="s">
        <v>84</v>
      </c>
      <c r="F451" t="s">
        <v>241</v>
      </c>
      <c r="G451">
        <v>110000</v>
      </c>
      <c r="H451">
        <v>7.85</v>
      </c>
    </row>
    <row r="452" spans="1:8" x14ac:dyDescent="0.25">
      <c r="A452">
        <v>3</v>
      </c>
      <c r="B452" t="s">
        <v>108</v>
      </c>
      <c r="C452" t="s">
        <v>102</v>
      </c>
      <c r="D452" s="22">
        <v>46207</v>
      </c>
      <c r="E452" t="s">
        <v>84</v>
      </c>
      <c r="F452" t="s">
        <v>242</v>
      </c>
      <c r="G452">
        <v>270000</v>
      </c>
      <c r="H452">
        <v>18</v>
      </c>
    </row>
    <row r="453" spans="1:8" x14ac:dyDescent="0.25">
      <c r="A453">
        <v>3</v>
      </c>
      <c r="B453" t="s">
        <v>108</v>
      </c>
      <c r="C453" t="s">
        <v>102</v>
      </c>
      <c r="D453" s="22">
        <v>46207</v>
      </c>
      <c r="E453" t="s">
        <v>84</v>
      </c>
      <c r="F453" t="s">
        <v>243</v>
      </c>
      <c r="G453">
        <v>315000</v>
      </c>
      <c r="H453">
        <v>22.5</v>
      </c>
    </row>
    <row r="454" spans="1:8" x14ac:dyDescent="0.25">
      <c r="A454">
        <v>3</v>
      </c>
      <c r="B454" t="s">
        <v>108</v>
      </c>
      <c r="C454" t="s">
        <v>102</v>
      </c>
      <c r="D454" s="22">
        <v>46207</v>
      </c>
      <c r="E454" t="s">
        <v>84</v>
      </c>
      <c r="F454" t="s">
        <v>244</v>
      </c>
      <c r="G454">
        <v>305000</v>
      </c>
      <c r="H454">
        <v>21.8</v>
      </c>
    </row>
    <row r="455" spans="1:8" x14ac:dyDescent="0.25">
      <c r="A455">
        <v>3</v>
      </c>
      <c r="B455" t="s">
        <v>108</v>
      </c>
      <c r="C455" t="s">
        <v>183</v>
      </c>
      <c r="D455" s="22">
        <v>46207</v>
      </c>
      <c r="E455" t="s">
        <v>84</v>
      </c>
      <c r="F455" t="s">
        <v>119</v>
      </c>
      <c r="G455">
        <v>20000</v>
      </c>
      <c r="H455">
        <v>2.2000000000000002</v>
      </c>
    </row>
    <row r="456" spans="1:8" x14ac:dyDescent="0.25">
      <c r="A456">
        <v>3</v>
      </c>
      <c r="B456" t="s">
        <v>108</v>
      </c>
      <c r="C456" t="s">
        <v>183</v>
      </c>
      <c r="D456" s="22">
        <v>46207</v>
      </c>
      <c r="E456" t="s">
        <v>84</v>
      </c>
      <c r="F456" t="s">
        <v>138</v>
      </c>
      <c r="G456">
        <v>85000</v>
      </c>
      <c r="H456">
        <v>6.8</v>
      </c>
    </row>
    <row r="457" spans="1:8" x14ac:dyDescent="0.25">
      <c r="A457">
        <v>3</v>
      </c>
      <c r="B457" t="s">
        <v>108</v>
      </c>
      <c r="C457" t="s">
        <v>183</v>
      </c>
      <c r="D457" s="22">
        <v>46207</v>
      </c>
      <c r="E457" t="s">
        <v>84</v>
      </c>
      <c r="F457" t="s">
        <v>139</v>
      </c>
      <c r="G457">
        <v>80000</v>
      </c>
      <c r="H457">
        <v>6.4</v>
      </c>
    </row>
    <row r="458" spans="1:8" x14ac:dyDescent="0.25">
      <c r="A458">
        <v>3</v>
      </c>
      <c r="B458" t="s">
        <v>108</v>
      </c>
      <c r="C458" t="s">
        <v>183</v>
      </c>
      <c r="D458" s="22">
        <v>46207</v>
      </c>
      <c r="E458" t="s">
        <v>84</v>
      </c>
      <c r="F458" t="s">
        <v>140</v>
      </c>
      <c r="G458">
        <v>85000</v>
      </c>
      <c r="H458">
        <v>6.8</v>
      </c>
    </row>
    <row r="459" spans="1:8" x14ac:dyDescent="0.25">
      <c r="A459">
        <v>3</v>
      </c>
      <c r="B459" t="s">
        <v>108</v>
      </c>
      <c r="C459" t="s">
        <v>183</v>
      </c>
      <c r="D459" s="22">
        <v>46207</v>
      </c>
      <c r="E459" t="s">
        <v>84</v>
      </c>
      <c r="F459" t="s">
        <v>180</v>
      </c>
      <c r="G459">
        <v>85000</v>
      </c>
      <c r="H459">
        <v>6.8</v>
      </c>
    </row>
    <row r="460" spans="1:8" x14ac:dyDescent="0.25">
      <c r="A460">
        <v>3</v>
      </c>
      <c r="B460" t="s">
        <v>108</v>
      </c>
      <c r="C460" t="s">
        <v>183</v>
      </c>
      <c r="D460" s="22">
        <v>46207</v>
      </c>
      <c r="E460" t="s">
        <v>84</v>
      </c>
      <c r="F460" t="s">
        <v>181</v>
      </c>
      <c r="G460">
        <v>85000</v>
      </c>
      <c r="H460">
        <v>6.8</v>
      </c>
    </row>
    <row r="461" spans="1:8" x14ac:dyDescent="0.25">
      <c r="A461">
        <v>3</v>
      </c>
      <c r="B461" t="s">
        <v>108</v>
      </c>
      <c r="C461" t="s">
        <v>183</v>
      </c>
      <c r="D461" s="22">
        <v>46207</v>
      </c>
      <c r="E461" t="s">
        <v>84</v>
      </c>
      <c r="F461" t="s">
        <v>241</v>
      </c>
      <c r="G461">
        <v>55000</v>
      </c>
      <c r="H461">
        <v>3.95</v>
      </c>
    </row>
    <row r="462" spans="1:8" x14ac:dyDescent="0.25">
      <c r="A462">
        <v>3</v>
      </c>
      <c r="B462" t="s">
        <v>108</v>
      </c>
      <c r="C462" t="s">
        <v>183</v>
      </c>
      <c r="D462" s="22">
        <v>46207</v>
      </c>
      <c r="E462" t="s">
        <v>84</v>
      </c>
      <c r="F462" t="s">
        <v>242</v>
      </c>
      <c r="G462">
        <v>80000</v>
      </c>
      <c r="H462">
        <v>5.33</v>
      </c>
    </row>
    <row r="463" spans="1:8" x14ac:dyDescent="0.25">
      <c r="A463">
        <v>3</v>
      </c>
      <c r="B463" t="s">
        <v>108</v>
      </c>
      <c r="C463" t="s">
        <v>183</v>
      </c>
      <c r="D463" s="22">
        <v>46207</v>
      </c>
      <c r="E463" t="s">
        <v>84</v>
      </c>
      <c r="F463" t="s">
        <v>243</v>
      </c>
      <c r="G463">
        <v>100000</v>
      </c>
      <c r="H463">
        <v>8</v>
      </c>
    </row>
    <row r="464" spans="1:8" x14ac:dyDescent="0.25">
      <c r="A464">
        <v>3</v>
      </c>
      <c r="B464" t="s">
        <v>108</v>
      </c>
      <c r="C464" t="s">
        <v>183</v>
      </c>
      <c r="D464" s="22">
        <v>46207</v>
      </c>
      <c r="E464" t="s">
        <v>84</v>
      </c>
      <c r="F464" t="s">
        <v>244</v>
      </c>
      <c r="G464">
        <v>95000</v>
      </c>
      <c r="H464">
        <v>7.6</v>
      </c>
    </row>
    <row r="465" spans="1:8" x14ac:dyDescent="0.25">
      <c r="A465">
        <v>3</v>
      </c>
      <c r="B465" t="s">
        <v>108</v>
      </c>
      <c r="C465" t="s">
        <v>197</v>
      </c>
      <c r="D465" s="22">
        <v>46208</v>
      </c>
      <c r="E465" t="s">
        <v>82</v>
      </c>
      <c r="F465" t="s">
        <v>119</v>
      </c>
      <c r="G465">
        <v>22000</v>
      </c>
      <c r="H465">
        <v>2.4</v>
      </c>
    </row>
    <row r="466" spans="1:8" x14ac:dyDescent="0.25">
      <c r="A466">
        <v>3</v>
      </c>
      <c r="B466" t="s">
        <v>108</v>
      </c>
      <c r="C466" t="s">
        <v>197</v>
      </c>
      <c r="D466" s="22">
        <v>46208</v>
      </c>
      <c r="E466" t="s">
        <v>82</v>
      </c>
      <c r="F466" t="s">
        <v>138</v>
      </c>
      <c r="G466">
        <v>85000</v>
      </c>
      <c r="H466">
        <v>6.8</v>
      </c>
    </row>
    <row r="467" spans="1:8" x14ac:dyDescent="0.25">
      <c r="A467">
        <v>3</v>
      </c>
      <c r="B467" t="s">
        <v>108</v>
      </c>
      <c r="C467" t="s">
        <v>197</v>
      </c>
      <c r="D467" s="22">
        <v>46208</v>
      </c>
      <c r="E467" t="s">
        <v>82</v>
      </c>
      <c r="F467" t="s">
        <v>139</v>
      </c>
      <c r="G467">
        <v>80000</v>
      </c>
      <c r="H467">
        <v>6.4</v>
      </c>
    </row>
    <row r="468" spans="1:8" x14ac:dyDescent="0.25">
      <c r="A468">
        <v>3</v>
      </c>
      <c r="B468" t="s">
        <v>108</v>
      </c>
      <c r="C468" t="s">
        <v>197</v>
      </c>
      <c r="D468" s="22">
        <v>46208</v>
      </c>
      <c r="E468" t="s">
        <v>82</v>
      </c>
      <c r="F468" t="s">
        <v>140</v>
      </c>
      <c r="G468">
        <v>85000</v>
      </c>
      <c r="H468">
        <v>6.8</v>
      </c>
    </row>
    <row r="469" spans="1:8" x14ac:dyDescent="0.25">
      <c r="A469">
        <v>3</v>
      </c>
      <c r="B469" t="s">
        <v>108</v>
      </c>
      <c r="C469" t="s">
        <v>197</v>
      </c>
      <c r="D469" s="22">
        <v>46208</v>
      </c>
      <c r="E469" t="s">
        <v>82</v>
      </c>
      <c r="F469" t="s">
        <v>180</v>
      </c>
      <c r="G469">
        <v>85000</v>
      </c>
      <c r="H469">
        <v>6.8</v>
      </c>
    </row>
    <row r="470" spans="1:8" x14ac:dyDescent="0.25">
      <c r="A470">
        <v>3</v>
      </c>
      <c r="B470" t="s">
        <v>108</v>
      </c>
      <c r="C470" t="s">
        <v>197</v>
      </c>
      <c r="D470" s="22">
        <v>46208</v>
      </c>
      <c r="E470" t="s">
        <v>82</v>
      </c>
      <c r="F470" t="s">
        <v>181</v>
      </c>
      <c r="G470">
        <v>85000</v>
      </c>
      <c r="H470">
        <v>6.8</v>
      </c>
    </row>
    <row r="471" spans="1:8" x14ac:dyDescent="0.25">
      <c r="A471">
        <v>3</v>
      </c>
      <c r="B471" t="s">
        <v>108</v>
      </c>
      <c r="C471" t="s">
        <v>197</v>
      </c>
      <c r="D471" s="22">
        <v>46208</v>
      </c>
      <c r="E471" t="s">
        <v>82</v>
      </c>
      <c r="F471" t="s">
        <v>241</v>
      </c>
      <c r="G471">
        <v>58000</v>
      </c>
      <c r="H471">
        <v>4.1500000000000004</v>
      </c>
    </row>
    <row r="472" spans="1:8" x14ac:dyDescent="0.25">
      <c r="A472">
        <v>3</v>
      </c>
      <c r="B472" t="s">
        <v>108</v>
      </c>
      <c r="C472" t="s">
        <v>197</v>
      </c>
      <c r="D472" s="22">
        <v>46208</v>
      </c>
      <c r="E472" t="s">
        <v>82</v>
      </c>
      <c r="F472" t="s">
        <v>242</v>
      </c>
      <c r="G472">
        <v>90000</v>
      </c>
      <c r="H472">
        <v>6</v>
      </c>
    </row>
    <row r="473" spans="1:8" x14ac:dyDescent="0.25">
      <c r="A473">
        <v>3</v>
      </c>
      <c r="B473" t="s">
        <v>108</v>
      </c>
      <c r="C473" t="s">
        <v>197</v>
      </c>
      <c r="D473" s="22">
        <v>46208</v>
      </c>
      <c r="E473" t="s">
        <v>82</v>
      </c>
      <c r="F473" t="s">
        <v>243</v>
      </c>
      <c r="G473">
        <v>105000</v>
      </c>
      <c r="H473">
        <v>8.4</v>
      </c>
    </row>
    <row r="474" spans="1:8" x14ac:dyDescent="0.25">
      <c r="A474">
        <v>3</v>
      </c>
      <c r="B474" t="s">
        <v>108</v>
      </c>
      <c r="C474" t="s">
        <v>197</v>
      </c>
      <c r="D474" s="22">
        <v>46208</v>
      </c>
      <c r="E474" t="s">
        <v>82</v>
      </c>
      <c r="F474" t="s">
        <v>244</v>
      </c>
      <c r="G474">
        <v>100000</v>
      </c>
      <c r="H474">
        <v>8</v>
      </c>
    </row>
    <row r="475" spans="1:8" x14ac:dyDescent="0.25">
      <c r="A475">
        <v>3</v>
      </c>
      <c r="B475" t="s">
        <v>108</v>
      </c>
      <c r="C475" t="s">
        <v>198</v>
      </c>
      <c r="D475" s="22">
        <v>46209</v>
      </c>
      <c r="E475" t="s">
        <v>79</v>
      </c>
      <c r="F475" t="s">
        <v>119</v>
      </c>
      <c r="G475">
        <v>65000</v>
      </c>
      <c r="H475">
        <v>5.45</v>
      </c>
    </row>
    <row r="476" spans="1:8" x14ac:dyDescent="0.25">
      <c r="A476">
        <v>3</v>
      </c>
      <c r="B476" t="s">
        <v>108</v>
      </c>
      <c r="C476" t="s">
        <v>198</v>
      </c>
      <c r="D476" s="22">
        <v>46209</v>
      </c>
      <c r="E476" t="s">
        <v>79</v>
      </c>
      <c r="F476" t="s">
        <v>138</v>
      </c>
      <c r="G476">
        <v>140000</v>
      </c>
      <c r="H476">
        <v>10</v>
      </c>
    </row>
    <row r="477" spans="1:8" x14ac:dyDescent="0.25">
      <c r="A477">
        <v>3</v>
      </c>
      <c r="B477" t="s">
        <v>108</v>
      </c>
      <c r="C477" t="s">
        <v>198</v>
      </c>
      <c r="D477" s="22">
        <v>46209</v>
      </c>
      <c r="E477" t="s">
        <v>79</v>
      </c>
      <c r="F477" t="s">
        <v>139</v>
      </c>
      <c r="G477">
        <v>130000</v>
      </c>
      <c r="H477">
        <v>9.25</v>
      </c>
    </row>
    <row r="478" spans="1:8" x14ac:dyDescent="0.25">
      <c r="A478">
        <v>3</v>
      </c>
      <c r="B478" t="s">
        <v>108</v>
      </c>
      <c r="C478" t="s">
        <v>198</v>
      </c>
      <c r="D478" s="22">
        <v>46209</v>
      </c>
      <c r="E478" t="s">
        <v>79</v>
      </c>
      <c r="F478" t="s">
        <v>140</v>
      </c>
      <c r="G478">
        <v>140000</v>
      </c>
      <c r="H478">
        <v>10</v>
      </c>
    </row>
    <row r="479" spans="1:8" x14ac:dyDescent="0.25">
      <c r="A479">
        <v>3</v>
      </c>
      <c r="B479" t="s">
        <v>108</v>
      </c>
      <c r="C479" t="s">
        <v>198</v>
      </c>
      <c r="D479" s="22">
        <v>46209</v>
      </c>
      <c r="E479" t="s">
        <v>79</v>
      </c>
      <c r="F479" t="s">
        <v>180</v>
      </c>
      <c r="G479">
        <v>140000</v>
      </c>
      <c r="H479">
        <v>10</v>
      </c>
    </row>
    <row r="480" spans="1:8" x14ac:dyDescent="0.25">
      <c r="A480">
        <v>3</v>
      </c>
      <c r="B480" t="s">
        <v>108</v>
      </c>
      <c r="C480" t="s">
        <v>198</v>
      </c>
      <c r="D480" s="22">
        <v>46209</v>
      </c>
      <c r="E480" t="s">
        <v>79</v>
      </c>
      <c r="F480" t="s">
        <v>181</v>
      </c>
      <c r="G480">
        <v>140000</v>
      </c>
      <c r="H480">
        <v>10</v>
      </c>
    </row>
    <row r="481" spans="1:8" x14ac:dyDescent="0.25">
      <c r="A481">
        <v>3</v>
      </c>
      <c r="B481" t="s">
        <v>108</v>
      </c>
      <c r="C481" t="s">
        <v>198</v>
      </c>
      <c r="D481" s="22">
        <v>46209</v>
      </c>
      <c r="E481" t="s">
        <v>79</v>
      </c>
      <c r="F481" t="s">
        <v>241</v>
      </c>
      <c r="G481">
        <v>50000</v>
      </c>
      <c r="H481">
        <v>3.55</v>
      </c>
    </row>
    <row r="482" spans="1:8" x14ac:dyDescent="0.25">
      <c r="A482">
        <v>3</v>
      </c>
      <c r="B482" t="s">
        <v>108</v>
      </c>
      <c r="C482" t="s">
        <v>198</v>
      </c>
      <c r="D482" s="22">
        <v>46209</v>
      </c>
      <c r="E482" t="s">
        <v>79</v>
      </c>
      <c r="F482" t="s">
        <v>242</v>
      </c>
      <c r="G482">
        <v>105000</v>
      </c>
      <c r="H482">
        <v>7</v>
      </c>
    </row>
    <row r="483" spans="1:8" x14ac:dyDescent="0.25">
      <c r="A483">
        <v>3</v>
      </c>
      <c r="B483" t="s">
        <v>108</v>
      </c>
      <c r="C483" t="s">
        <v>198</v>
      </c>
      <c r="D483" s="22">
        <v>46209</v>
      </c>
      <c r="E483" t="s">
        <v>79</v>
      </c>
      <c r="F483" t="s">
        <v>243</v>
      </c>
      <c r="G483">
        <v>170000</v>
      </c>
      <c r="H483">
        <v>12.15</v>
      </c>
    </row>
    <row r="484" spans="1:8" x14ac:dyDescent="0.25">
      <c r="A484">
        <v>3</v>
      </c>
      <c r="B484" t="s">
        <v>108</v>
      </c>
      <c r="C484" t="s">
        <v>198</v>
      </c>
      <c r="D484" s="22">
        <v>46209</v>
      </c>
      <c r="E484" t="s">
        <v>79</v>
      </c>
      <c r="F484" t="s">
        <v>244</v>
      </c>
      <c r="G484">
        <v>165000</v>
      </c>
      <c r="H484">
        <v>11.75</v>
      </c>
    </row>
    <row r="485" spans="1:8" x14ac:dyDescent="0.25">
      <c r="A485">
        <v>3</v>
      </c>
      <c r="B485" t="s">
        <v>108</v>
      </c>
      <c r="C485" t="s">
        <v>199</v>
      </c>
      <c r="D485" s="22">
        <v>46210</v>
      </c>
      <c r="E485" t="s">
        <v>83</v>
      </c>
      <c r="F485" t="s">
        <v>119</v>
      </c>
      <c r="G485">
        <v>50000</v>
      </c>
      <c r="H485">
        <v>4.3499999999999996</v>
      </c>
    </row>
    <row r="486" spans="1:8" x14ac:dyDescent="0.25">
      <c r="A486">
        <v>3</v>
      </c>
      <c r="B486" t="s">
        <v>108</v>
      </c>
      <c r="C486" t="s">
        <v>199</v>
      </c>
      <c r="D486" s="22">
        <v>46210</v>
      </c>
      <c r="E486" t="s">
        <v>83</v>
      </c>
      <c r="F486" t="s">
        <v>138</v>
      </c>
      <c r="G486">
        <v>80000</v>
      </c>
      <c r="H486">
        <v>6.95</v>
      </c>
    </row>
    <row r="487" spans="1:8" x14ac:dyDescent="0.25">
      <c r="A487">
        <v>3</v>
      </c>
      <c r="B487" t="s">
        <v>108</v>
      </c>
      <c r="C487" t="s">
        <v>199</v>
      </c>
      <c r="D487" s="22">
        <v>46210</v>
      </c>
      <c r="E487" t="s">
        <v>83</v>
      </c>
      <c r="F487" t="s">
        <v>139</v>
      </c>
      <c r="G487">
        <v>75000</v>
      </c>
      <c r="H487">
        <v>6.5</v>
      </c>
    </row>
    <row r="488" spans="1:8" x14ac:dyDescent="0.25">
      <c r="A488">
        <v>3</v>
      </c>
      <c r="B488" t="s">
        <v>108</v>
      </c>
      <c r="C488" t="s">
        <v>199</v>
      </c>
      <c r="D488" s="22">
        <v>46210</v>
      </c>
      <c r="E488" t="s">
        <v>83</v>
      </c>
      <c r="F488" t="s">
        <v>140</v>
      </c>
      <c r="G488">
        <v>80000</v>
      </c>
      <c r="H488">
        <v>6.95</v>
      </c>
    </row>
    <row r="489" spans="1:8" x14ac:dyDescent="0.25">
      <c r="A489">
        <v>3</v>
      </c>
      <c r="B489" t="s">
        <v>108</v>
      </c>
      <c r="C489" t="s">
        <v>199</v>
      </c>
      <c r="D489" s="22">
        <v>46210</v>
      </c>
      <c r="E489" t="s">
        <v>83</v>
      </c>
      <c r="F489" t="s">
        <v>180</v>
      </c>
      <c r="G489">
        <v>80000</v>
      </c>
      <c r="H489">
        <v>6.95</v>
      </c>
    </row>
    <row r="490" spans="1:8" x14ac:dyDescent="0.25">
      <c r="A490">
        <v>3</v>
      </c>
      <c r="B490" t="s">
        <v>108</v>
      </c>
      <c r="C490" t="s">
        <v>199</v>
      </c>
      <c r="D490" s="22">
        <v>46210</v>
      </c>
      <c r="E490" t="s">
        <v>83</v>
      </c>
      <c r="F490" t="s">
        <v>181</v>
      </c>
      <c r="G490">
        <v>80000</v>
      </c>
      <c r="H490">
        <v>6.95</v>
      </c>
    </row>
    <row r="491" spans="1:8" x14ac:dyDescent="0.25">
      <c r="A491">
        <v>3</v>
      </c>
      <c r="B491" t="s">
        <v>108</v>
      </c>
      <c r="C491" t="s">
        <v>199</v>
      </c>
      <c r="D491" s="22">
        <v>46210</v>
      </c>
      <c r="E491" t="s">
        <v>83</v>
      </c>
      <c r="F491" t="s">
        <v>241</v>
      </c>
      <c r="G491">
        <v>20000</v>
      </c>
      <c r="H491">
        <v>2.0699999999999998</v>
      </c>
    </row>
    <row r="492" spans="1:8" x14ac:dyDescent="0.25">
      <c r="A492">
        <v>3</v>
      </c>
      <c r="B492" t="s">
        <v>108</v>
      </c>
      <c r="C492" t="s">
        <v>199</v>
      </c>
      <c r="D492" s="22">
        <v>46210</v>
      </c>
      <c r="E492" t="s">
        <v>83</v>
      </c>
      <c r="F492" t="s">
        <v>242</v>
      </c>
      <c r="G492">
        <v>55000</v>
      </c>
      <c r="H492">
        <v>4.75</v>
      </c>
    </row>
    <row r="493" spans="1:8" x14ac:dyDescent="0.25">
      <c r="A493">
        <v>3</v>
      </c>
      <c r="B493" t="s">
        <v>108</v>
      </c>
      <c r="C493" t="s">
        <v>199</v>
      </c>
      <c r="D493" s="22">
        <v>46210</v>
      </c>
      <c r="E493" t="s">
        <v>83</v>
      </c>
      <c r="F493" t="s">
        <v>243</v>
      </c>
      <c r="G493">
        <v>95000</v>
      </c>
      <c r="H493">
        <v>8.3000000000000007</v>
      </c>
    </row>
    <row r="494" spans="1:8" x14ac:dyDescent="0.25">
      <c r="A494">
        <v>3</v>
      </c>
      <c r="B494" t="s">
        <v>108</v>
      </c>
      <c r="C494" t="s">
        <v>199</v>
      </c>
      <c r="D494" s="22">
        <v>46210</v>
      </c>
      <c r="E494" t="s">
        <v>83</v>
      </c>
      <c r="F494" t="s">
        <v>244</v>
      </c>
      <c r="G494">
        <v>95000</v>
      </c>
      <c r="H494">
        <v>8.3000000000000007</v>
      </c>
    </row>
    <row r="495" spans="1:8" x14ac:dyDescent="0.25">
      <c r="A495">
        <v>3</v>
      </c>
      <c r="B495" t="s">
        <v>108</v>
      </c>
      <c r="C495" t="s">
        <v>200</v>
      </c>
      <c r="D495" s="22">
        <v>46210</v>
      </c>
      <c r="E495" t="s">
        <v>82</v>
      </c>
      <c r="F495" t="s">
        <v>119</v>
      </c>
      <c r="G495">
        <v>22000</v>
      </c>
      <c r="H495">
        <v>2.4</v>
      </c>
    </row>
    <row r="496" spans="1:8" x14ac:dyDescent="0.25">
      <c r="A496">
        <v>3</v>
      </c>
      <c r="B496" t="s">
        <v>108</v>
      </c>
      <c r="C496" t="s">
        <v>200</v>
      </c>
      <c r="D496" s="22">
        <v>46210</v>
      </c>
      <c r="E496" t="s">
        <v>82</v>
      </c>
      <c r="F496" t="s">
        <v>138</v>
      </c>
      <c r="G496">
        <v>85000</v>
      </c>
      <c r="H496">
        <v>6.8</v>
      </c>
    </row>
    <row r="497" spans="1:8" x14ac:dyDescent="0.25">
      <c r="A497">
        <v>3</v>
      </c>
      <c r="B497" t="s">
        <v>108</v>
      </c>
      <c r="C497" t="s">
        <v>200</v>
      </c>
      <c r="D497" s="22">
        <v>46210</v>
      </c>
      <c r="E497" t="s">
        <v>82</v>
      </c>
      <c r="F497" t="s">
        <v>139</v>
      </c>
      <c r="G497">
        <v>80000</v>
      </c>
      <c r="H497">
        <v>6.4</v>
      </c>
    </row>
    <row r="498" spans="1:8" x14ac:dyDescent="0.25">
      <c r="A498">
        <v>3</v>
      </c>
      <c r="B498" t="s">
        <v>108</v>
      </c>
      <c r="C498" t="s">
        <v>200</v>
      </c>
      <c r="D498" s="22">
        <v>46210</v>
      </c>
      <c r="E498" t="s">
        <v>82</v>
      </c>
      <c r="F498" t="s">
        <v>140</v>
      </c>
      <c r="G498">
        <v>85000</v>
      </c>
      <c r="H498">
        <v>6.8</v>
      </c>
    </row>
    <row r="499" spans="1:8" x14ac:dyDescent="0.25">
      <c r="A499">
        <v>3</v>
      </c>
      <c r="B499" t="s">
        <v>108</v>
      </c>
      <c r="C499" t="s">
        <v>200</v>
      </c>
      <c r="D499" s="22">
        <v>46210</v>
      </c>
      <c r="E499" t="s">
        <v>82</v>
      </c>
      <c r="F499" t="s">
        <v>180</v>
      </c>
      <c r="G499">
        <v>85000</v>
      </c>
      <c r="H499">
        <v>6.8</v>
      </c>
    </row>
    <row r="500" spans="1:8" x14ac:dyDescent="0.25">
      <c r="A500">
        <v>3</v>
      </c>
      <c r="B500" t="s">
        <v>108</v>
      </c>
      <c r="C500" t="s">
        <v>200</v>
      </c>
      <c r="D500" s="22">
        <v>46210</v>
      </c>
      <c r="E500" t="s">
        <v>82</v>
      </c>
      <c r="F500" t="s">
        <v>181</v>
      </c>
      <c r="G500">
        <v>85000</v>
      </c>
      <c r="H500">
        <v>6.8</v>
      </c>
    </row>
    <row r="501" spans="1:8" x14ac:dyDescent="0.25">
      <c r="A501">
        <v>3</v>
      </c>
      <c r="B501" t="s">
        <v>108</v>
      </c>
      <c r="C501" t="s">
        <v>200</v>
      </c>
      <c r="D501" s="22">
        <v>46210</v>
      </c>
      <c r="E501" t="s">
        <v>82</v>
      </c>
      <c r="F501" t="s">
        <v>241</v>
      </c>
      <c r="G501">
        <v>58000</v>
      </c>
      <c r="H501">
        <v>4.1500000000000004</v>
      </c>
    </row>
    <row r="502" spans="1:8" x14ac:dyDescent="0.25">
      <c r="A502">
        <v>3</v>
      </c>
      <c r="B502" t="s">
        <v>108</v>
      </c>
      <c r="C502" t="s">
        <v>200</v>
      </c>
      <c r="D502" s="22">
        <v>46210</v>
      </c>
      <c r="E502" t="s">
        <v>82</v>
      </c>
      <c r="F502" t="s">
        <v>242</v>
      </c>
      <c r="G502">
        <v>90000</v>
      </c>
      <c r="H502">
        <v>6</v>
      </c>
    </row>
    <row r="503" spans="1:8" x14ac:dyDescent="0.25">
      <c r="A503">
        <v>3</v>
      </c>
      <c r="B503" t="s">
        <v>108</v>
      </c>
      <c r="C503" t="s">
        <v>200</v>
      </c>
      <c r="D503" s="22">
        <v>46210</v>
      </c>
      <c r="E503" t="s">
        <v>82</v>
      </c>
      <c r="F503" t="s">
        <v>243</v>
      </c>
      <c r="G503">
        <v>105000</v>
      </c>
      <c r="H503">
        <v>8.4</v>
      </c>
    </row>
    <row r="504" spans="1:8" x14ac:dyDescent="0.25">
      <c r="A504">
        <v>3</v>
      </c>
      <c r="B504" t="s">
        <v>108</v>
      </c>
      <c r="C504" t="s">
        <v>200</v>
      </c>
      <c r="D504" s="22">
        <v>46210</v>
      </c>
      <c r="E504" t="s">
        <v>82</v>
      </c>
      <c r="F504" t="s">
        <v>244</v>
      </c>
      <c r="G504">
        <v>100000</v>
      </c>
      <c r="H504">
        <v>8</v>
      </c>
    </row>
    <row r="505" spans="1:8" x14ac:dyDescent="0.25">
      <c r="A505">
        <v>3</v>
      </c>
      <c r="B505" t="s">
        <v>108</v>
      </c>
      <c r="C505" t="s">
        <v>201</v>
      </c>
      <c r="D505" s="22">
        <v>46207</v>
      </c>
      <c r="E505" t="s">
        <v>81</v>
      </c>
      <c r="F505" t="s">
        <v>119</v>
      </c>
      <c r="G505">
        <v>55000</v>
      </c>
      <c r="H505">
        <v>4.75</v>
      </c>
    </row>
    <row r="506" spans="1:8" x14ac:dyDescent="0.25">
      <c r="A506">
        <v>3</v>
      </c>
      <c r="B506" t="s">
        <v>108</v>
      </c>
      <c r="C506" t="s">
        <v>201</v>
      </c>
      <c r="D506" s="22">
        <v>46207</v>
      </c>
      <c r="E506" t="s">
        <v>81</v>
      </c>
      <c r="F506" t="s">
        <v>138</v>
      </c>
      <c r="G506">
        <v>80000</v>
      </c>
      <c r="H506">
        <v>6.95</v>
      </c>
    </row>
    <row r="507" spans="1:8" x14ac:dyDescent="0.25">
      <c r="A507">
        <v>3</v>
      </c>
      <c r="B507" t="s">
        <v>108</v>
      </c>
      <c r="C507" t="s">
        <v>201</v>
      </c>
      <c r="D507" s="22">
        <v>46207</v>
      </c>
      <c r="E507" t="s">
        <v>81</v>
      </c>
      <c r="F507" t="s">
        <v>139</v>
      </c>
      <c r="G507">
        <v>75000</v>
      </c>
      <c r="H507">
        <v>6.5</v>
      </c>
    </row>
    <row r="508" spans="1:8" x14ac:dyDescent="0.25">
      <c r="A508">
        <v>3</v>
      </c>
      <c r="B508" t="s">
        <v>108</v>
      </c>
      <c r="C508" t="s">
        <v>201</v>
      </c>
      <c r="D508" s="22">
        <v>46207</v>
      </c>
      <c r="E508" t="s">
        <v>81</v>
      </c>
      <c r="F508" t="s">
        <v>140</v>
      </c>
      <c r="G508">
        <v>80000</v>
      </c>
      <c r="H508">
        <v>6.95</v>
      </c>
    </row>
    <row r="509" spans="1:8" x14ac:dyDescent="0.25">
      <c r="A509">
        <v>3</v>
      </c>
      <c r="B509" t="s">
        <v>108</v>
      </c>
      <c r="C509" t="s">
        <v>201</v>
      </c>
      <c r="D509" s="22">
        <v>46207</v>
      </c>
      <c r="E509" t="s">
        <v>81</v>
      </c>
      <c r="F509" t="s">
        <v>180</v>
      </c>
      <c r="G509">
        <v>80000</v>
      </c>
      <c r="H509">
        <v>6.95</v>
      </c>
    </row>
    <row r="510" spans="1:8" x14ac:dyDescent="0.25">
      <c r="A510">
        <v>3</v>
      </c>
      <c r="B510" t="s">
        <v>108</v>
      </c>
      <c r="C510" t="s">
        <v>201</v>
      </c>
      <c r="D510" s="22">
        <v>46207</v>
      </c>
      <c r="E510" t="s">
        <v>81</v>
      </c>
      <c r="F510" t="s">
        <v>181</v>
      </c>
      <c r="G510">
        <v>80000</v>
      </c>
      <c r="H510">
        <v>6.95</v>
      </c>
    </row>
    <row r="511" spans="1:8" x14ac:dyDescent="0.25">
      <c r="A511">
        <v>3</v>
      </c>
      <c r="B511" t="s">
        <v>108</v>
      </c>
      <c r="C511" t="s">
        <v>201</v>
      </c>
      <c r="D511" s="22">
        <v>46207</v>
      </c>
      <c r="E511" t="s">
        <v>81</v>
      </c>
      <c r="F511" t="s">
        <v>241</v>
      </c>
      <c r="G511">
        <v>28000</v>
      </c>
      <c r="H511">
        <v>2.4</v>
      </c>
    </row>
    <row r="512" spans="1:8" x14ac:dyDescent="0.25">
      <c r="A512">
        <v>3</v>
      </c>
      <c r="B512" t="s">
        <v>108</v>
      </c>
      <c r="C512" t="s">
        <v>201</v>
      </c>
      <c r="D512" s="22">
        <v>46207</v>
      </c>
      <c r="E512" t="s">
        <v>81</v>
      </c>
      <c r="F512" t="s">
        <v>242</v>
      </c>
      <c r="G512">
        <v>58000</v>
      </c>
      <c r="H512">
        <v>4.5999999999999996</v>
      </c>
    </row>
    <row r="513" spans="1:8" x14ac:dyDescent="0.25">
      <c r="A513">
        <v>3</v>
      </c>
      <c r="B513" t="s">
        <v>108</v>
      </c>
      <c r="C513" t="s">
        <v>201</v>
      </c>
      <c r="D513" s="22">
        <v>46207</v>
      </c>
      <c r="E513" t="s">
        <v>81</v>
      </c>
      <c r="F513" t="s">
        <v>243</v>
      </c>
      <c r="G513">
        <v>95000</v>
      </c>
      <c r="H513">
        <v>8.3000000000000007</v>
      </c>
    </row>
    <row r="514" spans="1:8" x14ac:dyDescent="0.25">
      <c r="A514">
        <v>3</v>
      </c>
      <c r="B514" t="s">
        <v>108</v>
      </c>
      <c r="C514" t="s">
        <v>201</v>
      </c>
      <c r="D514" s="22">
        <v>46207</v>
      </c>
      <c r="E514" t="s">
        <v>81</v>
      </c>
      <c r="F514" t="s">
        <v>244</v>
      </c>
      <c r="G514">
        <v>95000</v>
      </c>
      <c r="H514">
        <v>8.3000000000000007</v>
      </c>
    </row>
    <row r="515" spans="1:8" x14ac:dyDescent="0.25">
      <c r="A515">
        <v>3</v>
      </c>
      <c r="B515" t="s">
        <v>108</v>
      </c>
      <c r="C515" t="s">
        <v>202</v>
      </c>
      <c r="D515" s="22">
        <v>46208</v>
      </c>
      <c r="E515" t="s">
        <v>82</v>
      </c>
      <c r="F515" t="s">
        <v>119</v>
      </c>
      <c r="G515">
        <v>85000</v>
      </c>
      <c r="H515">
        <v>7.1</v>
      </c>
    </row>
    <row r="516" spans="1:8" x14ac:dyDescent="0.25">
      <c r="A516">
        <v>3</v>
      </c>
      <c r="B516" t="s">
        <v>108</v>
      </c>
      <c r="C516" t="s">
        <v>202</v>
      </c>
      <c r="D516" s="22">
        <v>46208</v>
      </c>
      <c r="E516" t="s">
        <v>82</v>
      </c>
      <c r="F516" t="s">
        <v>138</v>
      </c>
      <c r="G516">
        <v>295000</v>
      </c>
      <c r="H516">
        <v>21.1</v>
      </c>
    </row>
    <row r="517" spans="1:8" x14ac:dyDescent="0.25">
      <c r="A517">
        <v>3</v>
      </c>
      <c r="B517" t="s">
        <v>108</v>
      </c>
      <c r="C517" t="s">
        <v>202</v>
      </c>
      <c r="D517" s="22">
        <v>46208</v>
      </c>
      <c r="E517" t="s">
        <v>82</v>
      </c>
      <c r="F517" t="s">
        <v>139</v>
      </c>
      <c r="G517">
        <v>285000</v>
      </c>
      <c r="H517">
        <v>20.350000000000001</v>
      </c>
    </row>
    <row r="518" spans="1:8" x14ac:dyDescent="0.25">
      <c r="A518">
        <v>3</v>
      </c>
      <c r="B518" t="s">
        <v>108</v>
      </c>
      <c r="C518" t="s">
        <v>202</v>
      </c>
      <c r="D518" s="22">
        <v>46208</v>
      </c>
      <c r="E518" t="s">
        <v>82</v>
      </c>
      <c r="F518" t="s">
        <v>140</v>
      </c>
      <c r="G518">
        <v>295000</v>
      </c>
      <c r="H518">
        <v>21.1</v>
      </c>
    </row>
    <row r="519" spans="1:8" x14ac:dyDescent="0.25">
      <c r="A519">
        <v>3</v>
      </c>
      <c r="B519" t="s">
        <v>108</v>
      </c>
      <c r="C519" t="s">
        <v>202</v>
      </c>
      <c r="D519" s="22">
        <v>46208</v>
      </c>
      <c r="E519" t="s">
        <v>82</v>
      </c>
      <c r="F519" t="s">
        <v>180</v>
      </c>
      <c r="G519">
        <v>305000</v>
      </c>
      <c r="H519">
        <v>21.75</v>
      </c>
    </row>
    <row r="520" spans="1:8" x14ac:dyDescent="0.25">
      <c r="A520">
        <v>3</v>
      </c>
      <c r="B520" t="s">
        <v>108</v>
      </c>
      <c r="C520" t="s">
        <v>202</v>
      </c>
      <c r="D520" s="22">
        <v>46208</v>
      </c>
      <c r="E520" t="s">
        <v>82</v>
      </c>
      <c r="F520" t="s">
        <v>181</v>
      </c>
      <c r="G520">
        <v>305000</v>
      </c>
      <c r="H520">
        <v>21.75</v>
      </c>
    </row>
    <row r="521" spans="1:8" x14ac:dyDescent="0.25">
      <c r="A521">
        <v>3</v>
      </c>
      <c r="B521" t="s">
        <v>108</v>
      </c>
      <c r="C521" t="s">
        <v>202</v>
      </c>
      <c r="D521" s="22">
        <v>46208</v>
      </c>
      <c r="E521" t="s">
        <v>82</v>
      </c>
      <c r="F521" t="s">
        <v>241</v>
      </c>
      <c r="G521">
        <v>180000</v>
      </c>
      <c r="H521">
        <v>12.85</v>
      </c>
    </row>
    <row r="522" spans="1:8" x14ac:dyDescent="0.25">
      <c r="A522">
        <v>3</v>
      </c>
      <c r="B522" t="s">
        <v>108</v>
      </c>
      <c r="C522" t="s">
        <v>202</v>
      </c>
      <c r="D522" s="22">
        <v>46208</v>
      </c>
      <c r="E522" t="s">
        <v>82</v>
      </c>
      <c r="F522" t="s">
        <v>242</v>
      </c>
      <c r="G522">
        <v>290000</v>
      </c>
      <c r="H522">
        <v>19.3</v>
      </c>
    </row>
    <row r="523" spans="1:8" x14ac:dyDescent="0.25">
      <c r="A523">
        <v>3</v>
      </c>
      <c r="B523" t="s">
        <v>108</v>
      </c>
      <c r="C523" t="s">
        <v>202</v>
      </c>
      <c r="D523" s="22">
        <v>46208</v>
      </c>
      <c r="E523" t="s">
        <v>82</v>
      </c>
      <c r="F523" t="s">
        <v>243</v>
      </c>
      <c r="G523">
        <v>340000</v>
      </c>
      <c r="H523">
        <v>24.3</v>
      </c>
    </row>
    <row r="524" spans="1:8" x14ac:dyDescent="0.25">
      <c r="A524">
        <v>3</v>
      </c>
      <c r="B524" t="s">
        <v>108</v>
      </c>
      <c r="C524" t="s">
        <v>202</v>
      </c>
      <c r="D524" s="22">
        <v>46208</v>
      </c>
      <c r="E524" t="s">
        <v>82</v>
      </c>
      <c r="F524" t="s">
        <v>244</v>
      </c>
      <c r="G524">
        <v>330000</v>
      </c>
      <c r="H524">
        <v>23.55</v>
      </c>
    </row>
    <row r="525" spans="1:8" x14ac:dyDescent="0.25">
      <c r="A525">
        <v>3</v>
      </c>
      <c r="B525" t="s">
        <v>108</v>
      </c>
      <c r="C525" t="s">
        <v>203</v>
      </c>
      <c r="D525" s="22">
        <v>46208</v>
      </c>
      <c r="E525" t="s">
        <v>194</v>
      </c>
      <c r="F525" t="s">
        <v>119</v>
      </c>
      <c r="G525">
        <v>10000</v>
      </c>
      <c r="H525">
        <v>1.3</v>
      </c>
    </row>
    <row r="526" spans="1:8" x14ac:dyDescent="0.25">
      <c r="A526">
        <v>3</v>
      </c>
      <c r="B526" t="s">
        <v>108</v>
      </c>
      <c r="C526" t="s">
        <v>203</v>
      </c>
      <c r="D526" s="22">
        <v>46208</v>
      </c>
      <c r="E526" t="s">
        <v>194</v>
      </c>
      <c r="F526" t="s">
        <v>138</v>
      </c>
      <c r="G526">
        <v>30000</v>
      </c>
      <c r="H526">
        <v>3.5</v>
      </c>
    </row>
    <row r="527" spans="1:8" x14ac:dyDescent="0.25">
      <c r="A527">
        <v>3</v>
      </c>
      <c r="B527" t="s">
        <v>108</v>
      </c>
      <c r="C527" t="s">
        <v>203</v>
      </c>
      <c r="D527" s="22">
        <v>46208</v>
      </c>
      <c r="E527" t="s">
        <v>194</v>
      </c>
      <c r="F527" t="s">
        <v>139</v>
      </c>
      <c r="G527">
        <v>25000</v>
      </c>
      <c r="H527">
        <v>2.9</v>
      </c>
    </row>
    <row r="528" spans="1:8" x14ac:dyDescent="0.25">
      <c r="A528">
        <v>3</v>
      </c>
      <c r="B528" t="s">
        <v>108</v>
      </c>
      <c r="C528" t="s">
        <v>203</v>
      </c>
      <c r="D528" s="22">
        <v>46208</v>
      </c>
      <c r="E528" t="s">
        <v>194</v>
      </c>
      <c r="F528" t="s">
        <v>140</v>
      </c>
      <c r="G528">
        <v>30000</v>
      </c>
      <c r="H528">
        <v>3.5</v>
      </c>
    </row>
    <row r="529" spans="1:8" x14ac:dyDescent="0.25">
      <c r="A529">
        <v>3</v>
      </c>
      <c r="B529" t="s">
        <v>108</v>
      </c>
      <c r="C529" t="s">
        <v>203</v>
      </c>
      <c r="D529" s="22">
        <v>46208</v>
      </c>
      <c r="E529" t="s">
        <v>194</v>
      </c>
      <c r="F529" t="s">
        <v>180</v>
      </c>
      <c r="G529">
        <v>35000</v>
      </c>
      <c r="H529">
        <v>4.0999999999999996</v>
      </c>
    </row>
    <row r="530" spans="1:8" x14ac:dyDescent="0.25">
      <c r="A530">
        <v>3</v>
      </c>
      <c r="B530" t="s">
        <v>108</v>
      </c>
      <c r="C530" t="s">
        <v>203</v>
      </c>
      <c r="D530" s="22">
        <v>46208</v>
      </c>
      <c r="E530" t="s">
        <v>194</v>
      </c>
      <c r="F530" t="s">
        <v>181</v>
      </c>
      <c r="G530">
        <v>35000</v>
      </c>
      <c r="H530">
        <v>4.0999999999999996</v>
      </c>
    </row>
    <row r="531" spans="1:8" x14ac:dyDescent="0.25">
      <c r="A531">
        <v>3</v>
      </c>
      <c r="B531" t="s">
        <v>108</v>
      </c>
      <c r="C531" t="s">
        <v>203</v>
      </c>
      <c r="D531" s="22">
        <v>46208</v>
      </c>
      <c r="E531" t="s">
        <v>194</v>
      </c>
      <c r="F531" t="s">
        <v>241</v>
      </c>
      <c r="G531">
        <v>18000</v>
      </c>
      <c r="H531">
        <v>2.1</v>
      </c>
    </row>
    <row r="532" spans="1:8" x14ac:dyDescent="0.25">
      <c r="A532">
        <v>3</v>
      </c>
      <c r="B532" t="s">
        <v>108</v>
      </c>
      <c r="C532" t="s">
        <v>203</v>
      </c>
      <c r="D532" s="22">
        <v>46208</v>
      </c>
      <c r="E532" t="s">
        <v>194</v>
      </c>
      <c r="F532" t="s">
        <v>242</v>
      </c>
      <c r="G532">
        <v>28000</v>
      </c>
      <c r="H532">
        <v>3.1</v>
      </c>
    </row>
    <row r="533" spans="1:8" x14ac:dyDescent="0.25">
      <c r="A533">
        <v>3</v>
      </c>
      <c r="B533" t="s">
        <v>108</v>
      </c>
      <c r="C533" t="s">
        <v>203</v>
      </c>
      <c r="D533" s="22">
        <v>46208</v>
      </c>
      <c r="E533" t="s">
        <v>194</v>
      </c>
      <c r="F533" t="s">
        <v>243</v>
      </c>
      <c r="G533">
        <v>35000</v>
      </c>
      <c r="H533">
        <v>4.0999999999999996</v>
      </c>
    </row>
    <row r="534" spans="1:8" x14ac:dyDescent="0.25">
      <c r="A534">
        <v>3</v>
      </c>
      <c r="B534" t="s">
        <v>108</v>
      </c>
      <c r="C534" t="s">
        <v>203</v>
      </c>
      <c r="D534" s="22">
        <v>46208</v>
      </c>
      <c r="E534" t="s">
        <v>194</v>
      </c>
      <c r="F534" t="s">
        <v>244</v>
      </c>
      <c r="G534">
        <v>35000</v>
      </c>
      <c r="H534">
        <v>4.0999999999999996</v>
      </c>
    </row>
    <row r="535" spans="1:8" x14ac:dyDescent="0.25">
      <c r="A535">
        <v>3</v>
      </c>
      <c r="B535" t="s">
        <v>108</v>
      </c>
      <c r="C535" t="s">
        <v>204</v>
      </c>
      <c r="D535" s="22">
        <v>46209</v>
      </c>
      <c r="E535" t="s">
        <v>194</v>
      </c>
      <c r="F535" t="s">
        <v>119</v>
      </c>
      <c r="G535">
        <v>10000</v>
      </c>
      <c r="H535">
        <v>1.3</v>
      </c>
    </row>
    <row r="536" spans="1:8" x14ac:dyDescent="0.25">
      <c r="A536">
        <v>3</v>
      </c>
      <c r="B536" t="s">
        <v>108</v>
      </c>
      <c r="C536" t="s">
        <v>204</v>
      </c>
      <c r="D536" s="22">
        <v>46209</v>
      </c>
      <c r="E536" t="s">
        <v>194</v>
      </c>
      <c r="F536" t="s">
        <v>138</v>
      </c>
      <c r="G536">
        <v>30000</v>
      </c>
      <c r="H536">
        <v>3.5</v>
      </c>
    </row>
    <row r="537" spans="1:8" x14ac:dyDescent="0.25">
      <c r="A537">
        <v>3</v>
      </c>
      <c r="B537" t="s">
        <v>108</v>
      </c>
      <c r="C537" t="s">
        <v>204</v>
      </c>
      <c r="D537" s="22">
        <v>46209</v>
      </c>
      <c r="E537" t="s">
        <v>194</v>
      </c>
      <c r="F537" t="s">
        <v>139</v>
      </c>
      <c r="G537">
        <v>25000</v>
      </c>
      <c r="H537">
        <v>2.9</v>
      </c>
    </row>
    <row r="538" spans="1:8" x14ac:dyDescent="0.25">
      <c r="A538">
        <v>3</v>
      </c>
      <c r="B538" t="s">
        <v>108</v>
      </c>
      <c r="C538" t="s">
        <v>204</v>
      </c>
      <c r="D538" s="22">
        <v>46209</v>
      </c>
      <c r="E538" t="s">
        <v>194</v>
      </c>
      <c r="F538" t="s">
        <v>140</v>
      </c>
      <c r="G538">
        <v>30000</v>
      </c>
      <c r="H538">
        <v>3.5</v>
      </c>
    </row>
    <row r="539" spans="1:8" x14ac:dyDescent="0.25">
      <c r="A539">
        <v>3</v>
      </c>
      <c r="B539" t="s">
        <v>108</v>
      </c>
      <c r="C539" t="s">
        <v>204</v>
      </c>
      <c r="D539" s="22">
        <v>46209</v>
      </c>
      <c r="E539" t="s">
        <v>194</v>
      </c>
      <c r="F539" t="s">
        <v>180</v>
      </c>
      <c r="G539">
        <v>35000</v>
      </c>
      <c r="H539">
        <v>4.0999999999999996</v>
      </c>
    </row>
    <row r="540" spans="1:8" x14ac:dyDescent="0.25">
      <c r="A540">
        <v>3</v>
      </c>
      <c r="B540" t="s">
        <v>108</v>
      </c>
      <c r="C540" t="s">
        <v>204</v>
      </c>
      <c r="D540" s="22">
        <v>46209</v>
      </c>
      <c r="E540" t="s">
        <v>194</v>
      </c>
      <c r="F540" t="s">
        <v>181</v>
      </c>
      <c r="G540">
        <v>35000</v>
      </c>
      <c r="H540">
        <v>4.0999999999999996</v>
      </c>
    </row>
    <row r="541" spans="1:8" x14ac:dyDescent="0.25">
      <c r="A541">
        <v>3</v>
      </c>
      <c r="B541" t="s">
        <v>108</v>
      </c>
      <c r="C541" t="s">
        <v>204</v>
      </c>
      <c r="D541" s="22">
        <v>46209</v>
      </c>
      <c r="E541" t="s">
        <v>194</v>
      </c>
      <c r="F541" t="s">
        <v>241</v>
      </c>
      <c r="G541">
        <v>18000</v>
      </c>
      <c r="H541">
        <v>2.1</v>
      </c>
    </row>
    <row r="542" spans="1:8" x14ac:dyDescent="0.25">
      <c r="A542">
        <v>3</v>
      </c>
      <c r="B542" t="s">
        <v>108</v>
      </c>
      <c r="C542" t="s">
        <v>204</v>
      </c>
      <c r="D542" s="22">
        <v>46209</v>
      </c>
      <c r="E542" t="s">
        <v>194</v>
      </c>
      <c r="F542" t="s">
        <v>242</v>
      </c>
      <c r="G542">
        <v>28000</v>
      </c>
      <c r="H542">
        <v>3.1</v>
      </c>
    </row>
    <row r="543" spans="1:8" x14ac:dyDescent="0.25">
      <c r="A543">
        <v>3</v>
      </c>
      <c r="B543" t="s">
        <v>108</v>
      </c>
      <c r="C543" t="s">
        <v>204</v>
      </c>
      <c r="D543" s="22">
        <v>46209</v>
      </c>
      <c r="E543" t="s">
        <v>194</v>
      </c>
      <c r="F543" t="s">
        <v>243</v>
      </c>
      <c r="G543">
        <v>35000</v>
      </c>
      <c r="H543">
        <v>4.0999999999999996</v>
      </c>
    </row>
    <row r="544" spans="1:8" x14ac:dyDescent="0.25">
      <c r="A544">
        <v>3</v>
      </c>
      <c r="B544" t="s">
        <v>108</v>
      </c>
      <c r="C544" t="s">
        <v>204</v>
      </c>
      <c r="D544" s="22">
        <v>46209</v>
      </c>
      <c r="E544" t="s">
        <v>194</v>
      </c>
      <c r="F544" t="s">
        <v>244</v>
      </c>
      <c r="G544">
        <v>35000</v>
      </c>
      <c r="H544">
        <v>4.0999999999999996</v>
      </c>
    </row>
    <row r="545" spans="1:8" x14ac:dyDescent="0.25">
      <c r="A545">
        <v>3</v>
      </c>
      <c r="B545" t="s">
        <v>108</v>
      </c>
      <c r="C545" t="s">
        <v>205</v>
      </c>
      <c r="D545" s="22">
        <v>46210</v>
      </c>
      <c r="E545" t="s">
        <v>82</v>
      </c>
      <c r="F545" t="s">
        <v>119</v>
      </c>
      <c r="G545">
        <v>80000</v>
      </c>
      <c r="H545">
        <v>6.7</v>
      </c>
    </row>
    <row r="546" spans="1:8" x14ac:dyDescent="0.25">
      <c r="A546">
        <v>3</v>
      </c>
      <c r="B546" t="s">
        <v>108</v>
      </c>
      <c r="C546" t="s">
        <v>205</v>
      </c>
      <c r="D546" s="22">
        <v>46210</v>
      </c>
      <c r="E546" t="s">
        <v>82</v>
      </c>
      <c r="F546" t="s">
        <v>138</v>
      </c>
      <c r="G546">
        <v>285000</v>
      </c>
      <c r="H546">
        <v>20.350000000000001</v>
      </c>
    </row>
    <row r="547" spans="1:8" x14ac:dyDescent="0.25">
      <c r="A547">
        <v>3</v>
      </c>
      <c r="B547" t="s">
        <v>108</v>
      </c>
      <c r="C547" t="s">
        <v>205</v>
      </c>
      <c r="D547" s="22">
        <v>46210</v>
      </c>
      <c r="E547" t="s">
        <v>82</v>
      </c>
      <c r="F547" t="s">
        <v>139</v>
      </c>
      <c r="G547">
        <v>275000</v>
      </c>
      <c r="H547">
        <v>19.649999999999999</v>
      </c>
    </row>
    <row r="548" spans="1:8" x14ac:dyDescent="0.25">
      <c r="A548">
        <v>3</v>
      </c>
      <c r="B548" t="s">
        <v>108</v>
      </c>
      <c r="C548" t="s">
        <v>205</v>
      </c>
      <c r="D548" s="22">
        <v>46210</v>
      </c>
      <c r="E548" t="s">
        <v>82</v>
      </c>
      <c r="F548" t="s">
        <v>140</v>
      </c>
      <c r="G548">
        <v>285000</v>
      </c>
      <c r="H548">
        <v>20.350000000000001</v>
      </c>
    </row>
    <row r="549" spans="1:8" x14ac:dyDescent="0.25">
      <c r="A549">
        <v>3</v>
      </c>
      <c r="B549" t="s">
        <v>108</v>
      </c>
      <c r="C549" t="s">
        <v>205</v>
      </c>
      <c r="D549" s="22">
        <v>46210</v>
      </c>
      <c r="E549" t="s">
        <v>82</v>
      </c>
      <c r="F549" t="s">
        <v>180</v>
      </c>
      <c r="G549">
        <v>295000</v>
      </c>
      <c r="H549">
        <v>21.1</v>
      </c>
    </row>
    <row r="550" spans="1:8" x14ac:dyDescent="0.25">
      <c r="A550">
        <v>3</v>
      </c>
      <c r="B550" t="s">
        <v>108</v>
      </c>
      <c r="C550" t="s">
        <v>205</v>
      </c>
      <c r="D550" s="22">
        <v>46210</v>
      </c>
      <c r="E550" t="s">
        <v>82</v>
      </c>
      <c r="F550" t="s">
        <v>181</v>
      </c>
      <c r="G550">
        <v>295000</v>
      </c>
      <c r="H550">
        <v>21.1</v>
      </c>
    </row>
    <row r="551" spans="1:8" x14ac:dyDescent="0.25">
      <c r="A551">
        <v>3</v>
      </c>
      <c r="B551" t="s">
        <v>108</v>
      </c>
      <c r="C551" t="s">
        <v>205</v>
      </c>
      <c r="D551" s="22">
        <v>46210</v>
      </c>
      <c r="E551" t="s">
        <v>82</v>
      </c>
      <c r="F551" t="s">
        <v>241</v>
      </c>
      <c r="G551">
        <v>165000</v>
      </c>
      <c r="H551">
        <v>11.8</v>
      </c>
    </row>
    <row r="552" spans="1:8" x14ac:dyDescent="0.25">
      <c r="A552">
        <v>3</v>
      </c>
      <c r="B552" t="s">
        <v>108</v>
      </c>
      <c r="C552" t="s">
        <v>205</v>
      </c>
      <c r="D552" s="22">
        <v>46210</v>
      </c>
      <c r="E552" t="s">
        <v>82</v>
      </c>
      <c r="F552" t="s">
        <v>242</v>
      </c>
      <c r="G552">
        <v>280000</v>
      </c>
      <c r="H552">
        <v>18.649999999999999</v>
      </c>
    </row>
    <row r="553" spans="1:8" x14ac:dyDescent="0.25">
      <c r="A553">
        <v>3</v>
      </c>
      <c r="B553" t="s">
        <v>108</v>
      </c>
      <c r="C553" t="s">
        <v>205</v>
      </c>
      <c r="D553" s="22">
        <v>46210</v>
      </c>
      <c r="E553" t="s">
        <v>82</v>
      </c>
      <c r="F553" t="s">
        <v>243</v>
      </c>
      <c r="G553">
        <v>330000</v>
      </c>
      <c r="H553">
        <v>23.6</v>
      </c>
    </row>
    <row r="554" spans="1:8" x14ac:dyDescent="0.25">
      <c r="A554">
        <v>3</v>
      </c>
      <c r="B554" t="s">
        <v>108</v>
      </c>
      <c r="C554" t="s">
        <v>205</v>
      </c>
      <c r="D554" s="22">
        <v>46210</v>
      </c>
      <c r="E554" t="s">
        <v>82</v>
      </c>
      <c r="F554" t="s">
        <v>244</v>
      </c>
      <c r="G554">
        <v>320000</v>
      </c>
      <c r="H554">
        <v>22.85</v>
      </c>
    </row>
    <row r="555" spans="1:8" x14ac:dyDescent="0.25">
      <c r="A555">
        <v>4</v>
      </c>
      <c r="B555" t="s">
        <v>109</v>
      </c>
      <c r="C555" t="s">
        <v>103</v>
      </c>
      <c r="D555" s="22">
        <v>46214</v>
      </c>
      <c r="E555" t="s">
        <v>84</v>
      </c>
      <c r="F555" t="s">
        <v>119</v>
      </c>
      <c r="G555">
        <v>22000</v>
      </c>
      <c r="H555">
        <v>2.4</v>
      </c>
    </row>
    <row r="556" spans="1:8" x14ac:dyDescent="0.25">
      <c r="A556">
        <v>4</v>
      </c>
      <c r="B556" t="s">
        <v>109</v>
      </c>
      <c r="C556" t="s">
        <v>103</v>
      </c>
      <c r="D556" s="22">
        <v>46214</v>
      </c>
      <c r="E556" t="s">
        <v>84</v>
      </c>
      <c r="F556" t="s">
        <v>138</v>
      </c>
      <c r="G556">
        <v>90000</v>
      </c>
      <c r="H556">
        <v>7.2</v>
      </c>
    </row>
    <row r="557" spans="1:8" x14ac:dyDescent="0.25">
      <c r="A557">
        <v>4</v>
      </c>
      <c r="B557" t="s">
        <v>109</v>
      </c>
      <c r="C557" t="s">
        <v>103</v>
      </c>
      <c r="D557" s="22">
        <v>46214</v>
      </c>
      <c r="E557" t="s">
        <v>84</v>
      </c>
      <c r="F557" t="s">
        <v>139</v>
      </c>
      <c r="G557">
        <v>85000</v>
      </c>
      <c r="H557">
        <v>6.8</v>
      </c>
    </row>
    <row r="558" spans="1:8" x14ac:dyDescent="0.25">
      <c r="A558">
        <v>4</v>
      </c>
      <c r="B558" t="s">
        <v>109</v>
      </c>
      <c r="C558" t="s">
        <v>103</v>
      </c>
      <c r="D558" s="22">
        <v>46214</v>
      </c>
      <c r="E558" t="s">
        <v>84</v>
      </c>
      <c r="F558" t="s">
        <v>140</v>
      </c>
      <c r="G558">
        <v>90000</v>
      </c>
      <c r="H558">
        <v>7.2</v>
      </c>
    </row>
    <row r="559" spans="1:8" x14ac:dyDescent="0.25">
      <c r="A559">
        <v>4</v>
      </c>
      <c r="B559" t="s">
        <v>109</v>
      </c>
      <c r="C559" t="s">
        <v>103</v>
      </c>
      <c r="D559" s="22">
        <v>46214</v>
      </c>
      <c r="E559" t="s">
        <v>84</v>
      </c>
      <c r="F559" t="s">
        <v>180</v>
      </c>
      <c r="G559">
        <v>90000</v>
      </c>
      <c r="H559">
        <v>7.2</v>
      </c>
    </row>
    <row r="560" spans="1:8" x14ac:dyDescent="0.25">
      <c r="A560">
        <v>4</v>
      </c>
      <c r="B560" t="s">
        <v>109</v>
      </c>
      <c r="C560" t="s">
        <v>103</v>
      </c>
      <c r="D560" s="22">
        <v>46214</v>
      </c>
      <c r="E560" t="s">
        <v>84</v>
      </c>
      <c r="F560" t="s">
        <v>181</v>
      </c>
      <c r="G560">
        <v>90000</v>
      </c>
      <c r="H560">
        <v>7.2</v>
      </c>
    </row>
    <row r="561" spans="1:8" x14ac:dyDescent="0.25">
      <c r="A561">
        <v>4</v>
      </c>
      <c r="B561" t="s">
        <v>109</v>
      </c>
      <c r="C561" t="s">
        <v>103</v>
      </c>
      <c r="D561" s="22">
        <v>46214</v>
      </c>
      <c r="E561" t="s">
        <v>84</v>
      </c>
      <c r="F561" t="s">
        <v>241</v>
      </c>
      <c r="G561">
        <v>55000</v>
      </c>
      <c r="H561">
        <v>3.95</v>
      </c>
    </row>
    <row r="562" spans="1:8" x14ac:dyDescent="0.25">
      <c r="A562">
        <v>4</v>
      </c>
      <c r="B562" t="s">
        <v>109</v>
      </c>
      <c r="C562" t="s">
        <v>103</v>
      </c>
      <c r="D562" s="22">
        <v>46214</v>
      </c>
      <c r="E562" t="s">
        <v>84</v>
      </c>
      <c r="F562" t="s">
        <v>242</v>
      </c>
      <c r="G562">
        <v>90000</v>
      </c>
      <c r="H562">
        <v>6</v>
      </c>
    </row>
    <row r="563" spans="1:8" x14ac:dyDescent="0.25">
      <c r="A563">
        <v>4</v>
      </c>
      <c r="B563" t="s">
        <v>109</v>
      </c>
      <c r="C563" t="s">
        <v>103</v>
      </c>
      <c r="D563" s="22">
        <v>46214</v>
      </c>
      <c r="E563" t="s">
        <v>84</v>
      </c>
      <c r="F563" t="s">
        <v>243</v>
      </c>
      <c r="G563">
        <v>110000</v>
      </c>
      <c r="H563">
        <v>8.8000000000000007</v>
      </c>
    </row>
    <row r="564" spans="1:8" x14ac:dyDescent="0.25">
      <c r="A564">
        <v>4</v>
      </c>
      <c r="B564" t="s">
        <v>109</v>
      </c>
      <c r="C564" t="s">
        <v>103</v>
      </c>
      <c r="D564" s="22">
        <v>46214</v>
      </c>
      <c r="E564" t="s">
        <v>84</v>
      </c>
      <c r="F564" t="s">
        <v>244</v>
      </c>
      <c r="G564">
        <v>105000</v>
      </c>
      <c r="H564">
        <v>8.4</v>
      </c>
    </row>
    <row r="565" spans="1:8" x14ac:dyDescent="0.25">
      <c r="A565">
        <v>4</v>
      </c>
      <c r="B565" t="s">
        <v>109</v>
      </c>
      <c r="C565" t="s">
        <v>192</v>
      </c>
      <c r="D565" s="22">
        <v>46214</v>
      </c>
      <c r="E565" t="s">
        <v>193</v>
      </c>
      <c r="F565" t="s">
        <v>241</v>
      </c>
      <c r="G565">
        <v>20000</v>
      </c>
      <c r="H565">
        <v>2.4</v>
      </c>
    </row>
    <row r="566" spans="1:8" x14ac:dyDescent="0.25">
      <c r="A566">
        <v>4</v>
      </c>
      <c r="B566" t="s">
        <v>109</v>
      </c>
      <c r="C566" t="s">
        <v>192</v>
      </c>
      <c r="D566" s="22">
        <v>46217</v>
      </c>
      <c r="E566" t="s">
        <v>193</v>
      </c>
      <c r="F566" t="s">
        <v>138</v>
      </c>
      <c r="G566">
        <v>35000</v>
      </c>
      <c r="H566">
        <v>4.0999999999999996</v>
      </c>
    </row>
    <row r="567" spans="1:8" x14ac:dyDescent="0.25">
      <c r="A567">
        <v>4</v>
      </c>
      <c r="B567" t="s">
        <v>109</v>
      </c>
      <c r="C567" t="s">
        <v>192</v>
      </c>
      <c r="D567" s="22">
        <v>46218</v>
      </c>
      <c r="E567" t="s">
        <v>193</v>
      </c>
      <c r="F567" t="s">
        <v>139</v>
      </c>
      <c r="G567">
        <v>30000</v>
      </c>
      <c r="H567">
        <v>3.5</v>
      </c>
    </row>
    <row r="568" spans="1:8" x14ac:dyDescent="0.25">
      <c r="A568">
        <v>4</v>
      </c>
      <c r="B568" t="s">
        <v>109</v>
      </c>
      <c r="C568" t="s">
        <v>192</v>
      </c>
      <c r="D568" s="22">
        <v>46221</v>
      </c>
      <c r="E568" t="s">
        <v>193</v>
      </c>
      <c r="F568" t="s">
        <v>180</v>
      </c>
      <c r="G568">
        <v>40000</v>
      </c>
      <c r="H568">
        <v>4.7</v>
      </c>
    </row>
    <row r="569" spans="1:8" x14ac:dyDescent="0.25">
      <c r="A569">
        <v>4</v>
      </c>
      <c r="B569" t="s">
        <v>109</v>
      </c>
      <c r="C569" t="s">
        <v>192</v>
      </c>
      <c r="D569" s="22">
        <v>46222</v>
      </c>
      <c r="E569" t="s">
        <v>193</v>
      </c>
      <c r="F569" t="s">
        <v>181</v>
      </c>
      <c r="G569">
        <v>40000</v>
      </c>
      <c r="H569">
        <v>4.7</v>
      </c>
    </row>
    <row r="570" spans="1:8" x14ac:dyDescent="0.25">
      <c r="A570">
        <v>4</v>
      </c>
      <c r="B570" t="s">
        <v>109</v>
      </c>
      <c r="C570" t="s">
        <v>192</v>
      </c>
      <c r="D570" s="22">
        <v>46215</v>
      </c>
      <c r="E570" t="s">
        <v>193</v>
      </c>
      <c r="F570" t="s">
        <v>242</v>
      </c>
      <c r="G570">
        <v>30000</v>
      </c>
      <c r="H570">
        <v>3.3</v>
      </c>
    </row>
    <row r="571" spans="1:8" x14ac:dyDescent="0.25">
      <c r="A571">
        <v>4</v>
      </c>
      <c r="B571" t="s">
        <v>109</v>
      </c>
      <c r="C571" t="s">
        <v>192</v>
      </c>
      <c r="D571" s="22">
        <v>46216</v>
      </c>
      <c r="E571" t="s">
        <v>193</v>
      </c>
      <c r="F571" t="s">
        <v>243</v>
      </c>
      <c r="G571">
        <v>40000</v>
      </c>
      <c r="H571">
        <v>4.7</v>
      </c>
    </row>
    <row r="572" spans="1:8" x14ac:dyDescent="0.25">
      <c r="A572">
        <v>4</v>
      </c>
      <c r="B572" t="s">
        <v>109</v>
      </c>
      <c r="C572" t="s">
        <v>192</v>
      </c>
      <c r="D572" s="22">
        <v>46219</v>
      </c>
      <c r="E572" t="s">
        <v>193</v>
      </c>
      <c r="F572" t="s">
        <v>140</v>
      </c>
      <c r="G572">
        <v>35000</v>
      </c>
      <c r="H572">
        <v>4.0999999999999996</v>
      </c>
    </row>
    <row r="573" spans="1:8" x14ac:dyDescent="0.25">
      <c r="A573">
        <v>4</v>
      </c>
      <c r="B573" t="s">
        <v>109</v>
      </c>
      <c r="C573" t="s">
        <v>192</v>
      </c>
      <c r="D573" s="22">
        <v>46220</v>
      </c>
      <c r="E573" t="s">
        <v>193</v>
      </c>
      <c r="F573" t="s">
        <v>244</v>
      </c>
      <c r="G573">
        <v>40000</v>
      </c>
      <c r="H573">
        <v>4.7</v>
      </c>
    </row>
    <row r="574" spans="1:8" x14ac:dyDescent="0.25">
      <c r="A574">
        <v>4</v>
      </c>
      <c r="B574" t="s">
        <v>109</v>
      </c>
      <c r="C574" t="s">
        <v>192</v>
      </c>
      <c r="D574" s="22">
        <v>46223</v>
      </c>
      <c r="E574" t="s">
        <v>193</v>
      </c>
      <c r="F574" t="s">
        <v>119</v>
      </c>
      <c r="G574">
        <v>12000</v>
      </c>
      <c r="H574">
        <v>1.5</v>
      </c>
    </row>
    <row r="575" spans="1:8" x14ac:dyDescent="0.25">
      <c r="A575">
        <v>4</v>
      </c>
      <c r="B575" t="s">
        <v>109</v>
      </c>
      <c r="C575" t="s">
        <v>206</v>
      </c>
      <c r="D575" s="22">
        <v>46212</v>
      </c>
      <c r="E575" t="s">
        <v>82</v>
      </c>
      <c r="F575" t="s">
        <v>119</v>
      </c>
      <c r="G575">
        <v>90000</v>
      </c>
      <c r="H575">
        <v>7.5</v>
      </c>
    </row>
    <row r="576" spans="1:8" x14ac:dyDescent="0.25">
      <c r="A576">
        <v>4</v>
      </c>
      <c r="B576" t="s">
        <v>109</v>
      </c>
      <c r="C576" t="s">
        <v>206</v>
      </c>
      <c r="D576" s="22">
        <v>46212</v>
      </c>
      <c r="E576" t="s">
        <v>82</v>
      </c>
      <c r="F576" t="s">
        <v>138</v>
      </c>
      <c r="G576">
        <v>300000</v>
      </c>
      <c r="H576">
        <v>21.4</v>
      </c>
    </row>
    <row r="577" spans="1:8" x14ac:dyDescent="0.25">
      <c r="A577">
        <v>4</v>
      </c>
      <c r="B577" t="s">
        <v>109</v>
      </c>
      <c r="C577" t="s">
        <v>206</v>
      </c>
      <c r="D577" s="22">
        <v>46212</v>
      </c>
      <c r="E577" t="s">
        <v>82</v>
      </c>
      <c r="F577" t="s">
        <v>139</v>
      </c>
      <c r="G577">
        <v>290000</v>
      </c>
      <c r="H577">
        <v>20.7</v>
      </c>
    </row>
    <row r="578" spans="1:8" x14ac:dyDescent="0.25">
      <c r="A578">
        <v>4</v>
      </c>
      <c r="B578" t="s">
        <v>109</v>
      </c>
      <c r="C578" t="s">
        <v>206</v>
      </c>
      <c r="D578" s="22">
        <v>46212</v>
      </c>
      <c r="E578" t="s">
        <v>82</v>
      </c>
      <c r="F578" t="s">
        <v>140</v>
      </c>
      <c r="G578">
        <v>300000</v>
      </c>
      <c r="H578">
        <v>21.4</v>
      </c>
    </row>
    <row r="579" spans="1:8" x14ac:dyDescent="0.25">
      <c r="A579">
        <v>4</v>
      </c>
      <c r="B579" t="s">
        <v>109</v>
      </c>
      <c r="C579" t="s">
        <v>206</v>
      </c>
      <c r="D579" s="22">
        <v>46212</v>
      </c>
      <c r="E579" t="s">
        <v>82</v>
      </c>
      <c r="F579" t="s">
        <v>180</v>
      </c>
      <c r="G579">
        <v>310000</v>
      </c>
      <c r="H579">
        <v>22.15</v>
      </c>
    </row>
    <row r="580" spans="1:8" x14ac:dyDescent="0.25">
      <c r="A580">
        <v>4</v>
      </c>
      <c r="B580" t="s">
        <v>109</v>
      </c>
      <c r="C580" t="s">
        <v>206</v>
      </c>
      <c r="D580" s="22">
        <v>46212</v>
      </c>
      <c r="E580" t="s">
        <v>82</v>
      </c>
      <c r="F580" t="s">
        <v>181</v>
      </c>
      <c r="G580">
        <v>310000</v>
      </c>
      <c r="H580">
        <v>22.15</v>
      </c>
    </row>
    <row r="581" spans="1:8" x14ac:dyDescent="0.25">
      <c r="A581">
        <v>4</v>
      </c>
      <c r="B581" t="s">
        <v>109</v>
      </c>
      <c r="C581" t="s">
        <v>206</v>
      </c>
      <c r="D581" s="22">
        <v>46212</v>
      </c>
      <c r="E581" t="s">
        <v>82</v>
      </c>
      <c r="F581" t="s">
        <v>241</v>
      </c>
      <c r="G581">
        <v>110000</v>
      </c>
      <c r="H581">
        <v>7.85</v>
      </c>
    </row>
    <row r="582" spans="1:8" x14ac:dyDescent="0.25">
      <c r="A582">
        <v>4</v>
      </c>
      <c r="B582" t="s">
        <v>109</v>
      </c>
      <c r="C582" t="s">
        <v>206</v>
      </c>
      <c r="D582" s="22">
        <v>46212</v>
      </c>
      <c r="E582" t="s">
        <v>82</v>
      </c>
      <c r="F582" t="s">
        <v>242</v>
      </c>
      <c r="G582">
        <v>290000</v>
      </c>
      <c r="H582">
        <v>19.3</v>
      </c>
    </row>
    <row r="583" spans="1:8" x14ac:dyDescent="0.25">
      <c r="A583">
        <v>4</v>
      </c>
      <c r="B583" t="s">
        <v>109</v>
      </c>
      <c r="C583" t="s">
        <v>206</v>
      </c>
      <c r="D583" s="22">
        <v>46212</v>
      </c>
      <c r="E583" t="s">
        <v>82</v>
      </c>
      <c r="F583" t="s">
        <v>243</v>
      </c>
      <c r="G583">
        <v>345000</v>
      </c>
      <c r="H583">
        <v>24.65</v>
      </c>
    </row>
    <row r="584" spans="1:8" x14ac:dyDescent="0.25">
      <c r="A584">
        <v>4</v>
      </c>
      <c r="B584" t="s">
        <v>109</v>
      </c>
      <c r="C584" t="s">
        <v>206</v>
      </c>
      <c r="D584" s="22">
        <v>46212</v>
      </c>
      <c r="E584" t="s">
        <v>82</v>
      </c>
      <c r="F584" t="s">
        <v>244</v>
      </c>
      <c r="G584">
        <v>340000</v>
      </c>
      <c r="H584">
        <v>24.25</v>
      </c>
    </row>
    <row r="585" spans="1:8" x14ac:dyDescent="0.25">
      <c r="A585">
        <v>4</v>
      </c>
      <c r="B585" t="s">
        <v>109</v>
      </c>
      <c r="C585" t="s">
        <v>207</v>
      </c>
      <c r="D585" s="22">
        <v>46213</v>
      </c>
      <c r="E585" t="s">
        <v>79</v>
      </c>
      <c r="F585" t="s">
        <v>119</v>
      </c>
      <c r="G585">
        <v>70000</v>
      </c>
      <c r="H585">
        <v>5.8</v>
      </c>
    </row>
    <row r="586" spans="1:8" x14ac:dyDescent="0.25">
      <c r="A586">
        <v>4</v>
      </c>
      <c r="B586" t="s">
        <v>109</v>
      </c>
      <c r="C586" t="s">
        <v>207</v>
      </c>
      <c r="D586" s="22">
        <v>46213</v>
      </c>
      <c r="E586" t="s">
        <v>79</v>
      </c>
      <c r="F586" t="s">
        <v>138</v>
      </c>
      <c r="G586">
        <v>160000</v>
      </c>
      <c r="H586">
        <v>11.4</v>
      </c>
    </row>
    <row r="587" spans="1:8" x14ac:dyDescent="0.25">
      <c r="A587">
        <v>4</v>
      </c>
      <c r="B587" t="s">
        <v>109</v>
      </c>
      <c r="C587" t="s">
        <v>207</v>
      </c>
      <c r="D587" s="22">
        <v>46213</v>
      </c>
      <c r="E587" t="s">
        <v>79</v>
      </c>
      <c r="F587" t="s">
        <v>139</v>
      </c>
      <c r="G587">
        <v>150000</v>
      </c>
      <c r="H587">
        <v>10.7</v>
      </c>
    </row>
    <row r="588" spans="1:8" x14ac:dyDescent="0.25">
      <c r="A588">
        <v>4</v>
      </c>
      <c r="B588" t="s">
        <v>109</v>
      </c>
      <c r="C588" t="s">
        <v>207</v>
      </c>
      <c r="D588" s="22">
        <v>46213</v>
      </c>
      <c r="E588" t="s">
        <v>79</v>
      </c>
      <c r="F588" t="s">
        <v>140</v>
      </c>
      <c r="G588">
        <v>160000</v>
      </c>
      <c r="H588">
        <v>11.4</v>
      </c>
    </row>
    <row r="589" spans="1:8" x14ac:dyDescent="0.25">
      <c r="A589">
        <v>4</v>
      </c>
      <c r="B589" t="s">
        <v>109</v>
      </c>
      <c r="C589" t="s">
        <v>207</v>
      </c>
      <c r="D589" s="22">
        <v>46213</v>
      </c>
      <c r="E589" t="s">
        <v>79</v>
      </c>
      <c r="F589" t="s">
        <v>180</v>
      </c>
      <c r="G589">
        <v>160000</v>
      </c>
      <c r="H589">
        <v>11.4</v>
      </c>
    </row>
    <row r="590" spans="1:8" x14ac:dyDescent="0.25">
      <c r="A590">
        <v>4</v>
      </c>
      <c r="B590" t="s">
        <v>109</v>
      </c>
      <c r="C590" t="s">
        <v>207</v>
      </c>
      <c r="D590" s="22">
        <v>46213</v>
      </c>
      <c r="E590" t="s">
        <v>79</v>
      </c>
      <c r="F590" t="s">
        <v>181</v>
      </c>
      <c r="G590">
        <v>160000</v>
      </c>
      <c r="H590">
        <v>11.4</v>
      </c>
    </row>
    <row r="591" spans="1:8" x14ac:dyDescent="0.25">
      <c r="A591">
        <v>4</v>
      </c>
      <c r="B591" t="s">
        <v>109</v>
      </c>
      <c r="C591" t="s">
        <v>207</v>
      </c>
      <c r="D591" s="22">
        <v>46213</v>
      </c>
      <c r="E591" t="s">
        <v>79</v>
      </c>
      <c r="F591" t="s">
        <v>241</v>
      </c>
      <c r="G591">
        <v>55000</v>
      </c>
      <c r="H591">
        <v>3.9</v>
      </c>
    </row>
    <row r="592" spans="1:8" x14ac:dyDescent="0.25">
      <c r="A592">
        <v>4</v>
      </c>
      <c r="B592" t="s">
        <v>109</v>
      </c>
      <c r="C592" t="s">
        <v>207</v>
      </c>
      <c r="D592" s="22">
        <v>46213</v>
      </c>
      <c r="E592" t="s">
        <v>79</v>
      </c>
      <c r="F592" t="s">
        <v>242</v>
      </c>
      <c r="G592">
        <v>120000</v>
      </c>
      <c r="H592">
        <v>8</v>
      </c>
    </row>
    <row r="593" spans="1:8" x14ac:dyDescent="0.25">
      <c r="A593">
        <v>4</v>
      </c>
      <c r="B593" t="s">
        <v>109</v>
      </c>
      <c r="C593" t="s">
        <v>207</v>
      </c>
      <c r="D593" s="22">
        <v>46213</v>
      </c>
      <c r="E593" t="s">
        <v>79</v>
      </c>
      <c r="F593" t="s">
        <v>243</v>
      </c>
      <c r="G593">
        <v>190000</v>
      </c>
      <c r="H593">
        <v>13.6</v>
      </c>
    </row>
    <row r="594" spans="1:8" x14ac:dyDescent="0.25">
      <c r="A594">
        <v>4</v>
      </c>
      <c r="B594" t="s">
        <v>109</v>
      </c>
      <c r="C594" t="s">
        <v>207</v>
      </c>
      <c r="D594" s="22">
        <v>46213</v>
      </c>
      <c r="E594" t="s">
        <v>79</v>
      </c>
      <c r="F594" t="s">
        <v>244</v>
      </c>
      <c r="G594">
        <v>180000</v>
      </c>
      <c r="H594">
        <v>12.85</v>
      </c>
    </row>
    <row r="595" spans="1:8" x14ac:dyDescent="0.25">
      <c r="A595">
        <v>4</v>
      </c>
      <c r="B595" t="s">
        <v>109</v>
      </c>
      <c r="C595" t="s">
        <v>208</v>
      </c>
      <c r="D595" s="22">
        <v>46212</v>
      </c>
      <c r="E595" t="s">
        <v>82</v>
      </c>
      <c r="F595" t="s">
        <v>119</v>
      </c>
      <c r="G595">
        <v>25000</v>
      </c>
      <c r="H595">
        <v>2.8</v>
      </c>
    </row>
    <row r="596" spans="1:8" x14ac:dyDescent="0.25">
      <c r="A596">
        <v>4</v>
      </c>
      <c r="B596" t="s">
        <v>109</v>
      </c>
      <c r="C596" t="s">
        <v>208</v>
      </c>
      <c r="D596" s="22">
        <v>46212</v>
      </c>
      <c r="E596" t="s">
        <v>82</v>
      </c>
      <c r="F596" t="s">
        <v>138</v>
      </c>
      <c r="G596">
        <v>95000</v>
      </c>
      <c r="H596">
        <v>7.6</v>
      </c>
    </row>
    <row r="597" spans="1:8" x14ac:dyDescent="0.25">
      <c r="A597">
        <v>4</v>
      </c>
      <c r="B597" t="s">
        <v>109</v>
      </c>
      <c r="C597" t="s">
        <v>208</v>
      </c>
      <c r="D597" s="22">
        <v>46212</v>
      </c>
      <c r="E597" t="s">
        <v>82</v>
      </c>
      <c r="F597" t="s">
        <v>139</v>
      </c>
      <c r="G597">
        <v>90000</v>
      </c>
      <c r="H597">
        <v>7.2</v>
      </c>
    </row>
    <row r="598" spans="1:8" x14ac:dyDescent="0.25">
      <c r="A598">
        <v>4</v>
      </c>
      <c r="B598" t="s">
        <v>109</v>
      </c>
      <c r="C598" t="s">
        <v>208</v>
      </c>
      <c r="D598" s="22">
        <v>46212</v>
      </c>
      <c r="E598" t="s">
        <v>82</v>
      </c>
      <c r="F598" t="s">
        <v>140</v>
      </c>
      <c r="G598">
        <v>95000</v>
      </c>
      <c r="H598">
        <v>7.6</v>
      </c>
    </row>
    <row r="599" spans="1:8" x14ac:dyDescent="0.25">
      <c r="A599">
        <v>4</v>
      </c>
      <c r="B599" t="s">
        <v>109</v>
      </c>
      <c r="C599" t="s">
        <v>208</v>
      </c>
      <c r="D599" s="22">
        <v>46212</v>
      </c>
      <c r="E599" t="s">
        <v>82</v>
      </c>
      <c r="F599" t="s">
        <v>180</v>
      </c>
      <c r="G599">
        <v>95000</v>
      </c>
      <c r="H599">
        <v>7.6</v>
      </c>
    </row>
    <row r="600" spans="1:8" x14ac:dyDescent="0.25">
      <c r="A600">
        <v>4</v>
      </c>
      <c r="B600" t="s">
        <v>109</v>
      </c>
      <c r="C600" t="s">
        <v>208</v>
      </c>
      <c r="D600" s="22">
        <v>46212</v>
      </c>
      <c r="E600" t="s">
        <v>82</v>
      </c>
      <c r="F600" t="s">
        <v>181</v>
      </c>
      <c r="G600">
        <v>95000</v>
      </c>
      <c r="H600">
        <v>7.6</v>
      </c>
    </row>
    <row r="601" spans="1:8" x14ac:dyDescent="0.25">
      <c r="A601">
        <v>4</v>
      </c>
      <c r="B601" t="s">
        <v>109</v>
      </c>
      <c r="C601" t="s">
        <v>208</v>
      </c>
      <c r="D601" s="22">
        <v>46212</v>
      </c>
      <c r="E601" t="s">
        <v>82</v>
      </c>
      <c r="F601" t="s">
        <v>241</v>
      </c>
      <c r="G601">
        <v>62000</v>
      </c>
      <c r="H601">
        <v>4.4000000000000004</v>
      </c>
    </row>
    <row r="602" spans="1:8" x14ac:dyDescent="0.25">
      <c r="A602">
        <v>4</v>
      </c>
      <c r="B602" t="s">
        <v>109</v>
      </c>
      <c r="C602" t="s">
        <v>208</v>
      </c>
      <c r="D602" s="22">
        <v>46212</v>
      </c>
      <c r="E602" t="s">
        <v>82</v>
      </c>
      <c r="F602" t="s">
        <v>242</v>
      </c>
      <c r="G602">
        <v>95000</v>
      </c>
      <c r="H602">
        <v>6.3</v>
      </c>
    </row>
    <row r="603" spans="1:8" x14ac:dyDescent="0.25">
      <c r="A603">
        <v>4</v>
      </c>
      <c r="B603" t="s">
        <v>109</v>
      </c>
      <c r="C603" t="s">
        <v>208</v>
      </c>
      <c r="D603" s="22">
        <v>46212</v>
      </c>
      <c r="E603" t="s">
        <v>82</v>
      </c>
      <c r="F603" t="s">
        <v>243</v>
      </c>
      <c r="G603">
        <v>115000</v>
      </c>
      <c r="H603">
        <v>9.1999999999999993</v>
      </c>
    </row>
    <row r="604" spans="1:8" x14ac:dyDescent="0.25">
      <c r="A604">
        <v>4</v>
      </c>
      <c r="B604" t="s">
        <v>109</v>
      </c>
      <c r="C604" t="s">
        <v>208</v>
      </c>
      <c r="D604" s="22">
        <v>46212</v>
      </c>
      <c r="E604" t="s">
        <v>82</v>
      </c>
      <c r="F604" t="s">
        <v>244</v>
      </c>
      <c r="G604">
        <v>110000</v>
      </c>
      <c r="H604">
        <v>8.8000000000000007</v>
      </c>
    </row>
    <row r="605" spans="1:8" x14ac:dyDescent="0.25">
      <c r="A605">
        <v>4</v>
      </c>
      <c r="B605" t="s">
        <v>109</v>
      </c>
      <c r="C605" t="s">
        <v>209</v>
      </c>
      <c r="D605" s="22">
        <v>46213</v>
      </c>
      <c r="E605" t="s">
        <v>79</v>
      </c>
      <c r="F605" t="s">
        <v>119</v>
      </c>
      <c r="G605">
        <v>130000</v>
      </c>
      <c r="H605">
        <v>10.8</v>
      </c>
    </row>
    <row r="606" spans="1:8" x14ac:dyDescent="0.25">
      <c r="A606">
        <v>4</v>
      </c>
      <c r="B606" t="s">
        <v>109</v>
      </c>
      <c r="C606" t="s">
        <v>209</v>
      </c>
      <c r="D606" s="22">
        <v>46213</v>
      </c>
      <c r="E606" t="s">
        <v>79</v>
      </c>
      <c r="F606" t="s">
        <v>138</v>
      </c>
      <c r="G606">
        <v>320000</v>
      </c>
      <c r="H606">
        <v>22.85</v>
      </c>
    </row>
    <row r="607" spans="1:8" x14ac:dyDescent="0.25">
      <c r="A607">
        <v>4</v>
      </c>
      <c r="B607" t="s">
        <v>109</v>
      </c>
      <c r="C607" t="s">
        <v>209</v>
      </c>
      <c r="D607" s="22">
        <v>46213</v>
      </c>
      <c r="E607" t="s">
        <v>79</v>
      </c>
      <c r="F607" t="s">
        <v>139</v>
      </c>
      <c r="G607">
        <v>310000</v>
      </c>
      <c r="H607">
        <v>22.15</v>
      </c>
    </row>
    <row r="608" spans="1:8" x14ac:dyDescent="0.25">
      <c r="A608">
        <v>4</v>
      </c>
      <c r="B608" t="s">
        <v>109</v>
      </c>
      <c r="C608" t="s">
        <v>209</v>
      </c>
      <c r="D608" s="22">
        <v>46213</v>
      </c>
      <c r="E608" t="s">
        <v>79</v>
      </c>
      <c r="F608" t="s">
        <v>140</v>
      </c>
      <c r="G608">
        <v>320000</v>
      </c>
      <c r="H608">
        <v>22.85</v>
      </c>
    </row>
    <row r="609" spans="1:8" x14ac:dyDescent="0.25">
      <c r="A609">
        <v>4</v>
      </c>
      <c r="B609" t="s">
        <v>109</v>
      </c>
      <c r="C609" t="s">
        <v>209</v>
      </c>
      <c r="D609" s="22">
        <v>46213</v>
      </c>
      <c r="E609" t="s">
        <v>79</v>
      </c>
      <c r="F609" t="s">
        <v>180</v>
      </c>
      <c r="G609">
        <v>330000</v>
      </c>
      <c r="H609">
        <v>23.55</v>
      </c>
    </row>
    <row r="610" spans="1:8" x14ac:dyDescent="0.25">
      <c r="A610">
        <v>4</v>
      </c>
      <c r="B610" t="s">
        <v>109</v>
      </c>
      <c r="C610" t="s">
        <v>209</v>
      </c>
      <c r="D610" s="22">
        <v>46213</v>
      </c>
      <c r="E610" t="s">
        <v>79</v>
      </c>
      <c r="F610" t="s">
        <v>181</v>
      </c>
      <c r="G610">
        <v>330000</v>
      </c>
      <c r="H610">
        <v>23.55</v>
      </c>
    </row>
    <row r="611" spans="1:8" x14ac:dyDescent="0.25">
      <c r="A611">
        <v>4</v>
      </c>
      <c r="B611" t="s">
        <v>109</v>
      </c>
      <c r="C611" t="s">
        <v>209</v>
      </c>
      <c r="D611" s="22">
        <v>46213</v>
      </c>
      <c r="E611" t="s">
        <v>79</v>
      </c>
      <c r="F611" t="s">
        <v>241</v>
      </c>
      <c r="G611">
        <v>110000</v>
      </c>
      <c r="H611">
        <v>7.85</v>
      </c>
    </row>
    <row r="612" spans="1:8" x14ac:dyDescent="0.25">
      <c r="A612">
        <v>4</v>
      </c>
      <c r="B612" t="s">
        <v>109</v>
      </c>
      <c r="C612" t="s">
        <v>209</v>
      </c>
      <c r="D612" s="22">
        <v>46213</v>
      </c>
      <c r="E612" t="s">
        <v>79</v>
      </c>
      <c r="F612" t="s">
        <v>242</v>
      </c>
      <c r="G612">
        <v>300000</v>
      </c>
      <c r="H612">
        <v>20</v>
      </c>
    </row>
    <row r="613" spans="1:8" x14ac:dyDescent="0.25">
      <c r="A613">
        <v>4</v>
      </c>
      <c r="B613" t="s">
        <v>109</v>
      </c>
      <c r="C613" t="s">
        <v>209</v>
      </c>
      <c r="D613" s="22">
        <v>46213</v>
      </c>
      <c r="E613" t="s">
        <v>79</v>
      </c>
      <c r="F613" t="s">
        <v>243</v>
      </c>
      <c r="G613">
        <v>370000</v>
      </c>
      <c r="H613">
        <v>26.4</v>
      </c>
    </row>
    <row r="614" spans="1:8" x14ac:dyDescent="0.25">
      <c r="A614">
        <v>4</v>
      </c>
      <c r="B614" t="s">
        <v>109</v>
      </c>
      <c r="C614" t="s">
        <v>209</v>
      </c>
      <c r="D614" s="22">
        <v>46213</v>
      </c>
      <c r="E614" t="s">
        <v>79</v>
      </c>
      <c r="F614" t="s">
        <v>244</v>
      </c>
      <c r="G614">
        <v>360000</v>
      </c>
      <c r="H614">
        <v>25.7</v>
      </c>
    </row>
    <row r="615" spans="1:8" x14ac:dyDescent="0.25">
      <c r="A615">
        <v>4</v>
      </c>
      <c r="B615" t="s">
        <v>109</v>
      </c>
      <c r="C615" t="s">
        <v>210</v>
      </c>
      <c r="D615" s="22">
        <v>46214</v>
      </c>
      <c r="E615" t="s">
        <v>84</v>
      </c>
      <c r="F615" t="s">
        <v>119</v>
      </c>
      <c r="G615">
        <v>75000</v>
      </c>
      <c r="H615">
        <v>6.25</v>
      </c>
    </row>
    <row r="616" spans="1:8" x14ac:dyDescent="0.25">
      <c r="A616">
        <v>4</v>
      </c>
      <c r="B616" t="s">
        <v>109</v>
      </c>
      <c r="C616" t="s">
        <v>210</v>
      </c>
      <c r="D616" s="22">
        <v>46214</v>
      </c>
      <c r="E616" t="s">
        <v>84</v>
      </c>
      <c r="F616" t="s">
        <v>138</v>
      </c>
      <c r="G616">
        <v>275000</v>
      </c>
      <c r="H616">
        <v>19.649999999999999</v>
      </c>
    </row>
    <row r="617" spans="1:8" x14ac:dyDescent="0.25">
      <c r="A617">
        <v>4</v>
      </c>
      <c r="B617" t="s">
        <v>109</v>
      </c>
      <c r="C617" t="s">
        <v>210</v>
      </c>
      <c r="D617" s="22">
        <v>46214</v>
      </c>
      <c r="E617" t="s">
        <v>84</v>
      </c>
      <c r="F617" t="s">
        <v>139</v>
      </c>
      <c r="G617">
        <v>265000</v>
      </c>
      <c r="H617">
        <v>18.95</v>
      </c>
    </row>
    <row r="618" spans="1:8" x14ac:dyDescent="0.25">
      <c r="A618">
        <v>4</v>
      </c>
      <c r="B618" t="s">
        <v>109</v>
      </c>
      <c r="C618" t="s">
        <v>210</v>
      </c>
      <c r="D618" s="22">
        <v>46214</v>
      </c>
      <c r="E618" t="s">
        <v>84</v>
      </c>
      <c r="F618" t="s">
        <v>140</v>
      </c>
      <c r="G618">
        <v>275000</v>
      </c>
      <c r="H618">
        <v>19.649999999999999</v>
      </c>
    </row>
    <row r="619" spans="1:8" x14ac:dyDescent="0.25">
      <c r="A619">
        <v>4</v>
      </c>
      <c r="B619" t="s">
        <v>109</v>
      </c>
      <c r="C619" t="s">
        <v>210</v>
      </c>
      <c r="D619" s="22">
        <v>46214</v>
      </c>
      <c r="E619" t="s">
        <v>84</v>
      </c>
      <c r="F619" t="s">
        <v>180</v>
      </c>
      <c r="G619">
        <v>285000</v>
      </c>
      <c r="H619">
        <v>20.350000000000001</v>
      </c>
    </row>
    <row r="620" spans="1:8" x14ac:dyDescent="0.25">
      <c r="A620">
        <v>4</v>
      </c>
      <c r="B620" t="s">
        <v>109</v>
      </c>
      <c r="C620" t="s">
        <v>210</v>
      </c>
      <c r="D620" s="22">
        <v>46214</v>
      </c>
      <c r="E620" t="s">
        <v>84</v>
      </c>
      <c r="F620" t="s">
        <v>181</v>
      </c>
      <c r="G620">
        <v>285000</v>
      </c>
      <c r="H620">
        <v>20.350000000000001</v>
      </c>
    </row>
    <row r="621" spans="1:8" x14ac:dyDescent="0.25">
      <c r="A621">
        <v>4</v>
      </c>
      <c r="B621" t="s">
        <v>109</v>
      </c>
      <c r="C621" t="s">
        <v>210</v>
      </c>
      <c r="D621" s="22">
        <v>46214</v>
      </c>
      <c r="E621" t="s">
        <v>84</v>
      </c>
      <c r="F621" t="s">
        <v>241</v>
      </c>
      <c r="G621">
        <v>155000</v>
      </c>
      <c r="H621">
        <v>11.1</v>
      </c>
    </row>
    <row r="622" spans="1:8" x14ac:dyDescent="0.25">
      <c r="A622">
        <v>4</v>
      </c>
      <c r="B622" t="s">
        <v>109</v>
      </c>
      <c r="C622" t="s">
        <v>210</v>
      </c>
      <c r="D622" s="22">
        <v>46214</v>
      </c>
      <c r="E622" t="s">
        <v>84</v>
      </c>
      <c r="F622" t="s">
        <v>242</v>
      </c>
      <c r="G622">
        <v>270000</v>
      </c>
      <c r="H622">
        <v>18</v>
      </c>
    </row>
    <row r="623" spans="1:8" x14ac:dyDescent="0.25">
      <c r="A623">
        <v>4</v>
      </c>
      <c r="B623" t="s">
        <v>109</v>
      </c>
      <c r="C623" t="s">
        <v>210</v>
      </c>
      <c r="D623" s="22">
        <v>46214</v>
      </c>
      <c r="E623" t="s">
        <v>84</v>
      </c>
      <c r="F623" t="s">
        <v>243</v>
      </c>
      <c r="G623">
        <v>315000</v>
      </c>
      <c r="H623">
        <v>22.5</v>
      </c>
    </row>
    <row r="624" spans="1:8" x14ac:dyDescent="0.25">
      <c r="A624">
        <v>4</v>
      </c>
      <c r="B624" t="s">
        <v>109</v>
      </c>
      <c r="C624" t="s">
        <v>210</v>
      </c>
      <c r="D624" s="22">
        <v>46214</v>
      </c>
      <c r="E624" t="s">
        <v>84</v>
      </c>
      <c r="F624" t="s">
        <v>244</v>
      </c>
      <c r="G624">
        <v>305000</v>
      </c>
      <c r="H624">
        <v>21.8</v>
      </c>
    </row>
    <row r="625" spans="1:8" x14ac:dyDescent="0.25">
      <c r="A625">
        <v>5</v>
      </c>
      <c r="B625" t="s">
        <v>214</v>
      </c>
      <c r="C625" t="s">
        <v>211</v>
      </c>
      <c r="D625" s="22">
        <v>46217</v>
      </c>
      <c r="E625" t="s">
        <v>79</v>
      </c>
      <c r="F625" t="s">
        <v>119</v>
      </c>
      <c r="G625">
        <v>75000</v>
      </c>
      <c r="H625">
        <v>6.25</v>
      </c>
    </row>
    <row r="626" spans="1:8" x14ac:dyDescent="0.25">
      <c r="A626">
        <v>5</v>
      </c>
      <c r="B626" t="s">
        <v>214</v>
      </c>
      <c r="C626" t="s">
        <v>211</v>
      </c>
      <c r="D626" s="22">
        <v>46217</v>
      </c>
      <c r="E626" t="s">
        <v>79</v>
      </c>
      <c r="F626" t="s">
        <v>138</v>
      </c>
      <c r="G626">
        <v>175000</v>
      </c>
      <c r="H626">
        <v>12.5</v>
      </c>
    </row>
    <row r="627" spans="1:8" x14ac:dyDescent="0.25">
      <c r="A627">
        <v>5</v>
      </c>
      <c r="B627" t="s">
        <v>214</v>
      </c>
      <c r="C627" t="s">
        <v>211</v>
      </c>
      <c r="D627" s="22">
        <v>46217</v>
      </c>
      <c r="E627" t="s">
        <v>79</v>
      </c>
      <c r="F627" t="s">
        <v>139</v>
      </c>
      <c r="G627">
        <v>165000</v>
      </c>
      <c r="H627">
        <v>11.8</v>
      </c>
    </row>
    <row r="628" spans="1:8" x14ac:dyDescent="0.25">
      <c r="A628">
        <v>5</v>
      </c>
      <c r="B628" t="s">
        <v>214</v>
      </c>
      <c r="C628" t="s">
        <v>211</v>
      </c>
      <c r="D628" s="22">
        <v>46217</v>
      </c>
      <c r="E628" t="s">
        <v>79</v>
      </c>
      <c r="F628" t="s">
        <v>140</v>
      </c>
      <c r="G628">
        <v>175000</v>
      </c>
      <c r="H628">
        <v>12.5</v>
      </c>
    </row>
    <row r="629" spans="1:8" x14ac:dyDescent="0.25">
      <c r="A629">
        <v>5</v>
      </c>
      <c r="B629" t="s">
        <v>214</v>
      </c>
      <c r="C629" t="s">
        <v>211</v>
      </c>
      <c r="D629" s="22">
        <v>46217</v>
      </c>
      <c r="E629" t="s">
        <v>79</v>
      </c>
      <c r="F629" t="s">
        <v>180</v>
      </c>
      <c r="G629">
        <v>175000</v>
      </c>
      <c r="H629">
        <v>12.5</v>
      </c>
    </row>
    <row r="630" spans="1:8" x14ac:dyDescent="0.25">
      <c r="A630">
        <v>5</v>
      </c>
      <c r="B630" t="s">
        <v>214</v>
      </c>
      <c r="C630" t="s">
        <v>211</v>
      </c>
      <c r="D630" s="22">
        <v>46217</v>
      </c>
      <c r="E630" t="s">
        <v>79</v>
      </c>
      <c r="F630" t="s">
        <v>181</v>
      </c>
      <c r="G630">
        <v>175000</v>
      </c>
      <c r="H630">
        <v>12.5</v>
      </c>
    </row>
    <row r="631" spans="1:8" x14ac:dyDescent="0.25">
      <c r="A631">
        <v>5</v>
      </c>
      <c r="B631" t="s">
        <v>214</v>
      </c>
      <c r="C631" t="s">
        <v>211</v>
      </c>
      <c r="D631" s="22">
        <v>46217</v>
      </c>
      <c r="E631" t="s">
        <v>79</v>
      </c>
      <c r="F631" t="s">
        <v>241</v>
      </c>
      <c r="G631">
        <v>60000</v>
      </c>
      <c r="H631">
        <v>4.29</v>
      </c>
    </row>
    <row r="632" spans="1:8" x14ac:dyDescent="0.25">
      <c r="A632">
        <v>5</v>
      </c>
      <c r="B632" t="s">
        <v>214</v>
      </c>
      <c r="C632" t="s">
        <v>211</v>
      </c>
      <c r="D632" s="22">
        <v>46217</v>
      </c>
      <c r="E632" t="s">
        <v>79</v>
      </c>
      <c r="F632" t="s">
        <v>242</v>
      </c>
      <c r="G632">
        <v>135000</v>
      </c>
      <c r="H632">
        <v>9</v>
      </c>
    </row>
    <row r="633" spans="1:8" x14ac:dyDescent="0.25">
      <c r="A633">
        <v>5</v>
      </c>
      <c r="B633" t="s">
        <v>214</v>
      </c>
      <c r="C633" t="s">
        <v>211</v>
      </c>
      <c r="D633" s="22">
        <v>46217</v>
      </c>
      <c r="E633" t="s">
        <v>79</v>
      </c>
      <c r="F633" t="s">
        <v>243</v>
      </c>
      <c r="G633">
        <v>210000</v>
      </c>
      <c r="H633">
        <v>15</v>
      </c>
    </row>
    <row r="634" spans="1:8" x14ac:dyDescent="0.25">
      <c r="A634">
        <v>5</v>
      </c>
      <c r="B634" t="s">
        <v>214</v>
      </c>
      <c r="C634" t="s">
        <v>211</v>
      </c>
      <c r="D634" s="22">
        <v>46217</v>
      </c>
      <c r="E634" t="s">
        <v>79</v>
      </c>
      <c r="F634" t="s">
        <v>244</v>
      </c>
      <c r="G634">
        <v>210000</v>
      </c>
      <c r="H634">
        <v>15</v>
      </c>
    </row>
    <row r="635" spans="1:8" x14ac:dyDescent="0.25">
      <c r="A635">
        <v>5</v>
      </c>
      <c r="B635" t="s">
        <v>214</v>
      </c>
      <c r="C635" t="s">
        <v>212</v>
      </c>
      <c r="D635" s="22">
        <v>46218</v>
      </c>
      <c r="E635" t="s">
        <v>79</v>
      </c>
      <c r="F635" t="s">
        <v>119</v>
      </c>
      <c r="G635">
        <v>75000</v>
      </c>
      <c r="H635">
        <v>6.25</v>
      </c>
    </row>
    <row r="636" spans="1:8" x14ac:dyDescent="0.25">
      <c r="A636">
        <v>5</v>
      </c>
      <c r="B636" t="s">
        <v>214</v>
      </c>
      <c r="C636" t="s">
        <v>212</v>
      </c>
      <c r="D636" s="22">
        <v>46218</v>
      </c>
      <c r="E636" t="s">
        <v>79</v>
      </c>
      <c r="F636" t="s">
        <v>138</v>
      </c>
      <c r="G636">
        <v>175000</v>
      </c>
      <c r="H636">
        <v>12.5</v>
      </c>
    </row>
    <row r="637" spans="1:8" x14ac:dyDescent="0.25">
      <c r="A637">
        <v>5</v>
      </c>
      <c r="B637" t="s">
        <v>214</v>
      </c>
      <c r="C637" t="s">
        <v>212</v>
      </c>
      <c r="D637" s="22">
        <v>46218</v>
      </c>
      <c r="E637" t="s">
        <v>79</v>
      </c>
      <c r="F637" t="s">
        <v>139</v>
      </c>
      <c r="G637">
        <v>165000</v>
      </c>
      <c r="H637">
        <v>11.8</v>
      </c>
    </row>
    <row r="638" spans="1:8" x14ac:dyDescent="0.25">
      <c r="A638">
        <v>5</v>
      </c>
      <c r="B638" t="s">
        <v>214</v>
      </c>
      <c r="C638" t="s">
        <v>212</v>
      </c>
      <c r="D638" s="22">
        <v>46218</v>
      </c>
      <c r="E638" t="s">
        <v>79</v>
      </c>
      <c r="F638" t="s">
        <v>140</v>
      </c>
      <c r="G638">
        <v>175000</v>
      </c>
      <c r="H638">
        <v>12.5</v>
      </c>
    </row>
    <row r="639" spans="1:8" x14ac:dyDescent="0.25">
      <c r="A639">
        <v>5</v>
      </c>
      <c r="B639" t="s">
        <v>214</v>
      </c>
      <c r="C639" t="s">
        <v>212</v>
      </c>
      <c r="D639" s="22">
        <v>46218</v>
      </c>
      <c r="E639" t="s">
        <v>79</v>
      </c>
      <c r="F639" t="s">
        <v>180</v>
      </c>
      <c r="G639">
        <v>175000</v>
      </c>
      <c r="H639">
        <v>12.5</v>
      </c>
    </row>
    <row r="640" spans="1:8" x14ac:dyDescent="0.25">
      <c r="A640">
        <v>5</v>
      </c>
      <c r="B640" t="s">
        <v>214</v>
      </c>
      <c r="C640" t="s">
        <v>212</v>
      </c>
      <c r="D640" s="22">
        <v>46218</v>
      </c>
      <c r="E640" t="s">
        <v>79</v>
      </c>
      <c r="F640" t="s">
        <v>181</v>
      </c>
      <c r="G640">
        <v>175000</v>
      </c>
      <c r="H640">
        <v>12.5</v>
      </c>
    </row>
    <row r="641" spans="1:8" x14ac:dyDescent="0.25">
      <c r="A641">
        <v>5</v>
      </c>
      <c r="B641" t="s">
        <v>214</v>
      </c>
      <c r="C641" t="s">
        <v>212</v>
      </c>
      <c r="D641" s="22">
        <v>46218</v>
      </c>
      <c r="E641" t="s">
        <v>79</v>
      </c>
      <c r="F641" t="s">
        <v>241</v>
      </c>
      <c r="G641">
        <v>60000</v>
      </c>
      <c r="H641">
        <v>4.29</v>
      </c>
    </row>
    <row r="642" spans="1:8" x14ac:dyDescent="0.25">
      <c r="A642">
        <v>5</v>
      </c>
      <c r="B642" t="s">
        <v>214</v>
      </c>
      <c r="C642" t="s">
        <v>212</v>
      </c>
      <c r="D642" s="22">
        <v>46218</v>
      </c>
      <c r="E642" t="s">
        <v>79</v>
      </c>
      <c r="F642" t="s">
        <v>242</v>
      </c>
      <c r="G642">
        <v>135000</v>
      </c>
      <c r="H642">
        <v>9</v>
      </c>
    </row>
    <row r="643" spans="1:8" x14ac:dyDescent="0.25">
      <c r="A643">
        <v>5</v>
      </c>
      <c r="B643" t="s">
        <v>214</v>
      </c>
      <c r="C643" t="s">
        <v>212</v>
      </c>
      <c r="D643" s="22">
        <v>46218</v>
      </c>
      <c r="E643" t="s">
        <v>79</v>
      </c>
      <c r="F643" t="s">
        <v>243</v>
      </c>
      <c r="G643">
        <v>210000</v>
      </c>
      <c r="H643">
        <v>15</v>
      </c>
    </row>
    <row r="644" spans="1:8" x14ac:dyDescent="0.25">
      <c r="A644">
        <v>5</v>
      </c>
      <c r="B644" t="s">
        <v>214</v>
      </c>
      <c r="C644" t="s">
        <v>212</v>
      </c>
      <c r="D644" s="22">
        <v>46218</v>
      </c>
      <c r="E644" t="s">
        <v>79</v>
      </c>
      <c r="F644" t="s">
        <v>244</v>
      </c>
      <c r="G644">
        <v>210000</v>
      </c>
      <c r="H644">
        <v>15</v>
      </c>
    </row>
    <row r="645" spans="1:8" x14ac:dyDescent="0.25">
      <c r="A645">
        <v>5</v>
      </c>
      <c r="B645" t="s">
        <v>214</v>
      </c>
      <c r="C645" t="s">
        <v>213</v>
      </c>
      <c r="D645" s="22">
        <v>46218</v>
      </c>
      <c r="E645" t="s">
        <v>79</v>
      </c>
      <c r="F645" t="s">
        <v>119</v>
      </c>
      <c r="G645">
        <v>145000</v>
      </c>
      <c r="H645">
        <v>12.1</v>
      </c>
    </row>
    <row r="646" spans="1:8" x14ac:dyDescent="0.25">
      <c r="A646">
        <v>5</v>
      </c>
      <c r="B646" t="s">
        <v>214</v>
      </c>
      <c r="C646" t="s">
        <v>213</v>
      </c>
      <c r="D646" s="22">
        <v>46218</v>
      </c>
      <c r="E646" t="s">
        <v>79</v>
      </c>
      <c r="F646" t="s">
        <v>138</v>
      </c>
      <c r="G646">
        <v>340000</v>
      </c>
      <c r="H646">
        <v>24.3</v>
      </c>
    </row>
    <row r="647" spans="1:8" x14ac:dyDescent="0.25">
      <c r="A647">
        <v>5</v>
      </c>
      <c r="B647" t="s">
        <v>214</v>
      </c>
      <c r="C647" t="s">
        <v>213</v>
      </c>
      <c r="D647" s="22">
        <v>46218</v>
      </c>
      <c r="E647" t="s">
        <v>79</v>
      </c>
      <c r="F647" t="s">
        <v>139</v>
      </c>
      <c r="G647">
        <v>330000</v>
      </c>
      <c r="H647">
        <v>23.6</v>
      </c>
    </row>
    <row r="648" spans="1:8" x14ac:dyDescent="0.25">
      <c r="A648">
        <v>5</v>
      </c>
      <c r="B648" t="s">
        <v>214</v>
      </c>
      <c r="C648" t="s">
        <v>213</v>
      </c>
      <c r="D648" s="22">
        <v>46218</v>
      </c>
      <c r="E648" t="s">
        <v>79</v>
      </c>
      <c r="F648" t="s">
        <v>140</v>
      </c>
      <c r="G648">
        <v>340000</v>
      </c>
      <c r="H648">
        <v>24.3</v>
      </c>
    </row>
    <row r="649" spans="1:8" x14ac:dyDescent="0.25">
      <c r="A649">
        <v>5</v>
      </c>
      <c r="B649" t="s">
        <v>214</v>
      </c>
      <c r="C649" t="s">
        <v>213</v>
      </c>
      <c r="D649" s="22">
        <v>46218</v>
      </c>
      <c r="E649" t="s">
        <v>79</v>
      </c>
      <c r="F649" t="s">
        <v>180</v>
      </c>
      <c r="G649">
        <v>350000</v>
      </c>
      <c r="H649">
        <v>25</v>
      </c>
    </row>
    <row r="650" spans="1:8" x14ac:dyDescent="0.25">
      <c r="A650">
        <v>5</v>
      </c>
      <c r="B650" t="s">
        <v>214</v>
      </c>
      <c r="C650" t="s">
        <v>213</v>
      </c>
      <c r="D650" s="22">
        <v>46218</v>
      </c>
      <c r="E650" t="s">
        <v>79</v>
      </c>
      <c r="F650" t="s">
        <v>181</v>
      </c>
      <c r="G650">
        <v>350000</v>
      </c>
      <c r="H650">
        <v>25</v>
      </c>
    </row>
    <row r="651" spans="1:8" x14ac:dyDescent="0.25">
      <c r="A651">
        <v>5</v>
      </c>
      <c r="B651" t="s">
        <v>214</v>
      </c>
      <c r="C651" t="s">
        <v>213</v>
      </c>
      <c r="D651" s="22">
        <v>46218</v>
      </c>
      <c r="E651" t="s">
        <v>79</v>
      </c>
      <c r="F651" t="s">
        <v>241</v>
      </c>
      <c r="G651">
        <v>120000</v>
      </c>
      <c r="H651">
        <v>8.6</v>
      </c>
    </row>
    <row r="652" spans="1:8" x14ac:dyDescent="0.25">
      <c r="A652">
        <v>5</v>
      </c>
      <c r="B652" t="s">
        <v>214</v>
      </c>
      <c r="C652" t="s">
        <v>213</v>
      </c>
      <c r="D652" s="22">
        <v>46218</v>
      </c>
      <c r="E652" t="s">
        <v>79</v>
      </c>
      <c r="F652" t="s">
        <v>242</v>
      </c>
      <c r="G652">
        <v>310000</v>
      </c>
      <c r="H652">
        <v>20.65</v>
      </c>
    </row>
    <row r="653" spans="1:8" x14ac:dyDescent="0.25">
      <c r="A653">
        <v>5</v>
      </c>
      <c r="B653" t="s">
        <v>214</v>
      </c>
      <c r="C653" t="s">
        <v>213</v>
      </c>
      <c r="D653" s="22">
        <v>46218</v>
      </c>
      <c r="E653" t="s">
        <v>79</v>
      </c>
      <c r="F653" t="s">
        <v>243</v>
      </c>
      <c r="G653">
        <v>390000</v>
      </c>
      <c r="H653">
        <v>27.85</v>
      </c>
    </row>
    <row r="654" spans="1:8" x14ac:dyDescent="0.25">
      <c r="A654">
        <v>5</v>
      </c>
      <c r="B654" t="s">
        <v>214</v>
      </c>
      <c r="C654" t="s">
        <v>213</v>
      </c>
      <c r="D654" s="22">
        <v>46218</v>
      </c>
      <c r="E654" t="s">
        <v>79</v>
      </c>
      <c r="F654" t="s">
        <v>244</v>
      </c>
      <c r="G654">
        <v>390000</v>
      </c>
      <c r="H654">
        <v>27.85</v>
      </c>
    </row>
    <row r="655" spans="1:8" x14ac:dyDescent="0.25">
      <c r="A655">
        <v>6</v>
      </c>
      <c r="B655" t="s">
        <v>110</v>
      </c>
      <c r="C655" t="s">
        <v>215</v>
      </c>
      <c r="D655" s="22">
        <v>46221</v>
      </c>
      <c r="E655" t="s">
        <v>84</v>
      </c>
      <c r="F655" t="s">
        <v>119</v>
      </c>
      <c r="G655">
        <v>15000</v>
      </c>
      <c r="H655">
        <v>1.65</v>
      </c>
    </row>
    <row r="656" spans="1:8" x14ac:dyDescent="0.25">
      <c r="A656">
        <v>6</v>
      </c>
      <c r="B656" t="s">
        <v>110</v>
      </c>
      <c r="C656" t="s">
        <v>215</v>
      </c>
      <c r="D656" s="22">
        <v>46221</v>
      </c>
      <c r="E656" t="s">
        <v>84</v>
      </c>
      <c r="F656" t="s">
        <v>138</v>
      </c>
      <c r="G656">
        <v>55000</v>
      </c>
      <c r="H656">
        <v>4.4000000000000004</v>
      </c>
    </row>
    <row r="657" spans="1:8" x14ac:dyDescent="0.25">
      <c r="A657">
        <v>6</v>
      </c>
      <c r="B657" t="s">
        <v>110</v>
      </c>
      <c r="C657" t="s">
        <v>215</v>
      </c>
      <c r="D657" s="22">
        <v>46221</v>
      </c>
      <c r="E657" t="s">
        <v>84</v>
      </c>
      <c r="F657" t="s">
        <v>139</v>
      </c>
      <c r="G657">
        <v>50000</v>
      </c>
      <c r="H657">
        <v>4</v>
      </c>
    </row>
    <row r="658" spans="1:8" x14ac:dyDescent="0.25">
      <c r="A658">
        <v>6</v>
      </c>
      <c r="B658" t="s">
        <v>110</v>
      </c>
      <c r="C658" t="s">
        <v>215</v>
      </c>
      <c r="D658" s="22">
        <v>46221</v>
      </c>
      <c r="E658" t="s">
        <v>84</v>
      </c>
      <c r="F658" t="s">
        <v>140</v>
      </c>
      <c r="G658">
        <v>55000</v>
      </c>
      <c r="H658">
        <v>4.4000000000000004</v>
      </c>
    </row>
    <row r="659" spans="1:8" x14ac:dyDescent="0.25">
      <c r="A659">
        <v>6</v>
      </c>
      <c r="B659" t="s">
        <v>110</v>
      </c>
      <c r="C659" t="s">
        <v>215</v>
      </c>
      <c r="D659" s="22">
        <v>46221</v>
      </c>
      <c r="E659" t="s">
        <v>84</v>
      </c>
      <c r="F659" t="s">
        <v>180</v>
      </c>
      <c r="G659">
        <v>55000</v>
      </c>
      <c r="H659">
        <v>4.4000000000000004</v>
      </c>
    </row>
    <row r="660" spans="1:8" x14ac:dyDescent="0.25">
      <c r="A660">
        <v>6</v>
      </c>
      <c r="B660" t="s">
        <v>110</v>
      </c>
      <c r="C660" t="s">
        <v>215</v>
      </c>
      <c r="D660" s="22">
        <v>46221</v>
      </c>
      <c r="E660" t="s">
        <v>84</v>
      </c>
      <c r="F660" t="s">
        <v>181</v>
      </c>
      <c r="G660">
        <v>55000</v>
      </c>
      <c r="H660">
        <v>4.4000000000000004</v>
      </c>
    </row>
    <row r="661" spans="1:8" x14ac:dyDescent="0.25">
      <c r="A661">
        <v>6</v>
      </c>
      <c r="B661" t="s">
        <v>110</v>
      </c>
      <c r="C661" t="s">
        <v>215</v>
      </c>
      <c r="D661" s="22">
        <v>46221</v>
      </c>
      <c r="E661" t="s">
        <v>84</v>
      </c>
      <c r="F661" t="s">
        <v>241</v>
      </c>
      <c r="G661">
        <v>36000</v>
      </c>
      <c r="H661">
        <v>2.6</v>
      </c>
    </row>
    <row r="662" spans="1:8" x14ac:dyDescent="0.25">
      <c r="A662">
        <v>6</v>
      </c>
      <c r="B662" t="s">
        <v>110</v>
      </c>
      <c r="C662" t="s">
        <v>215</v>
      </c>
      <c r="D662" s="22">
        <v>46221</v>
      </c>
      <c r="E662" t="s">
        <v>84</v>
      </c>
      <c r="F662" t="s">
        <v>242</v>
      </c>
      <c r="G662">
        <v>60000</v>
      </c>
      <c r="H662">
        <v>4</v>
      </c>
    </row>
    <row r="663" spans="1:8" x14ac:dyDescent="0.25">
      <c r="A663">
        <v>6</v>
      </c>
      <c r="B663" t="s">
        <v>110</v>
      </c>
      <c r="C663" t="s">
        <v>215</v>
      </c>
      <c r="D663" s="22">
        <v>46221</v>
      </c>
      <c r="E663" t="s">
        <v>84</v>
      </c>
      <c r="F663" t="s">
        <v>243</v>
      </c>
      <c r="G663">
        <v>65000</v>
      </c>
      <c r="H663">
        <v>5.2</v>
      </c>
    </row>
    <row r="664" spans="1:8" x14ac:dyDescent="0.25">
      <c r="A664">
        <v>6</v>
      </c>
      <c r="B664" t="s">
        <v>110</v>
      </c>
      <c r="C664" t="s">
        <v>215</v>
      </c>
      <c r="D664" s="22">
        <v>46221</v>
      </c>
      <c r="E664" t="s">
        <v>84</v>
      </c>
      <c r="F664" t="s">
        <v>244</v>
      </c>
      <c r="G664">
        <v>60000</v>
      </c>
      <c r="H664">
        <v>4.8</v>
      </c>
    </row>
    <row r="665" spans="1:8" x14ac:dyDescent="0.25">
      <c r="A665">
        <v>6</v>
      </c>
      <c r="B665" t="s">
        <v>110</v>
      </c>
      <c r="C665" t="s">
        <v>216</v>
      </c>
      <c r="D665" s="22">
        <v>46222</v>
      </c>
      <c r="E665" t="s">
        <v>79</v>
      </c>
      <c r="F665" t="s">
        <v>119</v>
      </c>
      <c r="G665">
        <v>80000</v>
      </c>
      <c r="H665">
        <v>6.7</v>
      </c>
    </row>
    <row r="666" spans="1:8" x14ac:dyDescent="0.25">
      <c r="A666">
        <v>6</v>
      </c>
      <c r="B666" t="s">
        <v>110</v>
      </c>
      <c r="C666" t="s">
        <v>216</v>
      </c>
      <c r="D666" s="22">
        <v>46222</v>
      </c>
      <c r="E666" t="s">
        <v>79</v>
      </c>
      <c r="F666" t="s">
        <v>138</v>
      </c>
      <c r="G666">
        <v>210000</v>
      </c>
      <c r="H666">
        <v>15</v>
      </c>
    </row>
    <row r="667" spans="1:8" x14ac:dyDescent="0.25">
      <c r="A667">
        <v>6</v>
      </c>
      <c r="B667" t="s">
        <v>110</v>
      </c>
      <c r="C667" t="s">
        <v>216</v>
      </c>
      <c r="D667" s="22">
        <v>46222</v>
      </c>
      <c r="E667" t="s">
        <v>79</v>
      </c>
      <c r="F667" t="s">
        <v>139</v>
      </c>
      <c r="G667">
        <v>200000</v>
      </c>
      <c r="H667">
        <v>14.25</v>
      </c>
    </row>
    <row r="668" spans="1:8" x14ac:dyDescent="0.25">
      <c r="A668">
        <v>6</v>
      </c>
      <c r="B668" t="s">
        <v>110</v>
      </c>
      <c r="C668" t="s">
        <v>216</v>
      </c>
      <c r="D668" s="22">
        <v>46222</v>
      </c>
      <c r="E668" t="s">
        <v>79</v>
      </c>
      <c r="F668" t="s">
        <v>140</v>
      </c>
      <c r="G668">
        <v>210000</v>
      </c>
      <c r="H668">
        <v>15</v>
      </c>
    </row>
    <row r="669" spans="1:8" x14ac:dyDescent="0.25">
      <c r="A669">
        <v>6</v>
      </c>
      <c r="B669" t="s">
        <v>110</v>
      </c>
      <c r="C669" t="s">
        <v>216</v>
      </c>
      <c r="D669" s="22">
        <v>46222</v>
      </c>
      <c r="E669" t="s">
        <v>79</v>
      </c>
      <c r="F669" t="s">
        <v>180</v>
      </c>
      <c r="G669">
        <v>220000</v>
      </c>
      <c r="H669">
        <v>15.7</v>
      </c>
    </row>
    <row r="670" spans="1:8" x14ac:dyDescent="0.25">
      <c r="A670">
        <v>6</v>
      </c>
      <c r="B670" t="s">
        <v>110</v>
      </c>
      <c r="C670" t="s">
        <v>216</v>
      </c>
      <c r="D670" s="22">
        <v>46222</v>
      </c>
      <c r="E670" t="s">
        <v>79</v>
      </c>
      <c r="F670" t="s">
        <v>181</v>
      </c>
      <c r="G670">
        <v>220000</v>
      </c>
      <c r="H670">
        <v>15.7</v>
      </c>
    </row>
    <row r="671" spans="1:8" x14ac:dyDescent="0.25">
      <c r="A671">
        <v>6</v>
      </c>
      <c r="B671" t="s">
        <v>110</v>
      </c>
      <c r="C671" t="s">
        <v>216</v>
      </c>
      <c r="D671" s="22">
        <v>46222</v>
      </c>
      <c r="E671" t="s">
        <v>79</v>
      </c>
      <c r="F671" t="s">
        <v>217</v>
      </c>
      <c r="G671">
        <v>70000</v>
      </c>
      <c r="H671">
        <v>5</v>
      </c>
    </row>
    <row r="672" spans="1:8" x14ac:dyDescent="0.25">
      <c r="A672">
        <v>6</v>
      </c>
      <c r="B672" t="s">
        <v>110</v>
      </c>
      <c r="C672" t="s">
        <v>216</v>
      </c>
      <c r="D672" s="22">
        <v>46222</v>
      </c>
      <c r="E672" t="s">
        <v>79</v>
      </c>
      <c r="F672" t="s">
        <v>218</v>
      </c>
      <c r="G672">
        <v>195000</v>
      </c>
      <c r="H672">
        <v>13.9</v>
      </c>
    </row>
    <row r="673" spans="1:8" x14ac:dyDescent="0.25">
      <c r="A673">
        <v>6</v>
      </c>
      <c r="B673" t="s">
        <v>110</v>
      </c>
      <c r="C673" t="s">
        <v>216</v>
      </c>
      <c r="D673" s="22">
        <v>46222</v>
      </c>
      <c r="E673" t="s">
        <v>79</v>
      </c>
      <c r="F673" t="s">
        <v>242</v>
      </c>
      <c r="G673">
        <v>170000</v>
      </c>
      <c r="H673">
        <v>11.35</v>
      </c>
    </row>
    <row r="674" spans="1:8" x14ac:dyDescent="0.25">
      <c r="A674">
        <v>6</v>
      </c>
      <c r="B674" t="s">
        <v>110</v>
      </c>
      <c r="C674" t="s">
        <v>216</v>
      </c>
      <c r="D674" s="22">
        <v>46222</v>
      </c>
      <c r="E674" t="s">
        <v>79</v>
      </c>
      <c r="F674" t="s">
        <v>243</v>
      </c>
      <c r="G674">
        <v>250000</v>
      </c>
      <c r="H674">
        <v>17.850000000000001</v>
      </c>
    </row>
    <row r="675" spans="1:8" x14ac:dyDescent="0.25">
      <c r="A675">
        <v>6</v>
      </c>
      <c r="B675" t="s">
        <v>110</v>
      </c>
      <c r="C675" t="s">
        <v>216</v>
      </c>
      <c r="D675" s="22">
        <v>46222</v>
      </c>
      <c r="E675" t="s">
        <v>79</v>
      </c>
      <c r="F675" t="s">
        <v>244</v>
      </c>
      <c r="G675">
        <v>250000</v>
      </c>
      <c r="H675">
        <v>17.850000000000001</v>
      </c>
    </row>
    <row r="676" spans="1:8" x14ac:dyDescent="0.25">
      <c r="A676">
        <v>6</v>
      </c>
      <c r="B676" t="s">
        <v>110</v>
      </c>
      <c r="C676" t="s">
        <v>219</v>
      </c>
      <c r="D676" s="22">
        <v>46221</v>
      </c>
      <c r="E676" t="s">
        <v>84</v>
      </c>
      <c r="F676" t="s">
        <v>119</v>
      </c>
      <c r="G676">
        <v>35000</v>
      </c>
      <c r="H676">
        <v>3.9</v>
      </c>
    </row>
    <row r="677" spans="1:8" x14ac:dyDescent="0.25">
      <c r="A677">
        <v>6</v>
      </c>
      <c r="B677" t="s">
        <v>110</v>
      </c>
      <c r="C677" t="s">
        <v>219</v>
      </c>
      <c r="D677" s="22">
        <v>46221</v>
      </c>
      <c r="E677" t="s">
        <v>84</v>
      </c>
      <c r="F677" t="s">
        <v>118</v>
      </c>
      <c r="G677">
        <v>125000</v>
      </c>
      <c r="H677">
        <v>10</v>
      </c>
    </row>
    <row r="678" spans="1:8" x14ac:dyDescent="0.25">
      <c r="A678">
        <v>6</v>
      </c>
      <c r="B678" t="s">
        <v>110</v>
      </c>
      <c r="C678" t="s">
        <v>219</v>
      </c>
      <c r="D678" s="22">
        <v>46221</v>
      </c>
      <c r="E678" t="s">
        <v>84</v>
      </c>
      <c r="F678" t="s">
        <v>138</v>
      </c>
      <c r="G678">
        <v>135000</v>
      </c>
      <c r="H678">
        <v>10.8</v>
      </c>
    </row>
    <row r="679" spans="1:8" x14ac:dyDescent="0.25">
      <c r="A679">
        <v>6</v>
      </c>
      <c r="B679" t="s">
        <v>110</v>
      </c>
      <c r="C679" t="s">
        <v>219</v>
      </c>
      <c r="D679" s="22">
        <v>46221</v>
      </c>
      <c r="E679" t="s">
        <v>84</v>
      </c>
      <c r="F679" t="s">
        <v>140</v>
      </c>
      <c r="G679">
        <v>135000</v>
      </c>
      <c r="H679">
        <v>10.8</v>
      </c>
    </row>
    <row r="680" spans="1:8" x14ac:dyDescent="0.25">
      <c r="A680">
        <v>6</v>
      </c>
      <c r="B680" t="s">
        <v>110</v>
      </c>
      <c r="C680" t="s">
        <v>219</v>
      </c>
      <c r="D680" s="22">
        <v>46221</v>
      </c>
      <c r="E680" t="s">
        <v>84</v>
      </c>
      <c r="F680" t="s">
        <v>180</v>
      </c>
      <c r="G680">
        <v>135000</v>
      </c>
      <c r="H680">
        <v>10.8</v>
      </c>
    </row>
    <row r="681" spans="1:8" x14ac:dyDescent="0.25">
      <c r="A681">
        <v>6</v>
      </c>
      <c r="B681" t="s">
        <v>110</v>
      </c>
      <c r="C681" t="s">
        <v>219</v>
      </c>
      <c r="D681" s="22">
        <v>46221</v>
      </c>
      <c r="E681" t="s">
        <v>84</v>
      </c>
      <c r="F681" t="s">
        <v>181</v>
      </c>
      <c r="G681">
        <v>135000</v>
      </c>
      <c r="H681">
        <v>10.8</v>
      </c>
    </row>
    <row r="682" spans="1:8" x14ac:dyDescent="0.25">
      <c r="A682">
        <v>6</v>
      </c>
      <c r="B682" t="s">
        <v>110</v>
      </c>
      <c r="C682" t="s">
        <v>219</v>
      </c>
      <c r="D682" s="22">
        <v>46221</v>
      </c>
      <c r="E682" t="s">
        <v>84</v>
      </c>
      <c r="F682" t="s">
        <v>241</v>
      </c>
      <c r="G682">
        <v>75000</v>
      </c>
      <c r="H682">
        <v>5.35</v>
      </c>
    </row>
    <row r="683" spans="1:8" x14ac:dyDescent="0.25">
      <c r="A683">
        <v>6</v>
      </c>
      <c r="B683" t="s">
        <v>110</v>
      </c>
      <c r="C683" t="s">
        <v>219</v>
      </c>
      <c r="D683" s="22">
        <v>46221</v>
      </c>
      <c r="E683" t="s">
        <v>84</v>
      </c>
      <c r="F683" t="s">
        <v>242</v>
      </c>
      <c r="G683">
        <v>135000</v>
      </c>
      <c r="H683">
        <v>9</v>
      </c>
    </row>
    <row r="684" spans="1:8" x14ac:dyDescent="0.25">
      <c r="A684">
        <v>6</v>
      </c>
      <c r="B684" t="s">
        <v>110</v>
      </c>
      <c r="C684" t="s">
        <v>219</v>
      </c>
      <c r="D684" s="22">
        <v>46221</v>
      </c>
      <c r="E684" t="s">
        <v>84</v>
      </c>
      <c r="F684" t="s">
        <v>243</v>
      </c>
      <c r="G684">
        <v>155000</v>
      </c>
      <c r="H684">
        <v>12.4</v>
      </c>
    </row>
    <row r="685" spans="1:8" x14ac:dyDescent="0.25">
      <c r="A685">
        <v>6</v>
      </c>
      <c r="B685" t="s">
        <v>110</v>
      </c>
      <c r="C685" t="s">
        <v>219</v>
      </c>
      <c r="D685" s="22">
        <v>46221</v>
      </c>
      <c r="E685" t="s">
        <v>84</v>
      </c>
      <c r="F685" t="s">
        <v>244</v>
      </c>
      <c r="G685">
        <v>150000</v>
      </c>
      <c r="H685">
        <v>12</v>
      </c>
    </row>
    <row r="686" spans="1:8" x14ac:dyDescent="0.25">
      <c r="A686">
        <v>6</v>
      </c>
      <c r="B686" t="s">
        <v>110</v>
      </c>
      <c r="C686" t="s">
        <v>220</v>
      </c>
      <c r="D686" s="22">
        <v>46222</v>
      </c>
      <c r="E686" t="s">
        <v>79</v>
      </c>
      <c r="F686" t="s">
        <v>217</v>
      </c>
      <c r="G686">
        <v>135000</v>
      </c>
      <c r="H686">
        <v>9.65</v>
      </c>
    </row>
    <row r="687" spans="1:8" x14ac:dyDescent="0.25">
      <c r="A687">
        <v>6</v>
      </c>
      <c r="B687" t="s">
        <v>110</v>
      </c>
      <c r="C687" t="s">
        <v>220</v>
      </c>
      <c r="D687" s="22">
        <v>46223</v>
      </c>
      <c r="E687" t="s">
        <v>79</v>
      </c>
      <c r="F687" t="s">
        <v>242</v>
      </c>
      <c r="G687">
        <v>345000</v>
      </c>
      <c r="H687">
        <v>23</v>
      </c>
    </row>
    <row r="688" spans="1:8" x14ac:dyDescent="0.25">
      <c r="A688">
        <v>6</v>
      </c>
      <c r="B688" t="s">
        <v>110</v>
      </c>
      <c r="C688" t="s">
        <v>220</v>
      </c>
      <c r="D688" s="22">
        <v>46224</v>
      </c>
      <c r="E688" t="s">
        <v>79</v>
      </c>
      <c r="F688" t="s">
        <v>243</v>
      </c>
      <c r="G688">
        <v>425000</v>
      </c>
      <c r="H688">
        <v>30.35</v>
      </c>
    </row>
    <row r="689" spans="1:8" x14ac:dyDescent="0.25">
      <c r="A689">
        <v>6</v>
      </c>
      <c r="B689" t="s">
        <v>110</v>
      </c>
      <c r="C689" t="s">
        <v>220</v>
      </c>
      <c r="D689" s="22">
        <v>46225</v>
      </c>
      <c r="E689" t="s">
        <v>79</v>
      </c>
      <c r="F689" t="s">
        <v>138</v>
      </c>
      <c r="G689">
        <v>370000</v>
      </c>
      <c r="H689">
        <v>26.4</v>
      </c>
    </row>
    <row r="690" spans="1:8" x14ac:dyDescent="0.25">
      <c r="A690">
        <v>6</v>
      </c>
      <c r="B690" t="s">
        <v>110</v>
      </c>
      <c r="C690" t="s">
        <v>220</v>
      </c>
      <c r="D690" s="22">
        <v>46226</v>
      </c>
      <c r="E690" t="s">
        <v>79</v>
      </c>
      <c r="F690" t="s">
        <v>118</v>
      </c>
      <c r="G690">
        <v>360000</v>
      </c>
      <c r="H690">
        <v>25.7</v>
      </c>
    </row>
    <row r="691" spans="1:8" x14ac:dyDescent="0.25">
      <c r="A691">
        <v>6</v>
      </c>
      <c r="B691" t="s">
        <v>110</v>
      </c>
      <c r="C691" t="s">
        <v>220</v>
      </c>
      <c r="D691" s="22">
        <v>46227</v>
      </c>
      <c r="E691" t="s">
        <v>79</v>
      </c>
      <c r="F691" t="s">
        <v>140</v>
      </c>
      <c r="G691">
        <v>370000</v>
      </c>
      <c r="H691">
        <v>26.4</v>
      </c>
    </row>
    <row r="692" spans="1:8" x14ac:dyDescent="0.25">
      <c r="A692">
        <v>6</v>
      </c>
      <c r="B692" t="s">
        <v>110</v>
      </c>
      <c r="C692" t="s">
        <v>220</v>
      </c>
      <c r="D692" s="22">
        <v>46228</v>
      </c>
      <c r="E692" t="s">
        <v>79</v>
      </c>
      <c r="F692" t="s">
        <v>244</v>
      </c>
      <c r="G692">
        <v>425000</v>
      </c>
      <c r="H692">
        <v>30.35</v>
      </c>
    </row>
    <row r="693" spans="1:8" x14ac:dyDescent="0.25">
      <c r="A693">
        <v>6</v>
      </c>
      <c r="B693" t="s">
        <v>110</v>
      </c>
      <c r="C693" t="s">
        <v>220</v>
      </c>
      <c r="D693" s="22">
        <v>46229</v>
      </c>
      <c r="E693" t="s">
        <v>79</v>
      </c>
      <c r="F693" t="s">
        <v>180</v>
      </c>
      <c r="G693">
        <v>410000</v>
      </c>
      <c r="H693">
        <v>29.25</v>
      </c>
    </row>
    <row r="694" spans="1:8" x14ac:dyDescent="0.25">
      <c r="A694">
        <v>6</v>
      </c>
      <c r="B694" t="s">
        <v>110</v>
      </c>
      <c r="C694" t="s">
        <v>220</v>
      </c>
      <c r="D694" s="22">
        <v>46230</v>
      </c>
      <c r="E694" t="s">
        <v>79</v>
      </c>
      <c r="F694" t="s">
        <v>181</v>
      </c>
      <c r="G694">
        <v>450000</v>
      </c>
      <c r="H694">
        <v>32.15</v>
      </c>
    </row>
    <row r="695" spans="1:8" x14ac:dyDescent="0.25">
      <c r="A695">
        <v>6</v>
      </c>
      <c r="B695" t="s">
        <v>110</v>
      </c>
      <c r="C695" t="s">
        <v>220</v>
      </c>
      <c r="D695" s="22">
        <v>46231</v>
      </c>
      <c r="E695" t="s">
        <v>79</v>
      </c>
      <c r="F695" t="s">
        <v>221</v>
      </c>
      <c r="G695">
        <v>280000</v>
      </c>
      <c r="H695">
        <v>20</v>
      </c>
    </row>
    <row r="696" spans="1:8" x14ac:dyDescent="0.25">
      <c r="A696">
        <v>6</v>
      </c>
      <c r="B696" t="s">
        <v>110</v>
      </c>
      <c r="C696" t="s">
        <v>220</v>
      </c>
      <c r="D696" s="22">
        <v>46232</v>
      </c>
      <c r="E696" t="s">
        <v>79</v>
      </c>
      <c r="F696" t="s">
        <v>222</v>
      </c>
      <c r="G696">
        <v>230000</v>
      </c>
      <c r="H696">
        <v>16.45</v>
      </c>
    </row>
    <row r="697" spans="1:8" x14ac:dyDescent="0.25">
      <c r="A697">
        <v>6</v>
      </c>
      <c r="B697" t="s">
        <v>110</v>
      </c>
      <c r="C697" t="s">
        <v>220</v>
      </c>
      <c r="D697" s="22">
        <v>46233</v>
      </c>
      <c r="E697" t="s">
        <v>79</v>
      </c>
      <c r="F697" t="s">
        <v>119</v>
      </c>
      <c r="G697">
        <v>120000</v>
      </c>
      <c r="H697">
        <v>10</v>
      </c>
    </row>
  </sheetData>
  <mergeCells count="1">
    <mergeCell ref="I4:K1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D31B0-6549-419E-95D7-DC9C42545BC8}">
  <sheetPr codeName="Feuil4" filterMode="1">
    <tabColor rgb="FFFF8989"/>
  </sheetPr>
  <dimension ref="A1:W339"/>
  <sheetViews>
    <sheetView zoomScale="85" zoomScaleNormal="85" workbookViewId="0">
      <selection activeCell="L321" sqref="L321"/>
    </sheetView>
  </sheetViews>
  <sheetFormatPr baseColWidth="10" defaultColWidth="10.85546875" defaultRowHeight="15" x14ac:dyDescent="0.25"/>
  <cols>
    <col min="1" max="1" width="16.5703125" bestFit="1" customWidth="1"/>
    <col min="2" max="2" width="25.42578125" bestFit="1" customWidth="1"/>
    <col min="3" max="3" width="21.5703125" style="9" bestFit="1" customWidth="1"/>
    <col min="4" max="4" width="28.140625" style="9" bestFit="1" customWidth="1"/>
    <col min="5" max="5" width="36.140625" style="9" bestFit="1" customWidth="1"/>
    <col min="6" max="6" width="18.5703125" style="9" bestFit="1" customWidth="1"/>
    <col min="7" max="7" width="45.42578125" style="9" bestFit="1" customWidth="1"/>
    <col min="8" max="8" width="31.5703125" style="9" bestFit="1" customWidth="1"/>
    <col min="9" max="9" width="44.140625" style="9" bestFit="1" customWidth="1"/>
    <col min="10" max="10" width="40.5703125" style="9" bestFit="1" customWidth="1"/>
    <col min="11" max="11" width="25" style="9" bestFit="1" customWidth="1"/>
    <col min="12" max="12" width="44" style="9" bestFit="1" customWidth="1"/>
    <col min="13" max="14" width="14.85546875" style="120" bestFit="1" customWidth="1"/>
    <col min="15" max="22" width="10.85546875" style="120"/>
    <col min="23" max="23" width="71.5703125" bestFit="1" customWidth="1"/>
  </cols>
  <sheetData>
    <row r="1" spans="1:23" ht="15.75" thickBot="1" x14ac:dyDescent="0.3">
      <c r="A1" s="1" t="s">
        <v>113</v>
      </c>
      <c r="B1" s="1" t="s">
        <v>114</v>
      </c>
      <c r="C1" s="1" t="s">
        <v>115</v>
      </c>
      <c r="D1" s="1" t="s">
        <v>0</v>
      </c>
      <c r="E1" s="1" t="s">
        <v>1</v>
      </c>
      <c r="F1" s="1" t="s">
        <v>2</v>
      </c>
      <c r="G1" s="1" t="s">
        <v>3</v>
      </c>
      <c r="H1" s="1" t="s">
        <v>132</v>
      </c>
      <c r="I1" s="1" t="s">
        <v>116</v>
      </c>
      <c r="J1" s="1" t="s">
        <v>117</v>
      </c>
      <c r="K1" s="1" t="s">
        <v>111</v>
      </c>
      <c r="L1" s="158" t="s">
        <v>112</v>
      </c>
      <c r="M1" s="161" t="s">
        <v>348</v>
      </c>
      <c r="N1" s="162" t="s">
        <v>349</v>
      </c>
      <c r="O1" s="162" t="s">
        <v>315</v>
      </c>
      <c r="P1" s="162" t="s">
        <v>316</v>
      </c>
      <c r="Q1" s="162" t="s">
        <v>317</v>
      </c>
      <c r="R1" s="162" t="s">
        <v>318</v>
      </c>
      <c r="S1" s="162" t="s">
        <v>319</v>
      </c>
      <c r="T1" s="162" t="s">
        <v>320</v>
      </c>
      <c r="U1" s="162" t="s">
        <v>321</v>
      </c>
      <c r="V1" s="162" t="s">
        <v>322</v>
      </c>
      <c r="W1" s="159" t="s">
        <v>141</v>
      </c>
    </row>
    <row r="2" spans="1:23" hidden="1" x14ac:dyDescent="0.25">
      <c r="A2" s="3">
        <v>1</v>
      </c>
      <c r="B2" s="4" t="s">
        <v>106</v>
      </c>
      <c r="C2" s="5">
        <v>46184</v>
      </c>
      <c r="D2" s="6" t="s">
        <v>4</v>
      </c>
      <c r="E2" s="6" t="s">
        <v>5</v>
      </c>
      <c r="F2" s="6" t="b">
        <v>1</v>
      </c>
      <c r="G2" s="6" t="s">
        <v>45</v>
      </c>
      <c r="H2" s="3" t="s">
        <v>314</v>
      </c>
      <c r="I2" s="6" t="s">
        <v>79</v>
      </c>
      <c r="J2" s="6" t="s">
        <v>87</v>
      </c>
      <c r="K2" s="7">
        <f>'[1]CDM 2026'!$I11</f>
        <v>40000</v>
      </c>
      <c r="L2" s="8">
        <f>'[1]CDM 2026'!$H11</f>
        <v>2.85</v>
      </c>
      <c r="M2"/>
      <c r="N2"/>
      <c r="O2" s="160">
        <v>0.14000000000000001</v>
      </c>
      <c r="P2" s="160">
        <v>0.11</v>
      </c>
      <c r="Q2" s="160">
        <v>0.08</v>
      </c>
      <c r="R2" t="s">
        <v>94</v>
      </c>
      <c r="S2" t="s">
        <v>94</v>
      </c>
      <c r="T2" s="160">
        <v>0.08</v>
      </c>
      <c r="U2" s="160">
        <v>0.11</v>
      </c>
      <c r="V2" s="160">
        <v>0.14000000000000001</v>
      </c>
      <c r="W2" t="str">
        <f>_xlfn.CONCAT(G2,C2,I2,H2)</f>
        <v>Mexique - Afrique du Sud4618421h1945 / Cérémonie ouverture</v>
      </c>
    </row>
    <row r="3" spans="1:23" hidden="1" x14ac:dyDescent="0.25">
      <c r="A3" s="3">
        <v>1</v>
      </c>
      <c r="B3" s="4" t="s">
        <v>106</v>
      </c>
      <c r="C3" s="5">
        <v>46184</v>
      </c>
      <c r="D3" s="6" t="s">
        <v>4</v>
      </c>
      <c r="E3" s="6" t="s">
        <v>5</v>
      </c>
      <c r="F3" s="6" t="b">
        <v>1</v>
      </c>
      <c r="G3" s="6" t="s">
        <v>45</v>
      </c>
      <c r="H3" s="3" t="s">
        <v>314</v>
      </c>
      <c r="I3" s="6" t="s">
        <v>79</v>
      </c>
      <c r="J3" s="6" t="s">
        <v>87</v>
      </c>
      <c r="K3" s="7">
        <f>'[1]CDM 2026'!$I12</f>
        <v>45000</v>
      </c>
      <c r="L3" s="8">
        <f>'[1]CDM 2026'!$H12</f>
        <v>3.2</v>
      </c>
      <c r="M3"/>
      <c r="N3"/>
      <c r="O3" s="160">
        <v>0.14000000000000001</v>
      </c>
      <c r="P3" s="160">
        <v>0.11</v>
      </c>
      <c r="Q3" s="160">
        <v>0.08</v>
      </c>
      <c r="R3" t="s">
        <v>94</v>
      </c>
      <c r="S3" t="s">
        <v>94</v>
      </c>
      <c r="T3" s="160">
        <v>0.08</v>
      </c>
      <c r="U3" s="160">
        <v>0.11</v>
      </c>
      <c r="V3" s="160">
        <v>0.14000000000000001</v>
      </c>
      <c r="W3" t="str">
        <f t="shared" ref="W3:W58" si="0">_xlfn.CONCAT(G3,C3,I3,H3)</f>
        <v>Mexique - Afrique du Sud4618421h1945 / Cérémonie ouverture</v>
      </c>
    </row>
    <row r="4" spans="1:23" hidden="1" x14ac:dyDescent="0.25">
      <c r="A4" s="3">
        <v>1</v>
      </c>
      <c r="B4" s="4" t="s">
        <v>106</v>
      </c>
      <c r="C4" s="5">
        <v>46184</v>
      </c>
      <c r="D4" s="6" t="s">
        <v>4</v>
      </c>
      <c r="E4" s="6" t="s">
        <v>5</v>
      </c>
      <c r="F4" s="6" t="b">
        <v>1</v>
      </c>
      <c r="G4" s="6" t="s">
        <v>45</v>
      </c>
      <c r="H4" s="3" t="s">
        <v>241</v>
      </c>
      <c r="I4" s="6" t="s">
        <v>79</v>
      </c>
      <c r="J4" s="6" t="s">
        <v>87</v>
      </c>
      <c r="K4" s="7">
        <f>'[1]CDM 2026'!$I13</f>
        <v>60000</v>
      </c>
      <c r="L4" s="8">
        <f>'[1]CDM 2026'!$H13</f>
        <v>4.25</v>
      </c>
      <c r="M4"/>
      <c r="N4"/>
      <c r="O4" s="160">
        <v>0.15</v>
      </c>
      <c r="P4" s="160">
        <v>0.12</v>
      </c>
      <c r="Q4" s="160">
        <v>0.08</v>
      </c>
      <c r="R4" s="160">
        <v>0.04</v>
      </c>
      <c r="S4" s="160">
        <v>0.06</v>
      </c>
      <c r="T4" s="160">
        <v>0.1</v>
      </c>
      <c r="U4" s="160">
        <v>0.14000000000000001</v>
      </c>
      <c r="V4" s="160">
        <v>0.16</v>
      </c>
      <c r="W4" t="str">
        <f t="shared" si="0"/>
        <v>Mexique - Afrique du Sud4618421hAvant Match</v>
      </c>
    </row>
    <row r="5" spans="1:23" hidden="1" x14ac:dyDescent="0.25">
      <c r="A5" s="3">
        <v>1</v>
      </c>
      <c r="B5" s="4" t="s">
        <v>106</v>
      </c>
      <c r="C5" s="5">
        <v>46184</v>
      </c>
      <c r="D5" s="6" t="s">
        <v>4</v>
      </c>
      <c r="E5" s="6" t="s">
        <v>5</v>
      </c>
      <c r="F5" s="6" t="b">
        <v>1</v>
      </c>
      <c r="G5" s="6" t="s">
        <v>45</v>
      </c>
      <c r="H5" s="3" t="s">
        <v>243</v>
      </c>
      <c r="I5" s="6" t="s">
        <v>79</v>
      </c>
      <c r="J5" s="6" t="s">
        <v>87</v>
      </c>
      <c r="K5" s="7">
        <f>'[1]CDM 2026'!$I15</f>
        <v>155000</v>
      </c>
      <c r="L5" s="8">
        <f>'[1]CDM 2026'!$H15*0.95</f>
        <v>10.545</v>
      </c>
      <c r="M5" s="160">
        <v>0.2</v>
      </c>
      <c r="N5" s="160">
        <v>0.2</v>
      </c>
      <c r="O5"/>
      <c r="P5"/>
      <c r="Q5"/>
      <c r="R5"/>
      <c r="S5"/>
      <c r="T5"/>
      <c r="U5"/>
      <c r="V5"/>
      <c r="W5" t="str">
        <f t="shared" si="0"/>
        <v>Mexique - Afrique du Sud4618421hPower break 1</v>
      </c>
    </row>
    <row r="6" spans="1:23" hidden="1" x14ac:dyDescent="0.25">
      <c r="A6" s="3">
        <v>1</v>
      </c>
      <c r="B6" s="4" t="s">
        <v>106</v>
      </c>
      <c r="C6" s="5">
        <v>46184</v>
      </c>
      <c r="D6" s="6" t="s">
        <v>4</v>
      </c>
      <c r="E6" s="6" t="s">
        <v>5</v>
      </c>
      <c r="F6" s="6" t="b">
        <v>1</v>
      </c>
      <c r="G6" s="6" t="s">
        <v>45</v>
      </c>
      <c r="H6" s="3" t="s">
        <v>138</v>
      </c>
      <c r="I6" s="6" t="s">
        <v>79</v>
      </c>
      <c r="J6" s="6" t="s">
        <v>87</v>
      </c>
      <c r="K6" s="7">
        <f>'[1]CDM 2026'!$I16</f>
        <v>130000</v>
      </c>
      <c r="L6" s="8">
        <f>'[1]CDM 2026'!$H16</f>
        <v>9.25</v>
      </c>
      <c r="M6"/>
      <c r="N6"/>
      <c r="O6" s="160">
        <v>0.16</v>
      </c>
      <c r="P6" s="160">
        <v>0.14000000000000001</v>
      </c>
      <c r="Q6" s="160">
        <v>0.1</v>
      </c>
      <c r="R6" s="160">
        <v>0.06</v>
      </c>
      <c r="S6" s="160">
        <v>0.02</v>
      </c>
      <c r="T6" s="160">
        <v>0.04</v>
      </c>
      <c r="U6" s="160">
        <v>0.06</v>
      </c>
      <c r="V6" s="160">
        <v>0.1</v>
      </c>
      <c r="W6" t="str">
        <f t="shared" si="0"/>
        <v>Mexique - Afrique du Sud4618421hMi-temps 1</v>
      </c>
    </row>
    <row r="7" spans="1:23" hidden="1" x14ac:dyDescent="0.25">
      <c r="A7" s="3">
        <v>1</v>
      </c>
      <c r="B7" s="4" t="s">
        <v>106</v>
      </c>
      <c r="C7" s="5">
        <v>46184</v>
      </c>
      <c r="D7" s="6" t="s">
        <v>4</v>
      </c>
      <c r="E7" s="6" t="s">
        <v>5</v>
      </c>
      <c r="F7" s="6" t="b">
        <v>1</v>
      </c>
      <c r="G7" s="6" t="s">
        <v>45</v>
      </c>
      <c r="H7" s="3" t="s">
        <v>139</v>
      </c>
      <c r="I7" s="6" t="s">
        <v>79</v>
      </c>
      <c r="J7" s="6" t="s">
        <v>87</v>
      </c>
      <c r="K7" s="7">
        <f>'[1]CDM 2026'!$I17</f>
        <v>120000</v>
      </c>
      <c r="L7" s="8">
        <f>'[1]CDM 2026'!$H17</f>
        <v>8.5500000000000007</v>
      </c>
      <c r="M7"/>
      <c r="N7"/>
      <c r="O7" s="160">
        <v>0.1</v>
      </c>
      <c r="P7" s="160">
        <v>0.06</v>
      </c>
      <c r="Q7" s="160">
        <v>0.04</v>
      </c>
      <c r="R7" s="160">
        <v>0.02</v>
      </c>
      <c r="S7" s="160">
        <v>0.02</v>
      </c>
      <c r="T7" s="160">
        <v>0.04</v>
      </c>
      <c r="U7" s="160">
        <v>0.06</v>
      </c>
      <c r="V7" s="160">
        <v>0.1</v>
      </c>
      <c r="W7" t="str">
        <f t="shared" si="0"/>
        <v>Mexique - Afrique du Sud4618421hMi-temps 2</v>
      </c>
    </row>
    <row r="8" spans="1:23" hidden="1" x14ac:dyDescent="0.25">
      <c r="A8" s="3">
        <v>1</v>
      </c>
      <c r="B8" s="4" t="s">
        <v>106</v>
      </c>
      <c r="C8" s="5">
        <v>46184</v>
      </c>
      <c r="D8" s="6" t="s">
        <v>4</v>
      </c>
      <c r="E8" s="6" t="s">
        <v>5</v>
      </c>
      <c r="F8" s="6" t="b">
        <v>1</v>
      </c>
      <c r="G8" s="6" t="s">
        <v>45</v>
      </c>
      <c r="H8" s="3" t="s">
        <v>140</v>
      </c>
      <c r="I8" s="6" t="s">
        <v>79</v>
      </c>
      <c r="J8" s="6" t="s">
        <v>87</v>
      </c>
      <c r="K8" s="7">
        <f>'[1]CDM 2026'!$I18</f>
        <v>130000</v>
      </c>
      <c r="L8" s="8">
        <f>'[1]CDM 2026'!$H18</f>
        <v>9.3000000000000007</v>
      </c>
      <c r="M8"/>
      <c r="N8"/>
      <c r="O8" s="160">
        <v>0.1</v>
      </c>
      <c r="P8" s="160">
        <v>0.06</v>
      </c>
      <c r="Q8" s="160">
        <v>0.04</v>
      </c>
      <c r="R8" s="160">
        <v>0.02</v>
      </c>
      <c r="S8" s="160">
        <v>0.06</v>
      </c>
      <c r="T8" s="160">
        <v>0.1</v>
      </c>
      <c r="U8" s="160">
        <v>0.14000000000000001</v>
      </c>
      <c r="V8" s="160">
        <v>0.16</v>
      </c>
      <c r="W8" t="str">
        <f t="shared" si="0"/>
        <v>Mexique - Afrique du Sud4618421hMi-temps 3</v>
      </c>
    </row>
    <row r="9" spans="1:23" hidden="1" x14ac:dyDescent="0.25">
      <c r="A9" s="3">
        <v>1</v>
      </c>
      <c r="B9" s="4" t="s">
        <v>106</v>
      </c>
      <c r="C9" s="5">
        <v>46184</v>
      </c>
      <c r="D9" s="6" t="s">
        <v>4</v>
      </c>
      <c r="E9" s="6" t="s">
        <v>5</v>
      </c>
      <c r="F9" s="6" t="b">
        <v>1</v>
      </c>
      <c r="G9" s="6" t="s">
        <v>45</v>
      </c>
      <c r="H9" s="3" t="s">
        <v>244</v>
      </c>
      <c r="I9" s="6" t="s">
        <v>79</v>
      </c>
      <c r="J9" s="6" t="s">
        <v>87</v>
      </c>
      <c r="K9" s="7">
        <f>'[1]CDM 2026'!$I19</f>
        <v>155000</v>
      </c>
      <c r="L9" s="8">
        <f>'[1]CDM 2026'!$H19*0.95</f>
        <v>10.545</v>
      </c>
      <c r="M9" s="160">
        <v>0.2</v>
      </c>
      <c r="N9" s="160">
        <v>0.2</v>
      </c>
      <c r="O9"/>
      <c r="P9"/>
      <c r="Q9"/>
      <c r="R9"/>
      <c r="S9"/>
      <c r="T9"/>
      <c r="U9"/>
      <c r="V9"/>
      <c r="W9" t="str">
        <f t="shared" si="0"/>
        <v>Mexique - Afrique du Sud4618421hPower break 2</v>
      </c>
    </row>
    <row r="10" spans="1:23" hidden="1" x14ac:dyDescent="0.25">
      <c r="A10" s="3">
        <v>1</v>
      </c>
      <c r="B10" s="4" t="s">
        <v>106</v>
      </c>
      <c r="C10" s="5">
        <v>46184</v>
      </c>
      <c r="D10" s="6" t="s">
        <v>4</v>
      </c>
      <c r="E10" s="6" t="s">
        <v>5</v>
      </c>
      <c r="F10" s="6" t="b">
        <v>1</v>
      </c>
      <c r="G10" s="6" t="s">
        <v>45</v>
      </c>
      <c r="H10" s="3" t="s">
        <v>119</v>
      </c>
      <c r="I10" s="6" t="s">
        <v>79</v>
      </c>
      <c r="J10" s="6" t="s">
        <v>87</v>
      </c>
      <c r="K10" s="7">
        <f>'[1]CDM 2026'!$I20</f>
        <v>60000</v>
      </c>
      <c r="L10" s="8">
        <f>'[1]CDM 2026'!$H20</f>
        <v>5</v>
      </c>
      <c r="M10"/>
      <c r="N10"/>
      <c r="O10" s="160">
        <v>0.16</v>
      </c>
      <c r="P10" s="160">
        <v>0.14000000000000001</v>
      </c>
      <c r="Q10" s="160">
        <v>0.1</v>
      </c>
      <c r="R10" s="160">
        <v>0.06</v>
      </c>
      <c r="S10" s="160">
        <v>0.04</v>
      </c>
      <c r="T10" s="160">
        <v>0.08</v>
      </c>
      <c r="U10" s="160">
        <v>0.12</v>
      </c>
      <c r="V10" s="160">
        <v>0.15</v>
      </c>
      <c r="W10" t="str">
        <f t="shared" si="0"/>
        <v>Mexique - Afrique du Sud4618421hFin match</v>
      </c>
    </row>
    <row r="11" spans="1:23" hidden="1" x14ac:dyDescent="0.25">
      <c r="A11" s="3">
        <v>1</v>
      </c>
      <c r="B11" s="4" t="s">
        <v>106</v>
      </c>
      <c r="C11" s="5">
        <v>46185</v>
      </c>
      <c r="D11" s="6" t="s">
        <v>6</v>
      </c>
      <c r="E11" s="6" t="s">
        <v>7</v>
      </c>
      <c r="F11" s="6" t="b">
        <v>1</v>
      </c>
      <c r="G11" s="6" t="s">
        <v>46</v>
      </c>
      <c r="H11" s="3" t="s">
        <v>241</v>
      </c>
      <c r="I11" s="6" t="s">
        <v>79</v>
      </c>
      <c r="J11" s="6" t="s">
        <v>88</v>
      </c>
      <c r="K11" s="7">
        <f>'[1]CDM 2026'!$I29</f>
        <v>35000</v>
      </c>
      <c r="L11" s="8">
        <f>'[1]CDM 2026'!$H29</f>
        <v>2.5</v>
      </c>
      <c r="M11"/>
      <c r="N11"/>
      <c r="O11" s="160">
        <v>0.15</v>
      </c>
      <c r="P11" s="160">
        <v>0.12</v>
      </c>
      <c r="Q11" s="160">
        <v>0.08</v>
      </c>
      <c r="R11" s="160">
        <v>0.04</v>
      </c>
      <c r="S11" s="160">
        <v>0.06</v>
      </c>
      <c r="T11" s="160">
        <v>0.1</v>
      </c>
      <c r="U11" s="160">
        <v>0.14000000000000001</v>
      </c>
      <c r="V11" s="160">
        <v>0.16</v>
      </c>
      <c r="W11" t="str">
        <f t="shared" si="0"/>
        <v>Canada - ITA/NIR/WAL/BHI4618521hAvant Match</v>
      </c>
    </row>
    <row r="12" spans="1:23" hidden="1" x14ac:dyDescent="0.25">
      <c r="A12" s="3">
        <v>1</v>
      </c>
      <c r="B12" s="4" t="s">
        <v>106</v>
      </c>
      <c r="C12" s="5">
        <v>46185</v>
      </c>
      <c r="D12" s="6" t="s">
        <v>6</v>
      </c>
      <c r="E12" s="6" t="s">
        <v>7</v>
      </c>
      <c r="F12" s="6" t="b">
        <v>1</v>
      </c>
      <c r="G12" s="6" t="s">
        <v>46</v>
      </c>
      <c r="H12" s="3" t="s">
        <v>243</v>
      </c>
      <c r="I12" s="6" t="s">
        <v>79</v>
      </c>
      <c r="J12" s="6" t="s">
        <v>88</v>
      </c>
      <c r="K12" s="7">
        <f>'[1]CDM 2026'!$I31</f>
        <v>135000</v>
      </c>
      <c r="L12" s="8">
        <f>'[1]CDM 2026'!$H31*0.95</f>
        <v>9.1675000000000004</v>
      </c>
      <c r="M12" s="160">
        <v>0.2</v>
      </c>
      <c r="N12" s="160">
        <v>0.2</v>
      </c>
      <c r="O12"/>
      <c r="P12"/>
      <c r="Q12"/>
      <c r="R12"/>
      <c r="S12"/>
      <c r="T12"/>
      <c r="U12"/>
      <c r="V12"/>
      <c r="W12" t="str">
        <f t="shared" si="0"/>
        <v>Canada - ITA/NIR/WAL/BHI4618521hPower break 1</v>
      </c>
    </row>
    <row r="13" spans="1:23" hidden="1" x14ac:dyDescent="0.25">
      <c r="A13" s="3">
        <v>1</v>
      </c>
      <c r="B13" s="4" t="s">
        <v>106</v>
      </c>
      <c r="C13" s="5">
        <v>46185</v>
      </c>
      <c r="D13" s="6" t="s">
        <v>6</v>
      </c>
      <c r="E13" s="6" t="s">
        <v>7</v>
      </c>
      <c r="F13" s="6" t="b">
        <v>1</v>
      </c>
      <c r="G13" s="6" t="s">
        <v>46</v>
      </c>
      <c r="H13" s="3" t="s">
        <v>138</v>
      </c>
      <c r="I13" s="6" t="s">
        <v>79</v>
      </c>
      <c r="J13" s="6" t="s">
        <v>88</v>
      </c>
      <c r="K13" s="7">
        <f>'[1]CDM 2026'!$I32</f>
        <v>115000</v>
      </c>
      <c r="L13" s="8">
        <f>'[1]CDM 2026'!$H32</f>
        <v>8.1999999999999993</v>
      </c>
      <c r="M13"/>
      <c r="N13"/>
      <c r="O13" s="160">
        <v>0.16</v>
      </c>
      <c r="P13" s="160">
        <v>0.14000000000000001</v>
      </c>
      <c r="Q13" s="160">
        <v>0.1</v>
      </c>
      <c r="R13" s="160">
        <v>0.06</v>
      </c>
      <c r="S13" s="160">
        <v>0.02</v>
      </c>
      <c r="T13" s="160">
        <v>0.04</v>
      </c>
      <c r="U13" s="160">
        <v>0.06</v>
      </c>
      <c r="V13" s="160">
        <v>0.1</v>
      </c>
      <c r="W13" t="str">
        <f t="shared" si="0"/>
        <v>Canada - ITA/NIR/WAL/BHI4618521hMi-temps 1</v>
      </c>
    </row>
    <row r="14" spans="1:23" hidden="1" x14ac:dyDescent="0.25">
      <c r="A14" s="3">
        <v>1</v>
      </c>
      <c r="B14" s="4" t="s">
        <v>106</v>
      </c>
      <c r="C14" s="5">
        <v>46185</v>
      </c>
      <c r="D14" s="6" t="s">
        <v>6</v>
      </c>
      <c r="E14" s="6" t="s">
        <v>7</v>
      </c>
      <c r="F14" s="6" t="b">
        <v>1</v>
      </c>
      <c r="G14" s="6" t="s">
        <v>46</v>
      </c>
      <c r="H14" s="3" t="s">
        <v>139</v>
      </c>
      <c r="I14" s="6" t="s">
        <v>79</v>
      </c>
      <c r="J14" s="6" t="s">
        <v>88</v>
      </c>
      <c r="K14" s="7">
        <f>'[1]CDM 2026'!$I33</f>
        <v>105000</v>
      </c>
      <c r="L14" s="8">
        <f>'[1]CDM 2026'!$H33</f>
        <v>7.5</v>
      </c>
      <c r="M14"/>
      <c r="N14"/>
      <c r="O14" s="160">
        <v>0.1</v>
      </c>
      <c r="P14" s="160">
        <v>0.06</v>
      </c>
      <c r="Q14" s="160">
        <v>0.04</v>
      </c>
      <c r="R14" s="160">
        <v>0.02</v>
      </c>
      <c r="S14" s="160">
        <v>0.02</v>
      </c>
      <c r="T14" s="160">
        <v>0.04</v>
      </c>
      <c r="U14" s="160">
        <v>0.06</v>
      </c>
      <c r="V14" s="160">
        <v>0.1</v>
      </c>
      <c r="W14" t="str">
        <f t="shared" si="0"/>
        <v>Canada - ITA/NIR/WAL/BHI4618521hMi-temps 2</v>
      </c>
    </row>
    <row r="15" spans="1:23" hidden="1" x14ac:dyDescent="0.25">
      <c r="A15" s="3">
        <v>1</v>
      </c>
      <c r="B15" s="4" t="s">
        <v>106</v>
      </c>
      <c r="C15" s="5">
        <v>46185</v>
      </c>
      <c r="D15" s="6" t="s">
        <v>6</v>
      </c>
      <c r="E15" s="6" t="s">
        <v>7</v>
      </c>
      <c r="F15" s="6" t="b">
        <v>1</v>
      </c>
      <c r="G15" s="6" t="s">
        <v>46</v>
      </c>
      <c r="H15" s="3" t="s">
        <v>140</v>
      </c>
      <c r="I15" s="6" t="s">
        <v>79</v>
      </c>
      <c r="J15" s="6" t="s">
        <v>88</v>
      </c>
      <c r="K15" s="7">
        <f>'[1]CDM 2026'!$I34</f>
        <v>115000</v>
      </c>
      <c r="L15" s="8">
        <f>'[1]CDM 2026'!$H34</f>
        <v>8.1999999999999993</v>
      </c>
      <c r="M15"/>
      <c r="N15"/>
      <c r="O15" s="160">
        <v>0.1</v>
      </c>
      <c r="P15" s="160">
        <v>0.06</v>
      </c>
      <c r="Q15" s="160">
        <v>0.04</v>
      </c>
      <c r="R15" s="160">
        <v>0.02</v>
      </c>
      <c r="S15" s="160">
        <v>0.06</v>
      </c>
      <c r="T15" s="160">
        <v>0.1</v>
      </c>
      <c r="U15" s="160">
        <v>0.14000000000000001</v>
      </c>
      <c r="V15" s="160">
        <v>0.16</v>
      </c>
      <c r="W15" t="str">
        <f t="shared" si="0"/>
        <v>Canada - ITA/NIR/WAL/BHI4618521hMi-temps 3</v>
      </c>
    </row>
    <row r="16" spans="1:23" hidden="1" x14ac:dyDescent="0.25">
      <c r="A16" s="3">
        <v>1</v>
      </c>
      <c r="B16" s="4" t="s">
        <v>106</v>
      </c>
      <c r="C16" s="5">
        <v>46185</v>
      </c>
      <c r="D16" s="6" t="s">
        <v>6</v>
      </c>
      <c r="E16" s="6" t="s">
        <v>7</v>
      </c>
      <c r="F16" s="6" t="b">
        <v>1</v>
      </c>
      <c r="G16" s="6" t="s">
        <v>46</v>
      </c>
      <c r="H16" s="3" t="s">
        <v>244</v>
      </c>
      <c r="I16" s="6" t="s">
        <v>79</v>
      </c>
      <c r="J16" s="6" t="s">
        <v>88</v>
      </c>
      <c r="K16" s="7">
        <f>'[1]CDM 2026'!$I35</f>
        <v>135000</v>
      </c>
      <c r="L16" s="8">
        <f>'[1]CDM 2026'!$H35*0.95</f>
        <v>9.1675000000000004</v>
      </c>
      <c r="M16" s="160">
        <v>0.2</v>
      </c>
      <c r="N16" s="160">
        <v>0.2</v>
      </c>
      <c r="O16"/>
      <c r="P16"/>
      <c r="Q16"/>
      <c r="R16"/>
      <c r="S16"/>
      <c r="T16"/>
      <c r="U16"/>
      <c r="V16"/>
      <c r="W16" t="str">
        <f t="shared" si="0"/>
        <v>Canada - ITA/NIR/WAL/BHI4618521hPower break 2</v>
      </c>
    </row>
    <row r="17" spans="1:23" hidden="1" x14ac:dyDescent="0.25">
      <c r="A17" s="3">
        <v>1</v>
      </c>
      <c r="B17" s="4" t="s">
        <v>106</v>
      </c>
      <c r="C17" s="5">
        <v>46185</v>
      </c>
      <c r="D17" s="6" t="s">
        <v>6</v>
      </c>
      <c r="E17" s="6" t="s">
        <v>7</v>
      </c>
      <c r="F17" s="6" t="b">
        <v>1</v>
      </c>
      <c r="G17" s="6" t="s">
        <v>46</v>
      </c>
      <c r="H17" s="3" t="s">
        <v>119</v>
      </c>
      <c r="I17" s="6" t="s">
        <v>79</v>
      </c>
      <c r="J17" s="6" t="s">
        <v>88</v>
      </c>
      <c r="K17" s="7">
        <f>'[1]CDM 2026'!$I36</f>
        <v>50000</v>
      </c>
      <c r="L17" s="8">
        <f>'[1]CDM 2026'!$H36</f>
        <v>4.1500000000000004</v>
      </c>
      <c r="M17"/>
      <c r="N17"/>
      <c r="O17" s="160">
        <v>0.16</v>
      </c>
      <c r="P17" s="160">
        <v>0.14000000000000001</v>
      </c>
      <c r="Q17" s="160">
        <v>0.1</v>
      </c>
      <c r="R17" s="160">
        <v>0.06</v>
      </c>
      <c r="S17" s="160">
        <v>0.04</v>
      </c>
      <c r="T17" s="160">
        <v>0.08</v>
      </c>
      <c r="U17" s="160">
        <v>0.12</v>
      </c>
      <c r="V17" s="160">
        <v>0.15</v>
      </c>
      <c r="W17" t="str">
        <f t="shared" si="0"/>
        <v>Canada - ITA/NIR/WAL/BHI4618521hFin match</v>
      </c>
    </row>
    <row r="18" spans="1:23" hidden="1" x14ac:dyDescent="0.25">
      <c r="A18" s="3">
        <v>1</v>
      </c>
      <c r="B18" s="4" t="s">
        <v>106</v>
      </c>
      <c r="C18" s="5">
        <v>46186</v>
      </c>
      <c r="D18" s="6" t="s">
        <v>8</v>
      </c>
      <c r="E18" s="6" t="s">
        <v>9</v>
      </c>
      <c r="F18" s="6" t="b">
        <v>1</v>
      </c>
      <c r="G18" s="6" t="s">
        <v>47</v>
      </c>
      <c r="H18" s="3" t="s">
        <v>241</v>
      </c>
      <c r="I18" s="6" t="s">
        <v>80</v>
      </c>
      <c r="J18" s="6" t="s">
        <v>83</v>
      </c>
      <c r="K18" s="7">
        <f>'[1]CDM 2026'!$I61</f>
        <v>20000</v>
      </c>
      <c r="L18" s="8">
        <f>'[1]CDM 2026'!$H61</f>
        <v>2.2000000000000002</v>
      </c>
      <c r="M18"/>
      <c r="N18"/>
      <c r="O18" s="160">
        <v>0.15</v>
      </c>
      <c r="P18" s="160">
        <v>0.12</v>
      </c>
      <c r="Q18" s="160">
        <v>0.08</v>
      </c>
      <c r="R18" s="160">
        <v>0.04</v>
      </c>
      <c r="S18" s="160">
        <v>0.06</v>
      </c>
      <c r="T18" s="160">
        <v>0.1</v>
      </c>
      <c r="U18" s="160">
        <v>0.14000000000000001</v>
      </c>
      <c r="V18" s="160">
        <v>0.16</v>
      </c>
      <c r="W18" t="str">
        <f t="shared" si="0"/>
        <v>Brésil - Maroc4618624hAvant Match</v>
      </c>
    </row>
    <row r="19" spans="1:23" hidden="1" x14ac:dyDescent="0.25">
      <c r="A19" s="3">
        <v>1</v>
      </c>
      <c r="B19" s="4" t="s">
        <v>106</v>
      </c>
      <c r="C19" s="5">
        <v>46186</v>
      </c>
      <c r="D19" s="6" t="s">
        <v>8</v>
      </c>
      <c r="E19" s="6" t="s">
        <v>9</v>
      </c>
      <c r="F19" s="6" t="b">
        <v>1</v>
      </c>
      <c r="G19" s="6" t="s">
        <v>47</v>
      </c>
      <c r="H19" s="3" t="s">
        <v>243</v>
      </c>
      <c r="I19" s="6" t="s">
        <v>80</v>
      </c>
      <c r="J19" s="6" t="s">
        <v>83</v>
      </c>
      <c r="K19" s="7">
        <f>'[1]CDM 2026'!$I63</f>
        <v>42000</v>
      </c>
      <c r="L19" s="8">
        <f>'[1]CDM 2026'!$H63*0.95</f>
        <v>4.4649999999999999</v>
      </c>
      <c r="M19" s="160">
        <v>0.2</v>
      </c>
      <c r="N19" s="160">
        <v>0.2</v>
      </c>
      <c r="O19"/>
      <c r="P19"/>
      <c r="Q19"/>
      <c r="R19"/>
      <c r="S19"/>
      <c r="T19"/>
      <c r="U19"/>
      <c r="V19"/>
      <c r="W19" t="str">
        <f t="shared" si="0"/>
        <v>Brésil - Maroc4618624hPower break 1</v>
      </c>
    </row>
    <row r="20" spans="1:23" hidden="1" x14ac:dyDescent="0.25">
      <c r="A20" s="3">
        <v>1</v>
      </c>
      <c r="B20" s="4" t="s">
        <v>106</v>
      </c>
      <c r="C20" s="5">
        <v>46186</v>
      </c>
      <c r="D20" s="6" t="s">
        <v>8</v>
      </c>
      <c r="E20" s="6" t="s">
        <v>9</v>
      </c>
      <c r="F20" s="6" t="b">
        <v>1</v>
      </c>
      <c r="G20" s="6" t="s">
        <v>47</v>
      </c>
      <c r="H20" s="3" t="s">
        <v>138</v>
      </c>
      <c r="I20" s="6" t="s">
        <v>80</v>
      </c>
      <c r="J20" s="6" t="s">
        <v>83</v>
      </c>
      <c r="K20" s="7">
        <f>'[1]CDM 2026'!$I64</f>
        <v>35000</v>
      </c>
      <c r="L20" s="8">
        <f>'[1]CDM 2026'!$H64</f>
        <v>3.85</v>
      </c>
      <c r="M20"/>
      <c r="N20"/>
      <c r="O20" s="160">
        <v>0.16</v>
      </c>
      <c r="P20" s="160">
        <v>0.14000000000000001</v>
      </c>
      <c r="Q20" s="160">
        <v>0.1</v>
      </c>
      <c r="R20" s="160">
        <v>0.06</v>
      </c>
      <c r="S20" s="160">
        <v>0.02</v>
      </c>
      <c r="T20" s="160">
        <v>0.04</v>
      </c>
      <c r="U20" s="160">
        <v>0.06</v>
      </c>
      <c r="V20" s="160">
        <v>0.1</v>
      </c>
      <c r="W20" t="str">
        <f t="shared" si="0"/>
        <v>Brésil - Maroc4618624hMi-temps 1</v>
      </c>
    </row>
    <row r="21" spans="1:23" hidden="1" x14ac:dyDescent="0.25">
      <c r="A21" s="3">
        <v>1</v>
      </c>
      <c r="B21" s="4" t="s">
        <v>106</v>
      </c>
      <c r="C21" s="5">
        <v>46186</v>
      </c>
      <c r="D21" s="6" t="s">
        <v>8</v>
      </c>
      <c r="E21" s="6" t="s">
        <v>9</v>
      </c>
      <c r="F21" s="6" t="b">
        <v>1</v>
      </c>
      <c r="G21" s="6" t="s">
        <v>47</v>
      </c>
      <c r="H21" s="3" t="s">
        <v>139</v>
      </c>
      <c r="I21" s="6" t="s">
        <v>80</v>
      </c>
      <c r="J21" s="6" t="s">
        <v>83</v>
      </c>
      <c r="K21" s="7">
        <f>'[1]CDM 2026'!$I65</f>
        <v>30000</v>
      </c>
      <c r="L21" s="8">
        <f>'[1]CDM 2026'!$H65</f>
        <v>3.35</v>
      </c>
      <c r="M21"/>
      <c r="N21"/>
      <c r="O21" s="160">
        <v>0.1</v>
      </c>
      <c r="P21" s="160">
        <v>0.06</v>
      </c>
      <c r="Q21" s="160">
        <v>0.04</v>
      </c>
      <c r="R21" s="160">
        <v>0.02</v>
      </c>
      <c r="S21" s="160">
        <v>0.02</v>
      </c>
      <c r="T21" s="160">
        <v>0.04</v>
      </c>
      <c r="U21" s="160">
        <v>0.06</v>
      </c>
      <c r="V21" s="160">
        <v>0.1</v>
      </c>
      <c r="W21" t="str">
        <f t="shared" si="0"/>
        <v>Brésil - Maroc4618624hMi-temps 2</v>
      </c>
    </row>
    <row r="22" spans="1:23" hidden="1" x14ac:dyDescent="0.25">
      <c r="A22" s="3">
        <v>1</v>
      </c>
      <c r="B22" s="4" t="s">
        <v>106</v>
      </c>
      <c r="C22" s="5">
        <v>46186</v>
      </c>
      <c r="D22" s="6" t="s">
        <v>8</v>
      </c>
      <c r="E22" s="6" t="s">
        <v>9</v>
      </c>
      <c r="F22" s="6" t="b">
        <v>1</v>
      </c>
      <c r="G22" s="6" t="s">
        <v>47</v>
      </c>
      <c r="H22" s="3" t="s">
        <v>140</v>
      </c>
      <c r="I22" s="6" t="s">
        <v>80</v>
      </c>
      <c r="J22" s="6" t="s">
        <v>83</v>
      </c>
      <c r="K22" s="7">
        <f>'[1]CDM 2026'!$I66</f>
        <v>35000</v>
      </c>
      <c r="L22" s="8">
        <f>'[1]CDM 2026'!$H66</f>
        <v>3.85</v>
      </c>
      <c r="M22"/>
      <c r="N22"/>
      <c r="O22" s="160">
        <v>0.1</v>
      </c>
      <c r="P22" s="160">
        <v>0.06</v>
      </c>
      <c r="Q22" s="160">
        <v>0.04</v>
      </c>
      <c r="R22" s="160">
        <v>0.02</v>
      </c>
      <c r="S22" s="160">
        <v>0.06</v>
      </c>
      <c r="T22" s="160">
        <v>0.1</v>
      </c>
      <c r="U22" s="160">
        <v>0.14000000000000001</v>
      </c>
      <c r="V22" s="160">
        <v>0.16</v>
      </c>
      <c r="W22" t="str">
        <f t="shared" si="0"/>
        <v>Brésil - Maroc4618624hMi-temps 3</v>
      </c>
    </row>
    <row r="23" spans="1:23" hidden="1" x14ac:dyDescent="0.25">
      <c r="A23" s="3">
        <v>1</v>
      </c>
      <c r="B23" s="4" t="s">
        <v>106</v>
      </c>
      <c r="C23" s="5">
        <v>46186</v>
      </c>
      <c r="D23" s="6" t="s">
        <v>8</v>
      </c>
      <c r="E23" s="6" t="s">
        <v>9</v>
      </c>
      <c r="F23" s="6" t="b">
        <v>1</v>
      </c>
      <c r="G23" s="6" t="s">
        <v>47</v>
      </c>
      <c r="H23" s="3" t="s">
        <v>244</v>
      </c>
      <c r="I23" s="6" t="s">
        <v>80</v>
      </c>
      <c r="J23" s="6" t="s">
        <v>83</v>
      </c>
      <c r="K23" s="7">
        <f>'[1]CDM 2026'!$I67</f>
        <v>38000</v>
      </c>
      <c r="L23" s="8">
        <f>'[1]CDM 2026'!$H67*0.95</f>
        <v>3.9899999999999998</v>
      </c>
      <c r="M23" s="160">
        <v>0.2</v>
      </c>
      <c r="N23" s="160">
        <v>0.2</v>
      </c>
      <c r="O23"/>
      <c r="P23"/>
      <c r="Q23"/>
      <c r="R23"/>
      <c r="S23"/>
      <c r="T23"/>
      <c r="U23"/>
      <c r="V23"/>
      <c r="W23" t="str">
        <f t="shared" si="0"/>
        <v>Brésil - Maroc4618624hPower break 2</v>
      </c>
    </row>
    <row r="24" spans="1:23" hidden="1" x14ac:dyDescent="0.25">
      <c r="A24" s="3">
        <v>1</v>
      </c>
      <c r="B24" s="4" t="s">
        <v>106</v>
      </c>
      <c r="C24" s="5">
        <v>46186</v>
      </c>
      <c r="D24" s="6" t="s">
        <v>8</v>
      </c>
      <c r="E24" s="6" t="s">
        <v>9</v>
      </c>
      <c r="F24" s="6" t="b">
        <v>1</v>
      </c>
      <c r="G24" s="6" t="s">
        <v>47</v>
      </c>
      <c r="H24" s="3" t="s">
        <v>119</v>
      </c>
      <c r="I24" s="6" t="s">
        <v>80</v>
      </c>
      <c r="J24" s="6" t="s">
        <v>83</v>
      </c>
      <c r="K24" s="7">
        <f>'[1]CDM 2026'!$I68</f>
        <v>10000</v>
      </c>
      <c r="L24" s="8">
        <f>'[1]CDM 2026'!$H68</f>
        <v>1.1000000000000001</v>
      </c>
      <c r="M24"/>
      <c r="N24"/>
      <c r="O24" s="160">
        <v>0.16</v>
      </c>
      <c r="P24" s="160">
        <v>0.14000000000000001</v>
      </c>
      <c r="Q24" s="160">
        <v>0.1</v>
      </c>
      <c r="R24" s="160">
        <v>0.06</v>
      </c>
      <c r="S24" s="160">
        <v>0.04</v>
      </c>
      <c r="T24" s="160">
        <v>0.08</v>
      </c>
      <c r="U24" s="160">
        <v>0.12</v>
      </c>
      <c r="V24" s="160">
        <v>0.15</v>
      </c>
      <c r="W24" t="str">
        <f t="shared" si="0"/>
        <v>Brésil - Maroc4618624hFin match</v>
      </c>
    </row>
    <row r="25" spans="1:23" hidden="1" x14ac:dyDescent="0.25">
      <c r="A25" s="3">
        <v>1</v>
      </c>
      <c r="B25" s="4" t="s">
        <v>106</v>
      </c>
      <c r="C25" s="5">
        <v>46186</v>
      </c>
      <c r="D25" s="6" t="s">
        <v>10</v>
      </c>
      <c r="E25" s="6" t="s">
        <v>11</v>
      </c>
      <c r="F25" s="6" t="b">
        <v>1</v>
      </c>
      <c r="G25" s="6" t="s">
        <v>48</v>
      </c>
      <c r="H25" s="3" t="s">
        <v>241</v>
      </c>
      <c r="I25" s="6" t="s">
        <v>79</v>
      </c>
      <c r="J25" s="6" t="s">
        <v>89</v>
      </c>
      <c r="K25" s="7">
        <f>'[1]CDM 2026'!$I45</f>
        <v>28000</v>
      </c>
      <c r="L25" s="8">
        <f>'[1]CDM 2026'!$H45</f>
        <v>2</v>
      </c>
      <c r="M25"/>
      <c r="N25"/>
      <c r="O25" s="160">
        <v>0.15</v>
      </c>
      <c r="P25" s="160">
        <v>0.12</v>
      </c>
      <c r="Q25" s="160">
        <v>0.08</v>
      </c>
      <c r="R25" s="160">
        <v>0.04</v>
      </c>
      <c r="S25" s="160">
        <v>0.06</v>
      </c>
      <c r="T25" s="160">
        <v>0.1</v>
      </c>
      <c r="U25" s="160">
        <v>0.14000000000000001</v>
      </c>
      <c r="V25" s="160">
        <v>0.16</v>
      </c>
      <c r="W25" t="str">
        <f t="shared" si="0"/>
        <v>Qatar - Suisse4618621hAvant Match</v>
      </c>
    </row>
    <row r="26" spans="1:23" hidden="1" x14ac:dyDescent="0.25">
      <c r="A26" s="3">
        <v>1</v>
      </c>
      <c r="B26" s="4" t="s">
        <v>106</v>
      </c>
      <c r="C26" s="5">
        <v>46186</v>
      </c>
      <c r="D26" s="6" t="s">
        <v>10</v>
      </c>
      <c r="E26" s="6" t="s">
        <v>11</v>
      </c>
      <c r="F26" s="6" t="b">
        <v>1</v>
      </c>
      <c r="G26" s="6" t="s">
        <v>48</v>
      </c>
      <c r="H26" s="3" t="s">
        <v>243</v>
      </c>
      <c r="I26" s="6" t="s">
        <v>79</v>
      </c>
      <c r="J26" s="6" t="s">
        <v>89</v>
      </c>
      <c r="K26" s="7">
        <f>'[1]CDM 2026'!$I47</f>
        <v>75000</v>
      </c>
      <c r="L26" s="8">
        <f>'[1]CDM 2026'!$H47*0.95</f>
        <v>5.0824999999999996</v>
      </c>
      <c r="M26" s="160">
        <v>0.2</v>
      </c>
      <c r="N26" s="160">
        <v>0.2</v>
      </c>
      <c r="O26"/>
      <c r="P26"/>
      <c r="Q26"/>
      <c r="R26"/>
      <c r="S26"/>
      <c r="T26"/>
      <c r="U26"/>
      <c r="V26"/>
      <c r="W26" t="str">
        <f t="shared" si="0"/>
        <v>Qatar - Suisse4618621hPower break 1</v>
      </c>
    </row>
    <row r="27" spans="1:23" hidden="1" x14ac:dyDescent="0.25">
      <c r="A27" s="3">
        <v>1</v>
      </c>
      <c r="B27" s="4" t="s">
        <v>106</v>
      </c>
      <c r="C27" s="5">
        <v>46186</v>
      </c>
      <c r="D27" s="6" t="s">
        <v>10</v>
      </c>
      <c r="E27" s="6" t="s">
        <v>11</v>
      </c>
      <c r="F27" s="6" t="b">
        <v>1</v>
      </c>
      <c r="G27" s="6" t="s">
        <v>48</v>
      </c>
      <c r="H27" s="3" t="s">
        <v>138</v>
      </c>
      <c r="I27" s="6" t="s">
        <v>79</v>
      </c>
      <c r="J27" s="6" t="s">
        <v>89</v>
      </c>
      <c r="K27" s="7">
        <f>'[1]CDM 2026'!$I48</f>
        <v>65000</v>
      </c>
      <c r="L27" s="8">
        <f>'[1]CDM 2026'!$H48</f>
        <v>4.6500000000000004</v>
      </c>
      <c r="M27"/>
      <c r="N27"/>
      <c r="O27" s="160">
        <v>0.16</v>
      </c>
      <c r="P27" s="160">
        <v>0.14000000000000001</v>
      </c>
      <c r="Q27" s="160">
        <v>0.1</v>
      </c>
      <c r="R27" s="160">
        <v>0.06</v>
      </c>
      <c r="S27" s="160">
        <v>0.02</v>
      </c>
      <c r="T27" s="160">
        <v>0.04</v>
      </c>
      <c r="U27" s="160">
        <v>0.06</v>
      </c>
      <c r="V27" s="160">
        <v>0.1</v>
      </c>
      <c r="W27" t="str">
        <f t="shared" si="0"/>
        <v>Qatar - Suisse4618621hMi-temps 1</v>
      </c>
    </row>
    <row r="28" spans="1:23" hidden="1" x14ac:dyDescent="0.25">
      <c r="A28" s="3">
        <v>1</v>
      </c>
      <c r="B28" s="4" t="s">
        <v>106</v>
      </c>
      <c r="C28" s="5">
        <v>46186</v>
      </c>
      <c r="D28" s="6" t="s">
        <v>10</v>
      </c>
      <c r="E28" s="6" t="s">
        <v>11</v>
      </c>
      <c r="F28" s="6" t="b">
        <v>1</v>
      </c>
      <c r="G28" s="6" t="s">
        <v>48</v>
      </c>
      <c r="H28" s="3" t="s">
        <v>139</v>
      </c>
      <c r="I28" s="6" t="s">
        <v>79</v>
      </c>
      <c r="J28" s="6" t="s">
        <v>89</v>
      </c>
      <c r="K28" s="7">
        <f>'[1]CDM 2026'!$I49</f>
        <v>60000</v>
      </c>
      <c r="L28" s="8">
        <f>'[1]CDM 2026'!$H49</f>
        <v>4.25</v>
      </c>
      <c r="M28"/>
      <c r="N28"/>
      <c r="O28" s="160">
        <v>0.1</v>
      </c>
      <c r="P28" s="160">
        <v>0.06</v>
      </c>
      <c r="Q28" s="160">
        <v>0.04</v>
      </c>
      <c r="R28" s="160">
        <v>0.02</v>
      </c>
      <c r="S28" s="160">
        <v>0.02</v>
      </c>
      <c r="T28" s="160">
        <v>0.04</v>
      </c>
      <c r="U28" s="160">
        <v>0.06</v>
      </c>
      <c r="V28" s="160">
        <v>0.1</v>
      </c>
      <c r="W28" t="str">
        <f t="shared" si="0"/>
        <v>Qatar - Suisse4618621hMi-temps 2</v>
      </c>
    </row>
    <row r="29" spans="1:23" hidden="1" x14ac:dyDescent="0.25">
      <c r="A29" s="3">
        <v>1</v>
      </c>
      <c r="B29" s="4" t="s">
        <v>106</v>
      </c>
      <c r="C29" s="5">
        <v>46186</v>
      </c>
      <c r="D29" s="6" t="s">
        <v>10</v>
      </c>
      <c r="E29" s="6" t="s">
        <v>11</v>
      </c>
      <c r="F29" s="6" t="b">
        <v>1</v>
      </c>
      <c r="G29" s="6" t="s">
        <v>48</v>
      </c>
      <c r="H29" s="3" t="s">
        <v>140</v>
      </c>
      <c r="I29" s="6" t="s">
        <v>79</v>
      </c>
      <c r="J29" s="6" t="s">
        <v>89</v>
      </c>
      <c r="K29" s="7">
        <f>'[1]CDM 2026'!$I50</f>
        <v>65000</v>
      </c>
      <c r="L29" s="8">
        <f>'[1]CDM 2026'!$H50</f>
        <v>4.6500000000000004</v>
      </c>
      <c r="M29"/>
      <c r="N29"/>
      <c r="O29" s="160">
        <v>0.1</v>
      </c>
      <c r="P29" s="160">
        <v>0.06</v>
      </c>
      <c r="Q29" s="160">
        <v>0.04</v>
      </c>
      <c r="R29" s="160">
        <v>0.02</v>
      </c>
      <c r="S29" s="160">
        <v>0.06</v>
      </c>
      <c r="T29" s="160">
        <v>0.1</v>
      </c>
      <c r="U29" s="160">
        <v>0.14000000000000001</v>
      </c>
      <c r="V29" s="160">
        <v>0.16</v>
      </c>
      <c r="W29" t="str">
        <f t="shared" si="0"/>
        <v>Qatar - Suisse4618621hMi-temps 3</v>
      </c>
    </row>
    <row r="30" spans="1:23" hidden="1" x14ac:dyDescent="0.25">
      <c r="A30" s="3">
        <v>1</v>
      </c>
      <c r="B30" s="4" t="s">
        <v>106</v>
      </c>
      <c r="C30" s="5">
        <v>46186</v>
      </c>
      <c r="D30" s="6" t="s">
        <v>10</v>
      </c>
      <c r="E30" s="6" t="s">
        <v>11</v>
      </c>
      <c r="F30" s="6" t="b">
        <v>1</v>
      </c>
      <c r="G30" s="6" t="s">
        <v>48</v>
      </c>
      <c r="H30" s="3" t="s">
        <v>244</v>
      </c>
      <c r="I30" s="6" t="s">
        <v>79</v>
      </c>
      <c r="J30" s="6" t="s">
        <v>89</v>
      </c>
      <c r="K30" s="7">
        <f>'[1]CDM 2026'!$I51</f>
        <v>75000</v>
      </c>
      <c r="L30" s="8">
        <f>'[1]CDM 2026'!$H51*0.95</f>
        <v>5.0824999999999996</v>
      </c>
      <c r="M30" s="160">
        <v>0.2</v>
      </c>
      <c r="N30" s="160">
        <v>0.2</v>
      </c>
      <c r="O30"/>
      <c r="P30"/>
      <c r="Q30"/>
      <c r="R30"/>
      <c r="S30"/>
      <c r="T30"/>
      <c r="U30"/>
      <c r="V30"/>
      <c r="W30" t="str">
        <f t="shared" si="0"/>
        <v>Qatar - Suisse4618621hPower break 2</v>
      </c>
    </row>
    <row r="31" spans="1:23" hidden="1" x14ac:dyDescent="0.25">
      <c r="A31" s="3">
        <v>1</v>
      </c>
      <c r="B31" s="4" t="s">
        <v>106</v>
      </c>
      <c r="C31" s="5">
        <v>46186</v>
      </c>
      <c r="D31" s="6" t="s">
        <v>10</v>
      </c>
      <c r="E31" s="6" t="s">
        <v>11</v>
      </c>
      <c r="F31" s="6" t="b">
        <v>1</v>
      </c>
      <c r="G31" s="6" t="s">
        <v>48</v>
      </c>
      <c r="H31" s="3" t="s">
        <v>119</v>
      </c>
      <c r="I31" s="6" t="s">
        <v>79</v>
      </c>
      <c r="J31" s="6" t="s">
        <v>89</v>
      </c>
      <c r="K31" s="7">
        <f>'[1]CDM 2026'!$I52</f>
        <v>30000</v>
      </c>
      <c r="L31" s="8">
        <f>'[1]CDM 2026'!$H52</f>
        <v>2.5</v>
      </c>
      <c r="M31"/>
      <c r="N31"/>
      <c r="O31" s="160">
        <v>0.16</v>
      </c>
      <c r="P31" s="160">
        <v>0.14000000000000001</v>
      </c>
      <c r="Q31" s="160">
        <v>0.1</v>
      </c>
      <c r="R31" s="160">
        <v>0.06</v>
      </c>
      <c r="S31" s="160">
        <v>0.04</v>
      </c>
      <c r="T31" s="160">
        <v>0.08</v>
      </c>
      <c r="U31" s="160">
        <v>0.12</v>
      </c>
      <c r="V31" s="160">
        <v>0.15</v>
      </c>
      <c r="W31" t="str">
        <f t="shared" si="0"/>
        <v>Qatar - Suisse4618621hFin match</v>
      </c>
    </row>
    <row r="32" spans="1:23" hidden="1" x14ac:dyDescent="0.25">
      <c r="A32" s="3">
        <v>1</v>
      </c>
      <c r="B32" s="4" t="s">
        <v>106</v>
      </c>
      <c r="C32" s="5">
        <v>46187</v>
      </c>
      <c r="D32" s="6" t="s">
        <v>12</v>
      </c>
      <c r="E32" s="6" t="s">
        <v>13</v>
      </c>
      <c r="F32" s="6" t="b">
        <v>1</v>
      </c>
      <c r="G32" s="6" t="s">
        <v>49</v>
      </c>
      <c r="H32" s="3" t="s">
        <v>241</v>
      </c>
      <c r="I32" s="6" t="s">
        <v>81</v>
      </c>
      <c r="J32" s="6" t="s">
        <v>89</v>
      </c>
      <c r="K32" s="7">
        <f>'[1]CDM 2026'!$I77</f>
        <v>22000</v>
      </c>
      <c r="L32" s="8">
        <f>'[1]CDM 2026'!$H77</f>
        <v>1.9</v>
      </c>
      <c r="M32"/>
      <c r="N32"/>
      <c r="O32" s="160">
        <v>0.15</v>
      </c>
      <c r="P32" s="160">
        <v>0.12</v>
      </c>
      <c r="Q32" s="160">
        <v>0.08</v>
      </c>
      <c r="R32" s="160">
        <v>0.04</v>
      </c>
      <c r="S32" s="160">
        <v>0.06</v>
      </c>
      <c r="T32" s="160">
        <v>0.1</v>
      </c>
      <c r="U32" s="160">
        <v>0.14000000000000001</v>
      </c>
      <c r="V32" s="160">
        <v>0.16</v>
      </c>
      <c r="W32" t="str">
        <f t="shared" si="0"/>
        <v>Allemagne - Curaçao4618719hAvant Match</v>
      </c>
    </row>
    <row r="33" spans="1:23" hidden="1" x14ac:dyDescent="0.25">
      <c r="A33" s="3">
        <v>1</v>
      </c>
      <c r="B33" s="4" t="s">
        <v>106</v>
      </c>
      <c r="C33" s="5">
        <v>46187</v>
      </c>
      <c r="D33" s="6" t="s">
        <v>12</v>
      </c>
      <c r="E33" s="6" t="s">
        <v>13</v>
      </c>
      <c r="F33" s="6" t="b">
        <v>1</v>
      </c>
      <c r="G33" s="6" t="s">
        <v>49</v>
      </c>
      <c r="H33" s="3" t="s">
        <v>243</v>
      </c>
      <c r="I33" s="6" t="s">
        <v>81</v>
      </c>
      <c r="J33" s="6" t="s">
        <v>89</v>
      </c>
      <c r="K33" s="7">
        <f>'[1]CDM 2026'!$I79</f>
        <v>70000</v>
      </c>
      <c r="L33" s="8">
        <f>'[1]CDM 2026'!$H79*0.95</f>
        <v>5.794999999999999</v>
      </c>
      <c r="M33" s="160">
        <v>0.2</v>
      </c>
      <c r="N33" s="160">
        <v>0.2</v>
      </c>
      <c r="O33"/>
      <c r="P33"/>
      <c r="Q33"/>
      <c r="R33"/>
      <c r="S33"/>
      <c r="T33"/>
      <c r="U33"/>
      <c r="V33"/>
      <c r="W33" t="str">
        <f t="shared" si="0"/>
        <v>Allemagne - Curaçao4618719hPower break 1</v>
      </c>
    </row>
    <row r="34" spans="1:23" hidden="1" x14ac:dyDescent="0.25">
      <c r="A34" s="3">
        <v>1</v>
      </c>
      <c r="B34" s="4" t="s">
        <v>106</v>
      </c>
      <c r="C34" s="5">
        <v>46187</v>
      </c>
      <c r="D34" s="6" t="s">
        <v>12</v>
      </c>
      <c r="E34" s="6" t="s">
        <v>13</v>
      </c>
      <c r="F34" s="6" t="b">
        <v>1</v>
      </c>
      <c r="G34" s="6" t="s">
        <v>49</v>
      </c>
      <c r="H34" s="3" t="s">
        <v>138</v>
      </c>
      <c r="I34" s="6" t="s">
        <v>81</v>
      </c>
      <c r="J34" s="6" t="s">
        <v>89</v>
      </c>
      <c r="K34" s="7">
        <f>'[1]CDM 2026'!$I80</f>
        <v>60000</v>
      </c>
      <c r="L34" s="8">
        <f>'[1]CDM 2026'!$H80</f>
        <v>5.2</v>
      </c>
      <c r="M34"/>
      <c r="N34"/>
      <c r="O34" s="160">
        <v>0.16</v>
      </c>
      <c r="P34" s="160">
        <v>0.14000000000000001</v>
      </c>
      <c r="Q34" s="160">
        <v>0.1</v>
      </c>
      <c r="R34" s="160">
        <v>0.06</v>
      </c>
      <c r="S34" s="160">
        <v>0.02</v>
      </c>
      <c r="T34" s="160">
        <v>0.04</v>
      </c>
      <c r="U34" s="160">
        <v>0.06</v>
      </c>
      <c r="V34" s="160">
        <v>0.1</v>
      </c>
      <c r="W34" t="str">
        <f t="shared" si="0"/>
        <v>Allemagne - Curaçao4618719hMi-temps 1</v>
      </c>
    </row>
    <row r="35" spans="1:23" hidden="1" x14ac:dyDescent="0.25">
      <c r="A35" s="3">
        <v>1</v>
      </c>
      <c r="B35" s="4" t="s">
        <v>106</v>
      </c>
      <c r="C35" s="5">
        <v>46187</v>
      </c>
      <c r="D35" s="6" t="s">
        <v>12</v>
      </c>
      <c r="E35" s="6" t="s">
        <v>13</v>
      </c>
      <c r="F35" s="6" t="b">
        <v>1</v>
      </c>
      <c r="G35" s="6" t="s">
        <v>49</v>
      </c>
      <c r="H35" s="3" t="s">
        <v>139</v>
      </c>
      <c r="I35" s="6" t="s">
        <v>81</v>
      </c>
      <c r="J35" s="6" t="s">
        <v>89</v>
      </c>
      <c r="K35" s="7">
        <f>'[1]CDM 2026'!$I81</f>
        <v>55000</v>
      </c>
      <c r="L35" s="8">
        <f>'[1]CDM 2026'!$H81</f>
        <v>4.75</v>
      </c>
      <c r="M35"/>
      <c r="N35"/>
      <c r="O35" s="160">
        <v>0.1</v>
      </c>
      <c r="P35" s="160">
        <v>0.06</v>
      </c>
      <c r="Q35" s="160">
        <v>0.04</v>
      </c>
      <c r="R35" s="160">
        <v>0.02</v>
      </c>
      <c r="S35" s="160">
        <v>0.02</v>
      </c>
      <c r="T35" s="160">
        <v>0.04</v>
      </c>
      <c r="U35" s="160">
        <v>0.06</v>
      </c>
      <c r="V35" s="160">
        <v>0.1</v>
      </c>
      <c r="W35" t="str">
        <f t="shared" si="0"/>
        <v>Allemagne - Curaçao4618719hMi-temps 2</v>
      </c>
    </row>
    <row r="36" spans="1:23" hidden="1" x14ac:dyDescent="0.25">
      <c r="A36" s="3">
        <v>1</v>
      </c>
      <c r="B36" s="4" t="s">
        <v>106</v>
      </c>
      <c r="C36" s="5">
        <v>46187</v>
      </c>
      <c r="D36" s="6" t="s">
        <v>12</v>
      </c>
      <c r="E36" s="6" t="s">
        <v>13</v>
      </c>
      <c r="F36" s="6" t="b">
        <v>1</v>
      </c>
      <c r="G36" s="6" t="s">
        <v>49</v>
      </c>
      <c r="H36" s="3" t="s">
        <v>140</v>
      </c>
      <c r="I36" s="6" t="s">
        <v>81</v>
      </c>
      <c r="J36" s="6" t="s">
        <v>89</v>
      </c>
      <c r="K36" s="7">
        <f>'[1]CDM 2026'!$I82</f>
        <v>60000</v>
      </c>
      <c r="L36" s="8">
        <f>'[1]CDM 2026'!$H82</f>
        <v>5.2</v>
      </c>
      <c r="M36"/>
      <c r="N36"/>
      <c r="O36" s="160">
        <v>0.1</v>
      </c>
      <c r="P36" s="160">
        <v>0.06</v>
      </c>
      <c r="Q36" s="160">
        <v>0.04</v>
      </c>
      <c r="R36" s="160">
        <v>0.02</v>
      </c>
      <c r="S36" s="160">
        <v>0.06</v>
      </c>
      <c r="T36" s="160">
        <v>0.1</v>
      </c>
      <c r="U36" s="160">
        <v>0.14000000000000001</v>
      </c>
      <c r="V36" s="160">
        <v>0.16</v>
      </c>
      <c r="W36" t="str">
        <f t="shared" si="0"/>
        <v>Allemagne - Curaçao4618719hMi-temps 3</v>
      </c>
    </row>
    <row r="37" spans="1:23" hidden="1" x14ac:dyDescent="0.25">
      <c r="A37" s="3">
        <v>1</v>
      </c>
      <c r="B37" s="4" t="s">
        <v>106</v>
      </c>
      <c r="C37" s="5">
        <v>46187</v>
      </c>
      <c r="D37" s="6" t="s">
        <v>12</v>
      </c>
      <c r="E37" s="6" t="s">
        <v>13</v>
      </c>
      <c r="F37" s="6" t="b">
        <v>1</v>
      </c>
      <c r="G37" s="6" t="s">
        <v>49</v>
      </c>
      <c r="H37" s="3" t="s">
        <v>244</v>
      </c>
      <c r="I37" s="6" t="s">
        <v>81</v>
      </c>
      <c r="J37" s="6" t="s">
        <v>89</v>
      </c>
      <c r="K37" s="7">
        <f>'[1]CDM 2026'!$I83</f>
        <v>70000</v>
      </c>
      <c r="L37" s="8">
        <f>'[1]CDM 2026'!$H83*0.95</f>
        <v>5.794999999999999</v>
      </c>
      <c r="M37" s="160">
        <v>0.2</v>
      </c>
      <c r="N37" s="160">
        <v>0.2</v>
      </c>
      <c r="O37"/>
      <c r="P37"/>
      <c r="Q37"/>
      <c r="R37"/>
      <c r="S37"/>
      <c r="T37"/>
      <c r="U37"/>
      <c r="V37"/>
      <c r="W37" t="str">
        <f t="shared" si="0"/>
        <v>Allemagne - Curaçao4618719hPower break 2</v>
      </c>
    </row>
    <row r="38" spans="1:23" hidden="1" x14ac:dyDescent="0.25">
      <c r="A38" s="3">
        <v>1</v>
      </c>
      <c r="B38" s="4" t="s">
        <v>106</v>
      </c>
      <c r="C38" s="5">
        <v>46187</v>
      </c>
      <c r="D38" s="6" t="s">
        <v>12</v>
      </c>
      <c r="E38" s="6" t="s">
        <v>13</v>
      </c>
      <c r="F38" s="6" t="b">
        <v>1</v>
      </c>
      <c r="G38" s="6" t="s">
        <v>49</v>
      </c>
      <c r="H38" s="3" t="s">
        <v>119</v>
      </c>
      <c r="I38" s="6" t="s">
        <v>81</v>
      </c>
      <c r="J38" s="6" t="s">
        <v>89</v>
      </c>
      <c r="K38" s="7">
        <f>'[1]CDM 2026'!$I84</f>
        <v>50000</v>
      </c>
      <c r="L38" s="8">
        <f>'[1]CDM 2026'!$H84</f>
        <v>4.3499999999999996</v>
      </c>
      <c r="M38"/>
      <c r="N38"/>
      <c r="O38" s="160">
        <v>0.16</v>
      </c>
      <c r="P38" s="160">
        <v>0.14000000000000001</v>
      </c>
      <c r="Q38" s="160">
        <v>0.1</v>
      </c>
      <c r="R38" s="160">
        <v>0.06</v>
      </c>
      <c r="S38" s="160">
        <v>0.04</v>
      </c>
      <c r="T38" s="160">
        <v>0.08</v>
      </c>
      <c r="U38" s="160">
        <v>0.12</v>
      </c>
      <c r="V38" s="160">
        <v>0.15</v>
      </c>
      <c r="W38" t="str">
        <f t="shared" si="0"/>
        <v>Allemagne - Curaçao4618719hFin match</v>
      </c>
    </row>
    <row r="39" spans="1:23" hidden="1" x14ac:dyDescent="0.25">
      <c r="A39" s="3">
        <v>1</v>
      </c>
      <c r="B39" s="4" t="s">
        <v>106</v>
      </c>
      <c r="C39" s="5">
        <v>46187</v>
      </c>
      <c r="D39" s="6" t="s">
        <v>14</v>
      </c>
      <c r="E39" s="6" t="s">
        <v>15</v>
      </c>
      <c r="F39" s="6" t="b">
        <v>1</v>
      </c>
      <c r="G39" s="6" t="s">
        <v>50</v>
      </c>
      <c r="H39" s="3" t="s">
        <v>241</v>
      </c>
      <c r="I39" s="6" t="s">
        <v>82</v>
      </c>
      <c r="J39" s="6" t="s">
        <v>88</v>
      </c>
      <c r="K39" s="7">
        <f>'[1]CDM 2026'!$I93</f>
        <v>45000</v>
      </c>
      <c r="L39" s="8">
        <f>'[1]CDM 2026'!$H93</f>
        <v>3.2</v>
      </c>
      <c r="M39"/>
      <c r="N39"/>
      <c r="O39" s="160">
        <v>0.15</v>
      </c>
      <c r="P39" s="160">
        <v>0.12</v>
      </c>
      <c r="Q39" s="160">
        <v>0.08</v>
      </c>
      <c r="R39" s="160">
        <v>0.04</v>
      </c>
      <c r="S39" s="160">
        <v>0.06</v>
      </c>
      <c r="T39" s="160">
        <v>0.1</v>
      </c>
      <c r="U39" s="160">
        <v>0.14000000000000001</v>
      </c>
      <c r="V39" s="160">
        <v>0.16</v>
      </c>
      <c r="W39" t="str">
        <f t="shared" si="0"/>
        <v>Pays-Bas - Japon4618722hAvant Match</v>
      </c>
    </row>
    <row r="40" spans="1:23" hidden="1" x14ac:dyDescent="0.25">
      <c r="A40" s="3">
        <v>1</v>
      </c>
      <c r="B40" s="4" t="s">
        <v>106</v>
      </c>
      <c r="C40" s="5">
        <v>46187</v>
      </c>
      <c r="D40" s="6" t="s">
        <v>14</v>
      </c>
      <c r="E40" s="6" t="s">
        <v>15</v>
      </c>
      <c r="F40" s="6" t="b">
        <v>1</v>
      </c>
      <c r="G40" s="6" t="s">
        <v>50</v>
      </c>
      <c r="H40" s="3" t="s">
        <v>243</v>
      </c>
      <c r="I40" s="6" t="s">
        <v>82</v>
      </c>
      <c r="J40" s="6" t="s">
        <v>88</v>
      </c>
      <c r="K40" s="7">
        <f>'[1]CDM 2026'!$I95</f>
        <v>75000</v>
      </c>
      <c r="L40" s="8">
        <f>'[1]CDM 2026'!$H95*0.95</f>
        <v>5.6999999999999993</v>
      </c>
      <c r="M40" s="160">
        <v>0.2</v>
      </c>
      <c r="N40" s="160">
        <v>0.2</v>
      </c>
      <c r="O40"/>
      <c r="P40"/>
      <c r="Q40"/>
      <c r="R40"/>
      <c r="S40"/>
      <c r="T40"/>
      <c r="U40"/>
      <c r="V40"/>
      <c r="W40" t="str">
        <f t="shared" si="0"/>
        <v>Pays-Bas - Japon4618722hPower break 1</v>
      </c>
    </row>
    <row r="41" spans="1:23" hidden="1" x14ac:dyDescent="0.25">
      <c r="A41" s="3">
        <v>1</v>
      </c>
      <c r="B41" s="4" t="s">
        <v>106</v>
      </c>
      <c r="C41" s="5">
        <v>46187</v>
      </c>
      <c r="D41" s="6" t="s">
        <v>14</v>
      </c>
      <c r="E41" s="6" t="s">
        <v>15</v>
      </c>
      <c r="F41" s="6" t="b">
        <v>1</v>
      </c>
      <c r="G41" s="6" t="s">
        <v>50</v>
      </c>
      <c r="H41" s="3" t="s">
        <v>138</v>
      </c>
      <c r="I41" s="6" t="s">
        <v>82</v>
      </c>
      <c r="J41" s="6" t="s">
        <v>88</v>
      </c>
      <c r="K41" s="7">
        <f>'[1]CDM 2026'!$I96</f>
        <v>65000</v>
      </c>
      <c r="L41" s="8">
        <f>'[1]CDM 2026'!$H96</f>
        <v>5.2</v>
      </c>
      <c r="M41"/>
      <c r="N41"/>
      <c r="O41" s="160">
        <v>0.16</v>
      </c>
      <c r="P41" s="160">
        <v>0.14000000000000001</v>
      </c>
      <c r="Q41" s="160">
        <v>0.1</v>
      </c>
      <c r="R41" s="160">
        <v>0.06</v>
      </c>
      <c r="S41" s="160">
        <v>0.02</v>
      </c>
      <c r="T41" s="160">
        <v>0.04</v>
      </c>
      <c r="U41" s="160">
        <v>0.06</v>
      </c>
      <c r="V41" s="160">
        <v>0.1</v>
      </c>
      <c r="W41" t="str">
        <f t="shared" si="0"/>
        <v>Pays-Bas - Japon4618722hMi-temps 1</v>
      </c>
    </row>
    <row r="42" spans="1:23" hidden="1" x14ac:dyDescent="0.25">
      <c r="A42" s="3">
        <v>1</v>
      </c>
      <c r="B42" s="4" t="s">
        <v>106</v>
      </c>
      <c r="C42" s="5">
        <v>46187</v>
      </c>
      <c r="D42" s="6" t="s">
        <v>14</v>
      </c>
      <c r="E42" s="6" t="s">
        <v>15</v>
      </c>
      <c r="F42" s="6" t="b">
        <v>1</v>
      </c>
      <c r="G42" s="6" t="s">
        <v>50</v>
      </c>
      <c r="H42" s="3" t="s">
        <v>139</v>
      </c>
      <c r="I42" s="6" t="s">
        <v>82</v>
      </c>
      <c r="J42" s="6" t="s">
        <v>88</v>
      </c>
      <c r="K42" s="7">
        <f>'[1]CDM 2026'!$I97</f>
        <v>60000</v>
      </c>
      <c r="L42" s="8">
        <f>'[1]CDM 2026'!$H97</f>
        <v>4.8</v>
      </c>
      <c r="M42"/>
      <c r="N42"/>
      <c r="O42" s="160">
        <v>0.1</v>
      </c>
      <c r="P42" s="160">
        <v>0.06</v>
      </c>
      <c r="Q42" s="160">
        <v>0.04</v>
      </c>
      <c r="R42" s="160">
        <v>0.02</v>
      </c>
      <c r="S42" s="160">
        <v>0.02</v>
      </c>
      <c r="T42" s="160">
        <v>0.04</v>
      </c>
      <c r="U42" s="160">
        <v>0.06</v>
      </c>
      <c r="V42" s="160">
        <v>0.1</v>
      </c>
      <c r="W42" t="str">
        <f t="shared" si="0"/>
        <v>Pays-Bas - Japon4618722hMi-temps 2</v>
      </c>
    </row>
    <row r="43" spans="1:23" hidden="1" x14ac:dyDescent="0.25">
      <c r="A43" s="3">
        <v>1</v>
      </c>
      <c r="B43" s="4" t="s">
        <v>106</v>
      </c>
      <c r="C43" s="5">
        <v>46187</v>
      </c>
      <c r="D43" s="6" t="s">
        <v>14</v>
      </c>
      <c r="E43" s="6" t="s">
        <v>15</v>
      </c>
      <c r="F43" s="6" t="b">
        <v>1</v>
      </c>
      <c r="G43" s="6" t="s">
        <v>50</v>
      </c>
      <c r="H43" s="3" t="s">
        <v>140</v>
      </c>
      <c r="I43" s="6" t="s">
        <v>82</v>
      </c>
      <c r="J43" s="6" t="s">
        <v>88</v>
      </c>
      <c r="K43" s="7">
        <f>'[1]CDM 2026'!$I98</f>
        <v>65000</v>
      </c>
      <c r="L43" s="8">
        <f>'[1]CDM 2026'!$H98</f>
        <v>5.2</v>
      </c>
      <c r="M43"/>
      <c r="N43"/>
      <c r="O43" s="160">
        <v>0.1</v>
      </c>
      <c r="P43" s="160">
        <v>0.06</v>
      </c>
      <c r="Q43" s="160">
        <v>0.04</v>
      </c>
      <c r="R43" s="160">
        <v>0.02</v>
      </c>
      <c r="S43" s="160">
        <v>0.06</v>
      </c>
      <c r="T43" s="160">
        <v>0.1</v>
      </c>
      <c r="U43" s="160">
        <v>0.14000000000000001</v>
      </c>
      <c r="V43" s="160">
        <v>0.16</v>
      </c>
      <c r="W43" t="str">
        <f t="shared" si="0"/>
        <v>Pays-Bas - Japon4618722hMi-temps 3</v>
      </c>
    </row>
    <row r="44" spans="1:23" hidden="1" x14ac:dyDescent="0.25">
      <c r="A44" s="3">
        <v>1</v>
      </c>
      <c r="B44" s="4" t="s">
        <v>106</v>
      </c>
      <c r="C44" s="5">
        <v>46187</v>
      </c>
      <c r="D44" s="6" t="s">
        <v>14</v>
      </c>
      <c r="E44" s="6" t="s">
        <v>15</v>
      </c>
      <c r="F44" s="6" t="b">
        <v>1</v>
      </c>
      <c r="G44" s="6" t="s">
        <v>50</v>
      </c>
      <c r="H44" s="3" t="s">
        <v>244</v>
      </c>
      <c r="I44" s="6" t="s">
        <v>82</v>
      </c>
      <c r="J44" s="6" t="s">
        <v>88</v>
      </c>
      <c r="K44" s="7">
        <f>'[1]CDM 2026'!$I99</f>
        <v>70000</v>
      </c>
      <c r="L44" s="8">
        <f>'[1]CDM 2026'!$H99*0.95</f>
        <v>5.3199999999999994</v>
      </c>
      <c r="M44" s="160">
        <v>0.2</v>
      </c>
      <c r="N44" s="160">
        <v>0.2</v>
      </c>
      <c r="O44"/>
      <c r="P44"/>
      <c r="Q44"/>
      <c r="R44"/>
      <c r="S44"/>
      <c r="T44"/>
      <c r="U44"/>
      <c r="V44"/>
      <c r="W44" t="str">
        <f t="shared" si="0"/>
        <v>Pays-Bas - Japon4618722hPower break 2</v>
      </c>
    </row>
    <row r="45" spans="1:23" hidden="1" x14ac:dyDescent="0.25">
      <c r="A45" s="3">
        <v>1</v>
      </c>
      <c r="B45" s="4" t="s">
        <v>106</v>
      </c>
      <c r="C45" s="5">
        <v>46187</v>
      </c>
      <c r="D45" s="6" t="s">
        <v>14</v>
      </c>
      <c r="E45" s="6" t="s">
        <v>15</v>
      </c>
      <c r="F45" s="6" t="b">
        <v>1</v>
      </c>
      <c r="G45" s="6" t="s">
        <v>50</v>
      </c>
      <c r="H45" s="3" t="s">
        <v>119</v>
      </c>
      <c r="I45" s="6" t="s">
        <v>82</v>
      </c>
      <c r="J45" s="6" t="s">
        <v>88</v>
      </c>
      <c r="K45" s="7">
        <f>'[1]CDM 2026'!$I100</f>
        <v>15000</v>
      </c>
      <c r="L45" s="8">
        <f>'[1]CDM 2026'!$H100</f>
        <v>1.65</v>
      </c>
      <c r="M45"/>
      <c r="N45"/>
      <c r="O45" s="160">
        <v>0.16</v>
      </c>
      <c r="P45" s="160">
        <v>0.14000000000000001</v>
      </c>
      <c r="Q45" s="160">
        <v>0.1</v>
      </c>
      <c r="R45" s="160">
        <v>0.06</v>
      </c>
      <c r="S45" s="160">
        <v>0.04</v>
      </c>
      <c r="T45" s="160">
        <v>0.08</v>
      </c>
      <c r="U45" s="160">
        <v>0.12</v>
      </c>
      <c r="V45" s="160">
        <v>0.15</v>
      </c>
      <c r="W45" t="str">
        <f t="shared" si="0"/>
        <v>Pays-Bas - Japon4618722hFin match</v>
      </c>
    </row>
    <row r="46" spans="1:23" hidden="1" x14ac:dyDescent="0.25">
      <c r="A46" s="3">
        <v>1</v>
      </c>
      <c r="B46" s="4" t="s">
        <v>106</v>
      </c>
      <c r="C46" s="5">
        <v>46188</v>
      </c>
      <c r="D46" s="6" t="s">
        <v>16</v>
      </c>
      <c r="E46" s="6" t="s">
        <v>17</v>
      </c>
      <c r="F46" s="6" t="b">
        <v>1</v>
      </c>
      <c r="G46" s="6" t="s">
        <v>51</v>
      </c>
      <c r="H46" s="3" t="s">
        <v>241</v>
      </c>
      <c r="I46" s="6" t="s">
        <v>83</v>
      </c>
      <c r="J46" s="6" t="s">
        <v>89</v>
      </c>
      <c r="K46" s="7">
        <f>'[1]CDM 2026'!$I109</f>
        <v>11000</v>
      </c>
      <c r="L46" s="8">
        <f>'[1]CDM 2026'!$H109</f>
        <v>1.2</v>
      </c>
      <c r="M46"/>
      <c r="N46"/>
      <c r="O46" s="160">
        <v>0.15</v>
      </c>
      <c r="P46" s="160">
        <v>0.12</v>
      </c>
      <c r="Q46" s="160">
        <v>0.08</v>
      </c>
      <c r="R46" s="160">
        <v>0.04</v>
      </c>
      <c r="S46" s="160">
        <v>0.06</v>
      </c>
      <c r="T46" s="160">
        <v>0.1</v>
      </c>
      <c r="U46" s="160">
        <v>0.14000000000000001</v>
      </c>
      <c r="V46" s="160">
        <v>0.16</v>
      </c>
      <c r="W46" t="str">
        <f t="shared" si="0"/>
        <v>Espagne - Cap Vert4618818hAvant Match</v>
      </c>
    </row>
    <row r="47" spans="1:23" hidden="1" x14ac:dyDescent="0.25">
      <c r="A47" s="3">
        <v>1</v>
      </c>
      <c r="B47" s="4" t="s">
        <v>106</v>
      </c>
      <c r="C47" s="5">
        <v>46188</v>
      </c>
      <c r="D47" s="6" t="s">
        <v>16</v>
      </c>
      <c r="E47" s="6" t="s">
        <v>17</v>
      </c>
      <c r="F47" s="6" t="b">
        <v>1</v>
      </c>
      <c r="G47" s="6" t="s">
        <v>51</v>
      </c>
      <c r="H47" s="3" t="s">
        <v>243</v>
      </c>
      <c r="I47" s="6" t="s">
        <v>83</v>
      </c>
      <c r="J47" s="6" t="s">
        <v>89</v>
      </c>
      <c r="K47" s="7">
        <f>'[1]CDM 2026'!$I111</f>
        <v>52000</v>
      </c>
      <c r="L47" s="8">
        <f>'[1]CDM 2026'!$H111*0.95</f>
        <v>4.3224999999999998</v>
      </c>
      <c r="M47" s="160">
        <v>0.2</v>
      </c>
      <c r="N47" s="160">
        <v>0.2</v>
      </c>
      <c r="O47"/>
      <c r="P47"/>
      <c r="Q47"/>
      <c r="R47"/>
      <c r="S47"/>
      <c r="T47"/>
      <c r="U47"/>
      <c r="V47"/>
      <c r="W47" t="str">
        <f t="shared" si="0"/>
        <v>Espagne - Cap Vert4618818hPower break 1</v>
      </c>
    </row>
    <row r="48" spans="1:23" hidden="1" x14ac:dyDescent="0.25">
      <c r="A48" s="3">
        <v>1</v>
      </c>
      <c r="B48" s="4" t="s">
        <v>106</v>
      </c>
      <c r="C48" s="5">
        <v>46188</v>
      </c>
      <c r="D48" s="6" t="s">
        <v>16</v>
      </c>
      <c r="E48" s="6" t="s">
        <v>17</v>
      </c>
      <c r="F48" s="6" t="b">
        <v>1</v>
      </c>
      <c r="G48" s="6" t="s">
        <v>51</v>
      </c>
      <c r="H48" s="3" t="s">
        <v>138</v>
      </c>
      <c r="I48" s="6" t="s">
        <v>83</v>
      </c>
      <c r="J48" s="6" t="s">
        <v>89</v>
      </c>
      <c r="K48" s="7">
        <f>'[1]CDM 2026'!$I112</f>
        <v>45000</v>
      </c>
      <c r="L48" s="8">
        <f>'[1]CDM 2026'!$H112</f>
        <v>3.95</v>
      </c>
      <c r="M48"/>
      <c r="N48"/>
      <c r="O48" s="160">
        <v>0.16</v>
      </c>
      <c r="P48" s="160">
        <v>0.14000000000000001</v>
      </c>
      <c r="Q48" s="160">
        <v>0.1</v>
      </c>
      <c r="R48" s="160">
        <v>0.06</v>
      </c>
      <c r="S48" s="160">
        <v>0.02</v>
      </c>
      <c r="T48" s="160">
        <v>0.04</v>
      </c>
      <c r="U48" s="160">
        <v>0.06</v>
      </c>
      <c r="V48" s="160">
        <v>0.1</v>
      </c>
      <c r="W48" t="str">
        <f t="shared" si="0"/>
        <v>Espagne - Cap Vert4618818hMi-temps 1</v>
      </c>
    </row>
    <row r="49" spans="1:23" hidden="1" x14ac:dyDescent="0.25">
      <c r="A49" s="3">
        <v>1</v>
      </c>
      <c r="B49" s="4" t="s">
        <v>106</v>
      </c>
      <c r="C49" s="5">
        <v>46188</v>
      </c>
      <c r="D49" s="6" t="s">
        <v>16</v>
      </c>
      <c r="E49" s="6" t="s">
        <v>17</v>
      </c>
      <c r="F49" s="6" t="b">
        <v>1</v>
      </c>
      <c r="G49" s="6" t="s">
        <v>51</v>
      </c>
      <c r="H49" s="3" t="s">
        <v>139</v>
      </c>
      <c r="I49" s="6" t="s">
        <v>83</v>
      </c>
      <c r="J49" s="6" t="s">
        <v>89</v>
      </c>
      <c r="K49" s="7">
        <f>'[1]CDM 2026'!$I113</f>
        <v>40000</v>
      </c>
      <c r="L49" s="8">
        <f>'[1]CDM 2026'!$H113</f>
        <v>3.5</v>
      </c>
      <c r="M49"/>
      <c r="N49"/>
      <c r="O49" s="160">
        <v>0.1</v>
      </c>
      <c r="P49" s="160">
        <v>0.06</v>
      </c>
      <c r="Q49" s="160">
        <v>0.04</v>
      </c>
      <c r="R49" s="160">
        <v>0.02</v>
      </c>
      <c r="S49" s="160">
        <v>0.02</v>
      </c>
      <c r="T49" s="160">
        <v>0.04</v>
      </c>
      <c r="U49" s="160">
        <v>0.06</v>
      </c>
      <c r="V49" s="160">
        <v>0.1</v>
      </c>
      <c r="W49" t="str">
        <f t="shared" si="0"/>
        <v>Espagne - Cap Vert4618818hMi-temps 2</v>
      </c>
    </row>
    <row r="50" spans="1:23" hidden="1" x14ac:dyDescent="0.25">
      <c r="A50" s="3">
        <v>1</v>
      </c>
      <c r="B50" s="4" t="s">
        <v>106</v>
      </c>
      <c r="C50" s="5">
        <v>46188</v>
      </c>
      <c r="D50" s="6" t="s">
        <v>16</v>
      </c>
      <c r="E50" s="6" t="s">
        <v>17</v>
      </c>
      <c r="F50" s="6" t="b">
        <v>1</v>
      </c>
      <c r="G50" s="6" t="s">
        <v>51</v>
      </c>
      <c r="H50" s="3" t="s">
        <v>140</v>
      </c>
      <c r="I50" s="6" t="s">
        <v>83</v>
      </c>
      <c r="J50" s="6" t="s">
        <v>89</v>
      </c>
      <c r="K50" s="7">
        <f>'[1]CDM 2026'!$I114</f>
        <v>45000</v>
      </c>
      <c r="L50" s="8">
        <f>'[1]CDM 2026'!$H114</f>
        <v>3.95</v>
      </c>
      <c r="M50"/>
      <c r="N50"/>
      <c r="O50" s="160">
        <v>0.1</v>
      </c>
      <c r="P50" s="160">
        <v>0.06</v>
      </c>
      <c r="Q50" s="160">
        <v>0.04</v>
      </c>
      <c r="R50" s="160">
        <v>0.02</v>
      </c>
      <c r="S50" s="160">
        <v>0.06</v>
      </c>
      <c r="T50" s="160">
        <v>0.1</v>
      </c>
      <c r="U50" s="160">
        <v>0.14000000000000001</v>
      </c>
      <c r="V50" s="160">
        <v>0.16</v>
      </c>
      <c r="W50" t="str">
        <f t="shared" si="0"/>
        <v>Espagne - Cap Vert4618818hMi-temps 3</v>
      </c>
    </row>
    <row r="51" spans="1:23" hidden="1" x14ac:dyDescent="0.25">
      <c r="A51" s="3">
        <v>1</v>
      </c>
      <c r="B51" s="4" t="s">
        <v>106</v>
      </c>
      <c r="C51" s="5">
        <v>46188</v>
      </c>
      <c r="D51" s="6" t="s">
        <v>16</v>
      </c>
      <c r="E51" s="6" t="s">
        <v>17</v>
      </c>
      <c r="F51" s="6" t="b">
        <v>1</v>
      </c>
      <c r="G51" s="6" t="s">
        <v>51</v>
      </c>
      <c r="H51" s="3" t="s">
        <v>244</v>
      </c>
      <c r="I51" s="6" t="s">
        <v>83</v>
      </c>
      <c r="J51" s="6" t="s">
        <v>89</v>
      </c>
      <c r="K51" s="7">
        <f>'[1]CDM 2026'!$I115</f>
        <v>52000</v>
      </c>
      <c r="L51" s="8">
        <f>'[1]CDM 2026'!$H115*0.95</f>
        <v>4.3224999999999998</v>
      </c>
      <c r="M51" s="160">
        <v>0.2</v>
      </c>
      <c r="N51" s="160">
        <v>0.2</v>
      </c>
      <c r="O51"/>
      <c r="P51"/>
      <c r="Q51"/>
      <c r="R51"/>
      <c r="S51"/>
      <c r="T51"/>
      <c r="U51"/>
      <c r="V51"/>
      <c r="W51" t="str">
        <f t="shared" si="0"/>
        <v>Espagne - Cap Vert4618818hPower break 2</v>
      </c>
    </row>
    <row r="52" spans="1:23" hidden="1" x14ac:dyDescent="0.25">
      <c r="A52" s="3">
        <v>1</v>
      </c>
      <c r="B52" s="4" t="s">
        <v>106</v>
      </c>
      <c r="C52" s="5">
        <v>46188</v>
      </c>
      <c r="D52" s="6" t="s">
        <v>16</v>
      </c>
      <c r="E52" s="6" t="s">
        <v>17</v>
      </c>
      <c r="F52" s="6" t="b">
        <v>1</v>
      </c>
      <c r="G52" s="6" t="s">
        <v>51</v>
      </c>
      <c r="H52" s="3" t="s">
        <v>119</v>
      </c>
      <c r="I52" s="6" t="s">
        <v>83</v>
      </c>
      <c r="J52" s="6" t="s">
        <v>89</v>
      </c>
      <c r="K52" s="7">
        <f>'[1]CDM 2026'!$I116</f>
        <v>40000</v>
      </c>
      <c r="L52" s="8">
        <f>'[1]CDM 2026'!$H116</f>
        <v>3.5</v>
      </c>
      <c r="M52"/>
      <c r="N52"/>
      <c r="O52" s="160">
        <v>0.16</v>
      </c>
      <c r="P52" s="160">
        <v>0.14000000000000001</v>
      </c>
      <c r="Q52" s="160">
        <v>0.1</v>
      </c>
      <c r="R52" s="160">
        <v>0.06</v>
      </c>
      <c r="S52" s="160">
        <v>0.04</v>
      </c>
      <c r="T52" s="160">
        <v>0.08</v>
      </c>
      <c r="U52" s="160">
        <v>0.12</v>
      </c>
      <c r="V52" s="160">
        <v>0.15</v>
      </c>
      <c r="W52" t="str">
        <f t="shared" si="0"/>
        <v>Espagne - Cap Vert4618818hFin match</v>
      </c>
    </row>
    <row r="53" spans="1:23" hidden="1" x14ac:dyDescent="0.25">
      <c r="A53" s="3">
        <v>1</v>
      </c>
      <c r="B53" s="4" t="s">
        <v>106</v>
      </c>
      <c r="C53" s="5">
        <v>46188</v>
      </c>
      <c r="D53" s="6" t="s">
        <v>18</v>
      </c>
      <c r="E53" s="6" t="s">
        <v>19</v>
      </c>
      <c r="F53" s="6" t="b">
        <v>1</v>
      </c>
      <c r="G53" s="6" t="s">
        <v>52</v>
      </c>
      <c r="H53" s="3" t="s">
        <v>241</v>
      </c>
      <c r="I53" s="6" t="s">
        <v>80</v>
      </c>
      <c r="J53" s="6" t="s">
        <v>83</v>
      </c>
      <c r="K53" s="7">
        <f>'[1]CDM 2026'!$I141</f>
        <v>11000</v>
      </c>
      <c r="L53" s="8">
        <f>'[1]CDM 2026'!$H141</f>
        <v>1.2</v>
      </c>
      <c r="M53"/>
      <c r="N53"/>
      <c r="O53" s="160">
        <v>0.15</v>
      </c>
      <c r="P53" s="160">
        <v>0.12</v>
      </c>
      <c r="Q53" s="160">
        <v>0.08</v>
      </c>
      <c r="R53" s="160">
        <v>0.04</v>
      </c>
      <c r="S53" s="160">
        <v>0.06</v>
      </c>
      <c r="T53" s="160">
        <v>0.1</v>
      </c>
      <c r="U53" s="160">
        <v>0.14000000000000001</v>
      </c>
      <c r="V53" s="160">
        <v>0.16</v>
      </c>
      <c r="W53" t="str">
        <f t="shared" si="0"/>
        <v>Arabie Saoudite - Uruguay4618824hAvant Match</v>
      </c>
    </row>
    <row r="54" spans="1:23" hidden="1" x14ac:dyDescent="0.25">
      <c r="A54" s="3">
        <v>1</v>
      </c>
      <c r="B54" s="4" t="s">
        <v>106</v>
      </c>
      <c r="C54" s="5">
        <v>46188</v>
      </c>
      <c r="D54" s="6" t="s">
        <v>18</v>
      </c>
      <c r="E54" s="6" t="s">
        <v>19</v>
      </c>
      <c r="F54" s="6" t="b">
        <v>1</v>
      </c>
      <c r="G54" s="6" t="s">
        <v>52</v>
      </c>
      <c r="H54" s="3" t="s">
        <v>243</v>
      </c>
      <c r="I54" s="6" t="s">
        <v>80</v>
      </c>
      <c r="J54" s="6" t="s">
        <v>83</v>
      </c>
      <c r="K54" s="7">
        <f>'[1]CDM 2026'!$I143</f>
        <v>15000</v>
      </c>
      <c r="L54" s="8">
        <f>'[1]CDM 2026'!$H143*0.95</f>
        <v>1.615</v>
      </c>
      <c r="M54" s="160">
        <v>0.2</v>
      </c>
      <c r="N54" s="160">
        <v>0.2</v>
      </c>
      <c r="O54"/>
      <c r="P54"/>
      <c r="Q54"/>
      <c r="R54"/>
      <c r="S54"/>
      <c r="T54"/>
      <c r="U54"/>
      <c r="V54"/>
      <c r="W54" t="str">
        <f t="shared" si="0"/>
        <v>Arabie Saoudite - Uruguay4618824hPower break 1</v>
      </c>
    </row>
    <row r="55" spans="1:23" hidden="1" x14ac:dyDescent="0.25">
      <c r="A55" s="3">
        <v>1</v>
      </c>
      <c r="B55" s="4" t="s">
        <v>106</v>
      </c>
      <c r="C55" s="5">
        <v>46188</v>
      </c>
      <c r="D55" s="6" t="s">
        <v>18</v>
      </c>
      <c r="E55" s="6" t="s">
        <v>19</v>
      </c>
      <c r="F55" s="6" t="b">
        <v>1</v>
      </c>
      <c r="G55" s="6" t="s">
        <v>52</v>
      </c>
      <c r="H55" s="3" t="s">
        <v>138</v>
      </c>
      <c r="I55" s="6" t="s">
        <v>80</v>
      </c>
      <c r="J55" s="6" t="s">
        <v>83</v>
      </c>
      <c r="K55" s="7">
        <f>'[1]CDM 2026'!$I144</f>
        <v>13000</v>
      </c>
      <c r="L55" s="8">
        <f>'[1]CDM 2026'!$H144</f>
        <v>1.4</v>
      </c>
      <c r="M55"/>
      <c r="N55"/>
      <c r="O55" s="160">
        <v>0.16</v>
      </c>
      <c r="P55" s="160">
        <v>0.14000000000000001</v>
      </c>
      <c r="Q55" s="160">
        <v>0.1</v>
      </c>
      <c r="R55" s="160">
        <v>0.06</v>
      </c>
      <c r="S55" s="160">
        <v>0.02</v>
      </c>
      <c r="T55" s="160">
        <v>0.04</v>
      </c>
      <c r="U55" s="160">
        <v>0.06</v>
      </c>
      <c r="V55" s="160">
        <v>0.1</v>
      </c>
      <c r="W55" t="str">
        <f t="shared" si="0"/>
        <v>Arabie Saoudite - Uruguay4618824hMi-temps 1</v>
      </c>
    </row>
    <row r="56" spans="1:23" hidden="1" x14ac:dyDescent="0.25">
      <c r="A56" s="3">
        <v>1</v>
      </c>
      <c r="B56" s="4" t="s">
        <v>106</v>
      </c>
      <c r="C56" s="5">
        <v>46188</v>
      </c>
      <c r="D56" s="6" t="s">
        <v>18</v>
      </c>
      <c r="E56" s="6" t="s">
        <v>19</v>
      </c>
      <c r="F56" s="6" t="b">
        <v>1</v>
      </c>
      <c r="G56" s="6" t="s">
        <v>52</v>
      </c>
      <c r="H56" s="3" t="s">
        <v>139</v>
      </c>
      <c r="I56" s="6" t="s">
        <v>80</v>
      </c>
      <c r="J56" s="6" t="s">
        <v>83</v>
      </c>
      <c r="K56" s="7">
        <f>'[1]CDM 2026'!$I145</f>
        <v>10000</v>
      </c>
      <c r="L56" s="8">
        <f>'[1]CDM 2026'!$H145</f>
        <v>1.1000000000000001</v>
      </c>
      <c r="M56"/>
      <c r="N56"/>
      <c r="O56" s="160">
        <v>0.1</v>
      </c>
      <c r="P56" s="160">
        <v>0.06</v>
      </c>
      <c r="Q56" s="160">
        <v>0.04</v>
      </c>
      <c r="R56" s="160">
        <v>0.02</v>
      </c>
      <c r="S56" s="160">
        <v>0.02</v>
      </c>
      <c r="T56" s="160">
        <v>0.04</v>
      </c>
      <c r="U56" s="160">
        <v>0.06</v>
      </c>
      <c r="V56" s="160">
        <v>0.1</v>
      </c>
      <c r="W56" t="str">
        <f t="shared" si="0"/>
        <v>Arabie Saoudite - Uruguay4618824hMi-temps 2</v>
      </c>
    </row>
    <row r="57" spans="1:23" hidden="1" x14ac:dyDescent="0.25">
      <c r="A57" s="3">
        <v>1</v>
      </c>
      <c r="B57" s="4" t="s">
        <v>106</v>
      </c>
      <c r="C57" s="5">
        <v>46188</v>
      </c>
      <c r="D57" s="6" t="s">
        <v>18</v>
      </c>
      <c r="E57" s="6" t="s">
        <v>19</v>
      </c>
      <c r="F57" s="6" t="b">
        <v>1</v>
      </c>
      <c r="G57" s="6" t="s">
        <v>52</v>
      </c>
      <c r="H57" s="3" t="s">
        <v>140</v>
      </c>
      <c r="I57" s="6" t="s">
        <v>80</v>
      </c>
      <c r="J57" s="6" t="s">
        <v>83</v>
      </c>
      <c r="K57" s="7">
        <f>'[1]CDM 2026'!$I146</f>
        <v>13000</v>
      </c>
      <c r="L57" s="8">
        <f>'[1]CDM 2026'!$H146</f>
        <v>1.4</v>
      </c>
      <c r="M57"/>
      <c r="N57"/>
      <c r="O57" s="160">
        <v>0.1</v>
      </c>
      <c r="P57" s="160">
        <v>0.06</v>
      </c>
      <c r="Q57" s="160">
        <v>0.04</v>
      </c>
      <c r="R57" s="160">
        <v>0.02</v>
      </c>
      <c r="S57" s="160">
        <v>0.06</v>
      </c>
      <c r="T57" s="160">
        <v>0.1</v>
      </c>
      <c r="U57" s="160">
        <v>0.14000000000000001</v>
      </c>
      <c r="V57" s="160">
        <v>0.16</v>
      </c>
      <c r="W57" t="str">
        <f t="shared" si="0"/>
        <v>Arabie Saoudite - Uruguay4618824hMi-temps 3</v>
      </c>
    </row>
    <row r="58" spans="1:23" hidden="1" x14ac:dyDescent="0.25">
      <c r="A58" s="3">
        <v>1</v>
      </c>
      <c r="B58" s="4" t="s">
        <v>106</v>
      </c>
      <c r="C58" s="5">
        <v>46188</v>
      </c>
      <c r="D58" s="6" t="s">
        <v>18</v>
      </c>
      <c r="E58" s="6" t="s">
        <v>19</v>
      </c>
      <c r="F58" s="6" t="b">
        <v>1</v>
      </c>
      <c r="G58" s="6" t="s">
        <v>52</v>
      </c>
      <c r="H58" s="3" t="s">
        <v>244</v>
      </c>
      <c r="I58" s="6" t="s">
        <v>80</v>
      </c>
      <c r="J58" s="6" t="s">
        <v>83</v>
      </c>
      <c r="K58" s="7">
        <f>'[1]CDM 2026'!$I147</f>
        <v>14000</v>
      </c>
      <c r="L58" s="8">
        <f>'[1]CDM 2026'!$H147*0.95</f>
        <v>1.52</v>
      </c>
      <c r="M58" s="160">
        <v>0.2</v>
      </c>
      <c r="N58" s="160">
        <v>0.2</v>
      </c>
      <c r="O58"/>
      <c r="P58"/>
      <c r="Q58"/>
      <c r="R58"/>
      <c r="S58"/>
      <c r="T58"/>
      <c r="U58"/>
      <c r="V58"/>
      <c r="W58" t="str">
        <f t="shared" si="0"/>
        <v>Arabie Saoudite - Uruguay4618824hPower break 2</v>
      </c>
    </row>
    <row r="59" spans="1:23" hidden="1" x14ac:dyDescent="0.25">
      <c r="A59" s="3">
        <v>1</v>
      </c>
      <c r="B59" s="4" t="s">
        <v>106</v>
      </c>
      <c r="C59" s="5">
        <v>46188</v>
      </c>
      <c r="D59" s="6" t="s">
        <v>18</v>
      </c>
      <c r="E59" s="6" t="s">
        <v>19</v>
      </c>
      <c r="F59" s="6" t="b">
        <v>1</v>
      </c>
      <c r="G59" s="6" t="s">
        <v>52</v>
      </c>
      <c r="H59" s="3" t="s">
        <v>119</v>
      </c>
      <c r="I59" s="6" t="s">
        <v>80</v>
      </c>
      <c r="J59" s="6" t="s">
        <v>83</v>
      </c>
      <c r="K59" s="7">
        <f>'[1]CDM 2026'!$I148</f>
        <v>5000</v>
      </c>
      <c r="L59" s="8">
        <f>'[1]CDM 2026'!$H148</f>
        <v>0.5</v>
      </c>
      <c r="M59"/>
      <c r="N59"/>
      <c r="O59" s="160">
        <v>0.16</v>
      </c>
      <c r="P59" s="160">
        <v>0.14000000000000001</v>
      </c>
      <c r="Q59" s="160">
        <v>0.1</v>
      </c>
      <c r="R59" s="160">
        <v>0.06</v>
      </c>
      <c r="S59" s="160">
        <v>0.04</v>
      </c>
      <c r="T59" s="160">
        <v>0.08</v>
      </c>
      <c r="U59" s="160">
        <v>0.12</v>
      </c>
      <c r="V59" s="160">
        <v>0.15</v>
      </c>
      <c r="W59" t="str">
        <f t="shared" ref="W59:W107" si="1">_xlfn.CONCAT(G59,C59,I59,H59)</f>
        <v>Arabie Saoudite - Uruguay4618824hFin match</v>
      </c>
    </row>
    <row r="60" spans="1:23" hidden="1" x14ac:dyDescent="0.25">
      <c r="A60" s="3">
        <v>1</v>
      </c>
      <c r="B60" s="4" t="s">
        <v>106</v>
      </c>
      <c r="C60" s="5">
        <v>46188</v>
      </c>
      <c r="D60" s="6" t="s">
        <v>20</v>
      </c>
      <c r="E60" s="6" t="s">
        <v>21</v>
      </c>
      <c r="F60" s="6" t="b">
        <v>1</v>
      </c>
      <c r="G60" s="6" t="s">
        <v>53</v>
      </c>
      <c r="H60" s="3" t="s">
        <v>241</v>
      </c>
      <c r="I60" s="6" t="s">
        <v>79</v>
      </c>
      <c r="J60" s="6" t="s">
        <v>89</v>
      </c>
      <c r="K60" s="7">
        <f>'[1]CDM 2026'!$I125</f>
        <v>45000</v>
      </c>
      <c r="L60" s="8">
        <f>'[1]CDM 2026'!$H125</f>
        <v>3.2</v>
      </c>
      <c r="M60"/>
      <c r="N60"/>
      <c r="O60" s="160">
        <v>0.15</v>
      </c>
      <c r="P60" s="160">
        <v>0.12</v>
      </c>
      <c r="Q60" s="160">
        <v>0.08</v>
      </c>
      <c r="R60" s="160">
        <v>0.04</v>
      </c>
      <c r="S60" s="160">
        <v>0.06</v>
      </c>
      <c r="T60" s="160">
        <v>0.1</v>
      </c>
      <c r="U60" s="160">
        <v>0.14000000000000001</v>
      </c>
      <c r="V60" s="160">
        <v>0.16</v>
      </c>
      <c r="W60" t="str">
        <f t="shared" si="1"/>
        <v>Belgique - Egypte4618821hAvant Match</v>
      </c>
    </row>
    <row r="61" spans="1:23" hidden="1" x14ac:dyDescent="0.25">
      <c r="A61" s="3">
        <v>1</v>
      </c>
      <c r="B61" s="4" t="s">
        <v>106</v>
      </c>
      <c r="C61" s="5">
        <v>46188</v>
      </c>
      <c r="D61" s="6" t="s">
        <v>20</v>
      </c>
      <c r="E61" s="6" t="s">
        <v>21</v>
      </c>
      <c r="F61" s="6" t="b">
        <v>1</v>
      </c>
      <c r="G61" s="6" t="s">
        <v>53</v>
      </c>
      <c r="H61" s="3" t="s">
        <v>243</v>
      </c>
      <c r="I61" s="6" t="s">
        <v>79</v>
      </c>
      <c r="J61" s="6" t="s">
        <v>89</v>
      </c>
      <c r="K61" s="7">
        <f>'[1]CDM 2026'!$I127</f>
        <v>165000</v>
      </c>
      <c r="L61" s="8">
        <f>'[1]CDM 2026'!$H127*0.95</f>
        <v>11.21</v>
      </c>
      <c r="M61" s="160">
        <v>0.2</v>
      </c>
      <c r="N61" s="160">
        <v>0.2</v>
      </c>
      <c r="O61"/>
      <c r="P61"/>
      <c r="Q61"/>
      <c r="R61"/>
      <c r="S61"/>
      <c r="T61"/>
      <c r="U61"/>
      <c r="V61"/>
      <c r="W61" t="str">
        <f t="shared" si="1"/>
        <v>Belgique - Egypte4618821hPower break 1</v>
      </c>
    </row>
    <row r="62" spans="1:23" hidden="1" x14ac:dyDescent="0.25">
      <c r="A62" s="3">
        <v>1</v>
      </c>
      <c r="B62" s="4" t="s">
        <v>106</v>
      </c>
      <c r="C62" s="5">
        <v>46188</v>
      </c>
      <c r="D62" s="6" t="s">
        <v>20</v>
      </c>
      <c r="E62" s="6" t="s">
        <v>21</v>
      </c>
      <c r="F62" s="6" t="b">
        <v>1</v>
      </c>
      <c r="G62" s="6" t="s">
        <v>53</v>
      </c>
      <c r="H62" s="3" t="s">
        <v>138</v>
      </c>
      <c r="I62" s="6" t="s">
        <v>79</v>
      </c>
      <c r="J62" s="6" t="s">
        <v>89</v>
      </c>
      <c r="K62" s="7">
        <f>'[1]CDM 2026'!$I128</f>
        <v>135000</v>
      </c>
      <c r="L62" s="8">
        <f>'[1]CDM 2026'!$H128</f>
        <v>9.65</v>
      </c>
      <c r="M62"/>
      <c r="N62"/>
      <c r="O62" s="160">
        <v>0.16</v>
      </c>
      <c r="P62" s="160">
        <v>0.14000000000000001</v>
      </c>
      <c r="Q62" s="160">
        <v>0.1</v>
      </c>
      <c r="R62" s="160">
        <v>0.06</v>
      </c>
      <c r="S62" s="160">
        <v>0.02</v>
      </c>
      <c r="T62" s="160">
        <v>0.04</v>
      </c>
      <c r="U62" s="160">
        <v>0.06</v>
      </c>
      <c r="V62" s="160">
        <v>0.1</v>
      </c>
      <c r="W62" t="str">
        <f t="shared" si="1"/>
        <v>Belgique - Egypte4618821hMi-temps 1</v>
      </c>
    </row>
    <row r="63" spans="1:23" hidden="1" x14ac:dyDescent="0.25">
      <c r="A63" s="3">
        <v>1</v>
      </c>
      <c r="B63" s="4" t="s">
        <v>106</v>
      </c>
      <c r="C63" s="5">
        <v>46188</v>
      </c>
      <c r="D63" s="6" t="s">
        <v>20</v>
      </c>
      <c r="E63" s="6" t="s">
        <v>21</v>
      </c>
      <c r="F63" s="6" t="b">
        <v>1</v>
      </c>
      <c r="G63" s="6" t="s">
        <v>53</v>
      </c>
      <c r="H63" s="3" t="s">
        <v>139</v>
      </c>
      <c r="I63" s="6" t="s">
        <v>79</v>
      </c>
      <c r="J63" s="6" t="s">
        <v>89</v>
      </c>
      <c r="K63" s="7">
        <f>'[1]CDM 2026'!$I129</f>
        <v>125000</v>
      </c>
      <c r="L63" s="8">
        <f>'[1]CDM 2026'!$H129</f>
        <v>8.9499999999999993</v>
      </c>
      <c r="M63"/>
      <c r="N63"/>
      <c r="O63" s="160">
        <v>0.1</v>
      </c>
      <c r="P63" s="160">
        <v>0.06</v>
      </c>
      <c r="Q63" s="160">
        <v>0.04</v>
      </c>
      <c r="R63" s="160">
        <v>0.02</v>
      </c>
      <c r="S63" s="160">
        <v>0.02</v>
      </c>
      <c r="T63" s="160">
        <v>0.04</v>
      </c>
      <c r="U63" s="160">
        <v>0.06</v>
      </c>
      <c r="V63" s="160">
        <v>0.1</v>
      </c>
      <c r="W63" t="str">
        <f t="shared" si="1"/>
        <v>Belgique - Egypte4618821hMi-temps 2</v>
      </c>
    </row>
    <row r="64" spans="1:23" hidden="1" x14ac:dyDescent="0.25">
      <c r="A64" s="3">
        <v>1</v>
      </c>
      <c r="B64" s="4" t="s">
        <v>106</v>
      </c>
      <c r="C64" s="5">
        <v>46188</v>
      </c>
      <c r="D64" s="6" t="s">
        <v>20</v>
      </c>
      <c r="E64" s="6" t="s">
        <v>21</v>
      </c>
      <c r="F64" s="6" t="b">
        <v>1</v>
      </c>
      <c r="G64" s="6" t="s">
        <v>53</v>
      </c>
      <c r="H64" s="3" t="s">
        <v>140</v>
      </c>
      <c r="I64" s="6" t="s">
        <v>79</v>
      </c>
      <c r="J64" s="6" t="s">
        <v>89</v>
      </c>
      <c r="K64" s="7">
        <f>'[1]CDM 2026'!$I130</f>
        <v>135000</v>
      </c>
      <c r="L64" s="8">
        <f>'[1]CDM 2026'!$H130</f>
        <v>9.65</v>
      </c>
      <c r="M64"/>
      <c r="N64"/>
      <c r="O64" s="160">
        <v>0.1</v>
      </c>
      <c r="P64" s="160">
        <v>0.06</v>
      </c>
      <c r="Q64" s="160">
        <v>0.04</v>
      </c>
      <c r="R64" s="160">
        <v>0.02</v>
      </c>
      <c r="S64" s="160">
        <v>0.06</v>
      </c>
      <c r="T64" s="160">
        <v>0.1</v>
      </c>
      <c r="U64" s="160">
        <v>0.14000000000000001</v>
      </c>
      <c r="V64" s="160">
        <v>0.16</v>
      </c>
      <c r="W64" t="str">
        <f t="shared" si="1"/>
        <v>Belgique - Egypte4618821hMi-temps 3</v>
      </c>
    </row>
    <row r="65" spans="1:23" hidden="1" x14ac:dyDescent="0.25">
      <c r="A65" s="3">
        <v>1</v>
      </c>
      <c r="B65" s="4" t="s">
        <v>106</v>
      </c>
      <c r="C65" s="5">
        <v>46188</v>
      </c>
      <c r="D65" s="6" t="s">
        <v>20</v>
      </c>
      <c r="E65" s="6" t="s">
        <v>21</v>
      </c>
      <c r="F65" s="6" t="b">
        <v>1</v>
      </c>
      <c r="G65" s="6" t="s">
        <v>53</v>
      </c>
      <c r="H65" s="3" t="s">
        <v>244</v>
      </c>
      <c r="I65" s="6" t="s">
        <v>79</v>
      </c>
      <c r="J65" s="6" t="s">
        <v>89</v>
      </c>
      <c r="K65" s="7">
        <f>'[1]CDM 2026'!$I131</f>
        <v>165000</v>
      </c>
      <c r="L65" s="8">
        <f>'[1]CDM 2026'!$H131*0.95</f>
        <v>11.21</v>
      </c>
      <c r="M65" s="160">
        <v>0.2</v>
      </c>
      <c r="N65" s="160">
        <v>0.2</v>
      </c>
      <c r="O65"/>
      <c r="P65"/>
      <c r="Q65"/>
      <c r="R65"/>
      <c r="S65"/>
      <c r="T65"/>
      <c r="U65"/>
      <c r="V65"/>
      <c r="W65" t="str">
        <f t="shared" si="1"/>
        <v>Belgique - Egypte4618821hPower break 2</v>
      </c>
    </row>
    <row r="66" spans="1:23" hidden="1" x14ac:dyDescent="0.25">
      <c r="A66" s="3">
        <v>1</v>
      </c>
      <c r="B66" s="4" t="s">
        <v>106</v>
      </c>
      <c r="C66" s="5">
        <v>46188</v>
      </c>
      <c r="D66" s="6" t="s">
        <v>20</v>
      </c>
      <c r="E66" s="6" t="s">
        <v>21</v>
      </c>
      <c r="F66" s="6" t="b">
        <v>1</v>
      </c>
      <c r="G66" s="6" t="s">
        <v>53</v>
      </c>
      <c r="H66" s="3" t="s">
        <v>119</v>
      </c>
      <c r="I66" s="6" t="s">
        <v>79</v>
      </c>
      <c r="J66" s="6" t="s">
        <v>89</v>
      </c>
      <c r="K66" s="7">
        <f>'[1]CDM 2026'!$I132</f>
        <v>60000</v>
      </c>
      <c r="L66" s="8">
        <f>'[1]CDM 2026'!$H132</f>
        <v>5</v>
      </c>
      <c r="M66"/>
      <c r="N66"/>
      <c r="O66" s="160">
        <v>0.16</v>
      </c>
      <c r="P66" s="160">
        <v>0.14000000000000001</v>
      </c>
      <c r="Q66" s="160">
        <v>0.1</v>
      </c>
      <c r="R66" s="160">
        <v>0.06</v>
      </c>
      <c r="S66" s="160">
        <v>0.04</v>
      </c>
      <c r="T66" s="160">
        <v>0.08</v>
      </c>
      <c r="U66" s="160">
        <v>0.12</v>
      </c>
      <c r="V66" s="160">
        <v>0.15</v>
      </c>
      <c r="W66" t="str">
        <f t="shared" si="1"/>
        <v>Belgique - Egypte4618821hFin match</v>
      </c>
    </row>
    <row r="67" spans="1:23" hidden="1" x14ac:dyDescent="0.25">
      <c r="A67" s="3">
        <v>1</v>
      </c>
      <c r="B67" s="4" t="s">
        <v>106</v>
      </c>
      <c r="C67" s="5">
        <v>46189</v>
      </c>
      <c r="D67" s="6" t="s">
        <v>24</v>
      </c>
      <c r="E67" s="6" t="s">
        <v>25</v>
      </c>
      <c r="F67" s="6" t="b">
        <v>1</v>
      </c>
      <c r="G67" s="6" t="s">
        <v>55</v>
      </c>
      <c r="H67" s="3" t="s">
        <v>241</v>
      </c>
      <c r="I67" s="6" t="s">
        <v>80</v>
      </c>
      <c r="J67" s="6" t="s">
        <v>83</v>
      </c>
      <c r="K67" s="7">
        <f>'[1]CDM 2026 (2)'!$I28</f>
        <v>15000</v>
      </c>
      <c r="L67" s="8">
        <f>'[1]CDM 2026 (2)'!$H28</f>
        <v>1.65</v>
      </c>
      <c r="M67"/>
      <c r="N67"/>
      <c r="O67" s="160">
        <v>0.15</v>
      </c>
      <c r="P67" s="160">
        <v>0.12</v>
      </c>
      <c r="Q67" s="160">
        <v>0.08</v>
      </c>
      <c r="R67" s="160">
        <v>0.04</v>
      </c>
      <c r="S67" s="160">
        <v>0.06</v>
      </c>
      <c r="T67" s="160">
        <v>0.1</v>
      </c>
      <c r="U67" s="160">
        <v>0.14000000000000001</v>
      </c>
      <c r="V67" s="160">
        <v>0.16</v>
      </c>
      <c r="W67" t="str">
        <f t="shared" si="1"/>
        <v>BOL/SUR/IRQ - Norvège4618924hAvant Match</v>
      </c>
    </row>
    <row r="68" spans="1:23" hidden="1" x14ac:dyDescent="0.25">
      <c r="A68" s="3">
        <v>1</v>
      </c>
      <c r="B68" s="4" t="s">
        <v>106</v>
      </c>
      <c r="C68" s="5">
        <v>46189</v>
      </c>
      <c r="D68" s="6" t="s">
        <v>24</v>
      </c>
      <c r="E68" s="6" t="s">
        <v>25</v>
      </c>
      <c r="F68" s="6" t="b">
        <v>1</v>
      </c>
      <c r="G68" s="6" t="s">
        <v>55</v>
      </c>
      <c r="H68" s="3" t="s">
        <v>243</v>
      </c>
      <c r="I68" s="6" t="s">
        <v>80</v>
      </c>
      <c r="J68" s="6" t="s">
        <v>83</v>
      </c>
      <c r="K68" s="7">
        <f>'[1]CDM 2026 (2)'!$I30</f>
        <v>24000</v>
      </c>
      <c r="L68" s="8">
        <f>'[1]CDM 2026 (2)'!$H30*0.95</f>
        <v>2.5649999999999999</v>
      </c>
      <c r="M68" s="160">
        <v>0.2</v>
      </c>
      <c r="N68" s="160">
        <v>0.2</v>
      </c>
      <c r="O68"/>
      <c r="P68"/>
      <c r="Q68"/>
      <c r="R68"/>
      <c r="S68"/>
      <c r="T68"/>
      <c r="U68"/>
      <c r="V68"/>
      <c r="W68" t="str">
        <f t="shared" si="1"/>
        <v>BOL/SUR/IRQ - Norvège4618924hPower break 1</v>
      </c>
    </row>
    <row r="69" spans="1:23" hidden="1" x14ac:dyDescent="0.25">
      <c r="A69" s="3">
        <v>1</v>
      </c>
      <c r="B69" s="4" t="s">
        <v>106</v>
      </c>
      <c r="C69" s="5">
        <v>46189</v>
      </c>
      <c r="D69" s="6" t="s">
        <v>24</v>
      </c>
      <c r="E69" s="6" t="s">
        <v>25</v>
      </c>
      <c r="F69" s="6" t="b">
        <v>1</v>
      </c>
      <c r="G69" s="6" t="s">
        <v>55</v>
      </c>
      <c r="H69" s="3" t="s">
        <v>138</v>
      </c>
      <c r="I69" s="6" t="s">
        <v>80</v>
      </c>
      <c r="J69" s="6" t="s">
        <v>83</v>
      </c>
      <c r="K69" s="7">
        <f>'[1]CDM 2026 (2)'!$I31</f>
        <v>20000</v>
      </c>
      <c r="L69" s="8">
        <f>'[1]CDM 2026 (2)'!$H31</f>
        <v>2.2000000000000002</v>
      </c>
      <c r="M69"/>
      <c r="N69"/>
      <c r="O69" s="160">
        <v>0.16</v>
      </c>
      <c r="P69" s="160">
        <v>0.14000000000000001</v>
      </c>
      <c r="Q69" s="160">
        <v>0.1</v>
      </c>
      <c r="R69" s="160">
        <v>0.06</v>
      </c>
      <c r="S69" s="160">
        <v>0.02</v>
      </c>
      <c r="T69" s="160">
        <v>0.04</v>
      </c>
      <c r="U69" s="160">
        <v>0.06</v>
      </c>
      <c r="V69" s="160">
        <v>0.1</v>
      </c>
      <c r="W69" t="str">
        <f t="shared" si="1"/>
        <v>BOL/SUR/IRQ - Norvège4618924hMi-temps 1</v>
      </c>
    </row>
    <row r="70" spans="1:23" hidden="1" x14ac:dyDescent="0.25">
      <c r="A70" s="3">
        <v>1</v>
      </c>
      <c r="B70" s="4" t="s">
        <v>106</v>
      </c>
      <c r="C70" s="5">
        <v>46189</v>
      </c>
      <c r="D70" s="6" t="s">
        <v>24</v>
      </c>
      <c r="E70" s="6" t="s">
        <v>25</v>
      </c>
      <c r="F70" s="6" t="b">
        <v>1</v>
      </c>
      <c r="G70" s="6" t="s">
        <v>55</v>
      </c>
      <c r="H70" s="3" t="s">
        <v>139</v>
      </c>
      <c r="I70" s="6" t="s">
        <v>80</v>
      </c>
      <c r="J70" s="6" t="s">
        <v>83</v>
      </c>
      <c r="K70" s="7">
        <f>'[1]CDM 2026 (2)'!$I32</f>
        <v>18000</v>
      </c>
      <c r="L70" s="8">
        <f>'[1]CDM 2026 (2)'!$H32</f>
        <v>2</v>
      </c>
      <c r="M70"/>
      <c r="N70"/>
      <c r="O70" s="160">
        <v>0.1</v>
      </c>
      <c r="P70" s="160">
        <v>0.06</v>
      </c>
      <c r="Q70" s="160">
        <v>0.04</v>
      </c>
      <c r="R70" s="160">
        <v>0.02</v>
      </c>
      <c r="S70" s="160">
        <v>0.02</v>
      </c>
      <c r="T70" s="160">
        <v>0.04</v>
      </c>
      <c r="U70" s="160">
        <v>0.06</v>
      </c>
      <c r="V70" s="160">
        <v>0.1</v>
      </c>
      <c r="W70" t="str">
        <f t="shared" si="1"/>
        <v>BOL/SUR/IRQ - Norvège4618924hMi-temps 2</v>
      </c>
    </row>
    <row r="71" spans="1:23" hidden="1" x14ac:dyDescent="0.25">
      <c r="A71" s="3">
        <v>1</v>
      </c>
      <c r="B71" s="4" t="s">
        <v>106</v>
      </c>
      <c r="C71" s="5">
        <v>46189</v>
      </c>
      <c r="D71" s="6" t="s">
        <v>24</v>
      </c>
      <c r="E71" s="6" t="s">
        <v>25</v>
      </c>
      <c r="F71" s="6" t="b">
        <v>1</v>
      </c>
      <c r="G71" s="6" t="s">
        <v>55</v>
      </c>
      <c r="H71" s="3" t="s">
        <v>140</v>
      </c>
      <c r="I71" s="6" t="s">
        <v>80</v>
      </c>
      <c r="J71" s="6" t="s">
        <v>83</v>
      </c>
      <c r="K71" s="7">
        <f>'[1]CDM 2026 (2)'!$I33</f>
        <v>20000</v>
      </c>
      <c r="L71" s="8">
        <f>'[1]CDM 2026 (2)'!$H33</f>
        <v>2.2000000000000002</v>
      </c>
      <c r="M71"/>
      <c r="N71"/>
      <c r="O71" s="160">
        <v>0.1</v>
      </c>
      <c r="P71" s="160">
        <v>0.06</v>
      </c>
      <c r="Q71" s="160">
        <v>0.04</v>
      </c>
      <c r="R71" s="160">
        <v>0.02</v>
      </c>
      <c r="S71" s="160">
        <v>0.06</v>
      </c>
      <c r="T71" s="160">
        <v>0.1</v>
      </c>
      <c r="U71" s="160">
        <v>0.14000000000000001</v>
      </c>
      <c r="V71" s="160">
        <v>0.16</v>
      </c>
      <c r="W71" t="str">
        <f t="shared" si="1"/>
        <v>BOL/SUR/IRQ - Norvège4618924hMi-temps 3</v>
      </c>
    </row>
    <row r="72" spans="1:23" hidden="1" x14ac:dyDescent="0.25">
      <c r="A72" s="3">
        <v>1</v>
      </c>
      <c r="B72" s="4" t="s">
        <v>106</v>
      </c>
      <c r="C72" s="5">
        <v>46189</v>
      </c>
      <c r="D72" s="6" t="s">
        <v>24</v>
      </c>
      <c r="E72" s="6" t="s">
        <v>25</v>
      </c>
      <c r="F72" s="6" t="b">
        <v>1</v>
      </c>
      <c r="G72" s="6" t="s">
        <v>55</v>
      </c>
      <c r="H72" s="3" t="s">
        <v>244</v>
      </c>
      <c r="I72" s="6" t="s">
        <v>80</v>
      </c>
      <c r="J72" s="6" t="s">
        <v>83</v>
      </c>
      <c r="K72" s="7">
        <f>'[1]CDM 2026 (2)'!$I34</f>
        <v>22000</v>
      </c>
      <c r="L72" s="8">
        <f>'[1]CDM 2026 (2)'!$H34*0.95</f>
        <v>2.2799999999999998</v>
      </c>
      <c r="M72" s="160">
        <v>0.2</v>
      </c>
      <c r="N72" s="160">
        <v>0.2</v>
      </c>
      <c r="O72"/>
      <c r="P72"/>
      <c r="Q72"/>
      <c r="R72"/>
      <c r="S72"/>
      <c r="T72"/>
      <c r="U72"/>
      <c r="V72"/>
      <c r="W72" t="str">
        <f t="shared" si="1"/>
        <v>BOL/SUR/IRQ - Norvège4618924hPower break 2</v>
      </c>
    </row>
    <row r="73" spans="1:23" hidden="1" x14ac:dyDescent="0.25">
      <c r="A73" s="3">
        <v>1</v>
      </c>
      <c r="B73" s="4" t="s">
        <v>106</v>
      </c>
      <c r="C73" s="5">
        <v>46189</v>
      </c>
      <c r="D73" s="6" t="s">
        <v>24</v>
      </c>
      <c r="E73" s="6" t="s">
        <v>25</v>
      </c>
      <c r="F73" s="6" t="b">
        <v>1</v>
      </c>
      <c r="G73" s="6" t="s">
        <v>55</v>
      </c>
      <c r="H73" s="3" t="s">
        <v>119</v>
      </c>
      <c r="I73" s="6" t="s">
        <v>80</v>
      </c>
      <c r="J73" s="6" t="s">
        <v>83</v>
      </c>
      <c r="K73" s="7">
        <f>'[1]CDM 2026 (2)'!$I35</f>
        <v>8000</v>
      </c>
      <c r="L73" s="8">
        <f>'[1]CDM 2026 (2)'!$H35</f>
        <v>0.9</v>
      </c>
      <c r="M73"/>
      <c r="N73"/>
      <c r="O73" s="160">
        <v>0.16</v>
      </c>
      <c r="P73" s="160">
        <v>0.14000000000000001</v>
      </c>
      <c r="Q73" s="160">
        <v>0.1</v>
      </c>
      <c r="R73" s="160">
        <v>0.06</v>
      </c>
      <c r="S73" s="160">
        <v>0.04</v>
      </c>
      <c r="T73" s="160">
        <v>0.08</v>
      </c>
      <c r="U73" s="160">
        <v>0.12</v>
      </c>
      <c r="V73" s="160">
        <v>0.15</v>
      </c>
      <c r="W73" t="str">
        <f t="shared" si="1"/>
        <v>BOL/SUR/IRQ - Norvège4618924hFin match</v>
      </c>
    </row>
    <row r="74" spans="1:23" hidden="1" x14ac:dyDescent="0.25">
      <c r="A74" s="3">
        <v>1</v>
      </c>
      <c r="B74" s="4" t="s">
        <v>106</v>
      </c>
      <c r="C74" s="5">
        <v>46190</v>
      </c>
      <c r="D74" s="6" t="s">
        <v>26</v>
      </c>
      <c r="E74" s="6" t="s">
        <v>27</v>
      </c>
      <c r="F74" s="6" t="b">
        <v>1</v>
      </c>
      <c r="G74" s="6" t="s">
        <v>56</v>
      </c>
      <c r="H74" s="3" t="s">
        <v>241</v>
      </c>
      <c r="I74" s="6" t="s">
        <v>82</v>
      </c>
      <c r="J74" s="6" t="s">
        <v>88</v>
      </c>
      <c r="K74" s="7">
        <f>'[1]CDM 2026 (2)'!$I60</f>
        <v>50000</v>
      </c>
      <c r="L74" s="8">
        <f>'[1]CDM 2026 (2)'!$H60</f>
        <v>3.6</v>
      </c>
      <c r="M74"/>
      <c r="N74"/>
      <c r="O74" s="160">
        <v>0.15</v>
      </c>
      <c r="P74" s="160">
        <v>0.12</v>
      </c>
      <c r="Q74" s="160">
        <v>0.08</v>
      </c>
      <c r="R74" s="160">
        <v>0.04</v>
      </c>
      <c r="S74" s="160">
        <v>0.06</v>
      </c>
      <c r="T74" s="160">
        <v>0.1</v>
      </c>
      <c r="U74" s="160">
        <v>0.14000000000000001</v>
      </c>
      <c r="V74" s="160">
        <v>0.16</v>
      </c>
      <c r="W74" t="str">
        <f t="shared" si="1"/>
        <v>Angleterre - Croatie4619022hAvant Match</v>
      </c>
    </row>
    <row r="75" spans="1:23" hidden="1" x14ac:dyDescent="0.25">
      <c r="A75" s="3">
        <v>1</v>
      </c>
      <c r="B75" s="4" t="s">
        <v>106</v>
      </c>
      <c r="C75" s="5">
        <v>46190</v>
      </c>
      <c r="D75" s="6" t="s">
        <v>26</v>
      </c>
      <c r="E75" s="6" t="s">
        <v>27</v>
      </c>
      <c r="F75" s="6" t="b">
        <v>1</v>
      </c>
      <c r="G75" s="6" t="s">
        <v>56</v>
      </c>
      <c r="H75" s="3" t="s">
        <v>243</v>
      </c>
      <c r="I75" s="6" t="s">
        <v>82</v>
      </c>
      <c r="J75" s="6" t="s">
        <v>88</v>
      </c>
      <c r="K75" s="7">
        <f>'[1]CDM 2026 (2)'!$I62</f>
        <v>90000</v>
      </c>
      <c r="L75" s="8">
        <f>'[1]CDM 2026 (2)'!$H62*0.95</f>
        <v>6.84</v>
      </c>
      <c r="M75" s="160">
        <v>0.2</v>
      </c>
      <c r="N75" s="160">
        <v>0.2</v>
      </c>
      <c r="O75"/>
      <c r="P75"/>
      <c r="Q75"/>
      <c r="R75"/>
      <c r="S75"/>
      <c r="T75"/>
      <c r="U75"/>
      <c r="V75"/>
      <c r="W75" t="str">
        <f t="shared" si="1"/>
        <v>Angleterre - Croatie4619022hPower break 1</v>
      </c>
    </row>
    <row r="76" spans="1:23" hidden="1" x14ac:dyDescent="0.25">
      <c r="A76" s="3">
        <v>1</v>
      </c>
      <c r="B76" s="4" t="s">
        <v>106</v>
      </c>
      <c r="C76" s="5">
        <v>46190</v>
      </c>
      <c r="D76" s="6" t="s">
        <v>26</v>
      </c>
      <c r="E76" s="6" t="s">
        <v>27</v>
      </c>
      <c r="F76" s="6" t="b">
        <v>1</v>
      </c>
      <c r="G76" s="6" t="s">
        <v>56</v>
      </c>
      <c r="H76" s="3" t="s">
        <v>138</v>
      </c>
      <c r="I76" s="6" t="s">
        <v>82</v>
      </c>
      <c r="J76" s="6" t="s">
        <v>88</v>
      </c>
      <c r="K76" s="7">
        <f>'[1]CDM 2026 (2)'!$I63</f>
        <v>75000</v>
      </c>
      <c r="L76" s="8">
        <f>'[1]CDM 2026 (2)'!$H63</f>
        <v>6</v>
      </c>
      <c r="M76"/>
      <c r="N76"/>
      <c r="O76" s="160">
        <v>0.16</v>
      </c>
      <c r="P76" s="160">
        <v>0.14000000000000001</v>
      </c>
      <c r="Q76" s="160">
        <v>0.1</v>
      </c>
      <c r="R76" s="160">
        <v>0.06</v>
      </c>
      <c r="S76" s="160">
        <v>0.02</v>
      </c>
      <c r="T76" s="160">
        <v>0.04</v>
      </c>
      <c r="U76" s="160">
        <v>0.06</v>
      </c>
      <c r="V76" s="160">
        <v>0.1</v>
      </c>
      <c r="W76" t="str">
        <f t="shared" si="1"/>
        <v>Angleterre - Croatie4619022hMi-temps 1</v>
      </c>
    </row>
    <row r="77" spans="1:23" hidden="1" x14ac:dyDescent="0.25">
      <c r="A77" s="3">
        <v>1</v>
      </c>
      <c r="B77" s="4" t="s">
        <v>106</v>
      </c>
      <c r="C77" s="5">
        <v>46190</v>
      </c>
      <c r="D77" s="6" t="s">
        <v>26</v>
      </c>
      <c r="E77" s="6" t="s">
        <v>27</v>
      </c>
      <c r="F77" s="6" t="b">
        <v>1</v>
      </c>
      <c r="G77" s="6" t="s">
        <v>56</v>
      </c>
      <c r="H77" s="3" t="s">
        <v>139</v>
      </c>
      <c r="I77" s="6" t="s">
        <v>82</v>
      </c>
      <c r="J77" s="6" t="s">
        <v>88</v>
      </c>
      <c r="K77" s="7">
        <f>'[1]CDM 2026 (2)'!$I64</f>
        <v>70000</v>
      </c>
      <c r="L77" s="8">
        <f>'[1]CDM 2026 (2)'!$H64</f>
        <v>5.6</v>
      </c>
      <c r="M77"/>
      <c r="N77"/>
      <c r="O77" s="160">
        <v>0.1</v>
      </c>
      <c r="P77" s="160">
        <v>0.06</v>
      </c>
      <c r="Q77" s="160">
        <v>0.04</v>
      </c>
      <c r="R77" s="160">
        <v>0.02</v>
      </c>
      <c r="S77" s="160">
        <v>0.02</v>
      </c>
      <c r="T77" s="160">
        <v>0.04</v>
      </c>
      <c r="U77" s="160">
        <v>0.06</v>
      </c>
      <c r="V77" s="160">
        <v>0.1</v>
      </c>
      <c r="W77" t="str">
        <f t="shared" si="1"/>
        <v>Angleterre - Croatie4619022hMi-temps 2</v>
      </c>
    </row>
    <row r="78" spans="1:23" hidden="1" x14ac:dyDescent="0.25">
      <c r="A78" s="3">
        <v>1</v>
      </c>
      <c r="B78" s="4" t="s">
        <v>106</v>
      </c>
      <c r="C78" s="5">
        <v>46190</v>
      </c>
      <c r="D78" s="6" t="s">
        <v>26</v>
      </c>
      <c r="E78" s="6" t="s">
        <v>27</v>
      </c>
      <c r="F78" s="6" t="b">
        <v>1</v>
      </c>
      <c r="G78" s="6" t="s">
        <v>56</v>
      </c>
      <c r="H78" s="3" t="s">
        <v>140</v>
      </c>
      <c r="I78" s="6" t="s">
        <v>82</v>
      </c>
      <c r="J78" s="6" t="s">
        <v>88</v>
      </c>
      <c r="K78" s="7">
        <f>'[1]CDM 2026 (2)'!$I65</f>
        <v>75000</v>
      </c>
      <c r="L78" s="8">
        <f>'[1]CDM 2026 (2)'!$H65</f>
        <v>6</v>
      </c>
      <c r="M78"/>
      <c r="N78"/>
      <c r="O78" s="160">
        <v>0.1</v>
      </c>
      <c r="P78" s="160">
        <v>0.06</v>
      </c>
      <c r="Q78" s="160">
        <v>0.04</v>
      </c>
      <c r="R78" s="160">
        <v>0.02</v>
      </c>
      <c r="S78" s="160">
        <v>0.06</v>
      </c>
      <c r="T78" s="160">
        <v>0.1</v>
      </c>
      <c r="U78" s="160">
        <v>0.14000000000000001</v>
      </c>
      <c r="V78" s="160">
        <v>0.16</v>
      </c>
      <c r="W78" t="str">
        <f t="shared" si="1"/>
        <v>Angleterre - Croatie4619022hMi-temps 3</v>
      </c>
    </row>
    <row r="79" spans="1:23" hidden="1" x14ac:dyDescent="0.25">
      <c r="A79" s="3">
        <v>1</v>
      </c>
      <c r="B79" s="4" t="s">
        <v>106</v>
      </c>
      <c r="C79" s="5">
        <v>46190</v>
      </c>
      <c r="D79" s="6" t="s">
        <v>26</v>
      </c>
      <c r="E79" s="6" t="s">
        <v>27</v>
      </c>
      <c r="F79" s="6" t="b">
        <v>1</v>
      </c>
      <c r="G79" s="6" t="s">
        <v>56</v>
      </c>
      <c r="H79" s="3" t="s">
        <v>244</v>
      </c>
      <c r="I79" s="6" t="s">
        <v>82</v>
      </c>
      <c r="J79" s="6" t="s">
        <v>88</v>
      </c>
      <c r="K79" s="7">
        <f>'[1]CDM 2026 (2)'!$I66</f>
        <v>90000</v>
      </c>
      <c r="L79" s="8">
        <f>'[1]CDM 2026 (2)'!$H66*0.95</f>
        <v>6.84</v>
      </c>
      <c r="M79" s="160">
        <v>0.2</v>
      </c>
      <c r="N79" s="160">
        <v>0.2</v>
      </c>
      <c r="O79"/>
      <c r="P79"/>
      <c r="Q79"/>
      <c r="R79"/>
      <c r="S79"/>
      <c r="T79"/>
      <c r="U79"/>
      <c r="V79"/>
      <c r="W79" t="str">
        <f t="shared" si="1"/>
        <v>Angleterre - Croatie4619022hPower break 2</v>
      </c>
    </row>
    <row r="80" spans="1:23" hidden="1" x14ac:dyDescent="0.25">
      <c r="A80" s="3">
        <v>1</v>
      </c>
      <c r="B80" s="4" t="s">
        <v>106</v>
      </c>
      <c r="C80" s="5">
        <v>46190</v>
      </c>
      <c r="D80" s="6" t="s">
        <v>26</v>
      </c>
      <c r="E80" s="6" t="s">
        <v>27</v>
      </c>
      <c r="F80" s="6" t="b">
        <v>1</v>
      </c>
      <c r="G80" s="6" t="s">
        <v>56</v>
      </c>
      <c r="H80" s="3" t="s">
        <v>119</v>
      </c>
      <c r="I80" s="6" t="s">
        <v>82</v>
      </c>
      <c r="J80" s="6" t="s">
        <v>88</v>
      </c>
      <c r="K80" s="7">
        <f>'[1]CDM 2026 (2)'!$I67</f>
        <v>18000</v>
      </c>
      <c r="L80" s="8">
        <f>'[1]CDM 2026 (2)'!$H67</f>
        <v>2</v>
      </c>
      <c r="M80"/>
      <c r="N80"/>
      <c r="O80" s="160">
        <v>0.16</v>
      </c>
      <c r="P80" s="160">
        <v>0.14000000000000001</v>
      </c>
      <c r="Q80" s="160">
        <v>0.1</v>
      </c>
      <c r="R80" s="160">
        <v>0.06</v>
      </c>
      <c r="S80" s="160">
        <v>0.04</v>
      </c>
      <c r="T80" s="160">
        <v>0.08</v>
      </c>
      <c r="U80" s="160">
        <v>0.12</v>
      </c>
      <c r="V80" s="160">
        <v>0.15</v>
      </c>
      <c r="W80" t="str">
        <f t="shared" si="1"/>
        <v>Angleterre - Croatie4619022hFin match</v>
      </c>
    </row>
    <row r="81" spans="1:23" hidden="1" x14ac:dyDescent="0.25">
      <c r="A81" s="3">
        <v>1</v>
      </c>
      <c r="B81" s="4" t="s">
        <v>106</v>
      </c>
      <c r="C81" s="5">
        <v>46190</v>
      </c>
      <c r="D81" s="6" t="s">
        <v>28</v>
      </c>
      <c r="E81" s="6" t="s">
        <v>29</v>
      </c>
      <c r="F81" s="6" t="b">
        <v>1</v>
      </c>
      <c r="G81" s="6" t="s">
        <v>57</v>
      </c>
      <c r="H81" s="3" t="s">
        <v>241</v>
      </c>
      <c r="I81" s="6" t="s">
        <v>81</v>
      </c>
      <c r="J81" s="6" t="s">
        <v>89</v>
      </c>
      <c r="K81" s="7">
        <f>'[1]CDM 2026 (2)'!$I44</f>
        <v>20000</v>
      </c>
      <c r="L81" s="8">
        <f>'[1]CDM 2026 (2)'!$H44</f>
        <v>1.78</v>
      </c>
      <c r="M81"/>
      <c r="N81"/>
      <c r="O81" s="160">
        <v>0.15</v>
      </c>
      <c r="P81" s="160">
        <v>0.12</v>
      </c>
      <c r="Q81" s="160">
        <v>0.08</v>
      </c>
      <c r="R81" s="160">
        <v>0.04</v>
      </c>
      <c r="S81" s="160">
        <v>0.06</v>
      </c>
      <c r="T81" s="160">
        <v>0.1</v>
      </c>
      <c r="U81" s="160">
        <v>0.14000000000000001</v>
      </c>
      <c r="V81" s="160">
        <v>0.16</v>
      </c>
      <c r="W81" t="str">
        <f t="shared" si="1"/>
        <v>Portugal - NCL/JAM/COD4619019hAvant Match</v>
      </c>
    </row>
    <row r="82" spans="1:23" hidden="1" x14ac:dyDescent="0.25">
      <c r="A82" s="3">
        <v>1</v>
      </c>
      <c r="B82" s="4" t="s">
        <v>106</v>
      </c>
      <c r="C82" s="5">
        <v>46190</v>
      </c>
      <c r="D82" s="6" t="s">
        <v>28</v>
      </c>
      <c r="E82" s="6" t="s">
        <v>29</v>
      </c>
      <c r="F82" s="6" t="b">
        <v>1</v>
      </c>
      <c r="G82" s="6" t="s">
        <v>57</v>
      </c>
      <c r="H82" s="3" t="s">
        <v>243</v>
      </c>
      <c r="I82" s="6" t="s">
        <v>81</v>
      </c>
      <c r="J82" s="6" t="s">
        <v>89</v>
      </c>
      <c r="K82" s="7">
        <f>'[1]CDM 2026 (2)'!$I46</f>
        <v>78000</v>
      </c>
      <c r="L82" s="8">
        <f>'[1]CDM 2026 (2)'!$H46*0.95</f>
        <v>6.46</v>
      </c>
      <c r="M82" s="160">
        <v>0.2</v>
      </c>
      <c r="N82" s="160">
        <v>0.2</v>
      </c>
      <c r="O82"/>
      <c r="P82"/>
      <c r="Q82"/>
      <c r="R82"/>
      <c r="S82"/>
      <c r="T82"/>
      <c r="U82"/>
      <c r="V82"/>
      <c r="W82" t="str">
        <f t="shared" si="1"/>
        <v>Portugal - NCL/JAM/COD4619019hPower break 1</v>
      </c>
    </row>
    <row r="83" spans="1:23" hidden="1" x14ac:dyDescent="0.25">
      <c r="A83" s="3">
        <v>1</v>
      </c>
      <c r="B83" s="4" t="s">
        <v>106</v>
      </c>
      <c r="C83" s="5">
        <v>46190</v>
      </c>
      <c r="D83" s="6" t="s">
        <v>28</v>
      </c>
      <c r="E83" s="6" t="s">
        <v>29</v>
      </c>
      <c r="F83" s="6" t="b">
        <v>1</v>
      </c>
      <c r="G83" s="6" t="s">
        <v>57</v>
      </c>
      <c r="H83" s="3" t="s">
        <v>138</v>
      </c>
      <c r="I83" s="6" t="s">
        <v>81</v>
      </c>
      <c r="J83" s="6" t="s">
        <v>89</v>
      </c>
      <c r="K83" s="7">
        <f>'[1]CDM 2026 (2)'!$I47</f>
        <v>65000</v>
      </c>
      <c r="L83" s="8">
        <f>'[1]CDM 2026 (2)'!$H47</f>
        <v>5.65</v>
      </c>
      <c r="M83"/>
      <c r="N83"/>
      <c r="O83" s="160">
        <v>0.16</v>
      </c>
      <c r="P83" s="160">
        <v>0.14000000000000001</v>
      </c>
      <c r="Q83" s="160">
        <v>0.1</v>
      </c>
      <c r="R83" s="160">
        <v>0.06</v>
      </c>
      <c r="S83" s="160">
        <v>0.02</v>
      </c>
      <c r="T83" s="160">
        <v>0.04</v>
      </c>
      <c r="U83" s="160">
        <v>0.06</v>
      </c>
      <c r="V83" s="160">
        <v>0.1</v>
      </c>
      <c r="W83" t="str">
        <f t="shared" si="1"/>
        <v>Portugal - NCL/JAM/COD4619019hMi-temps 1</v>
      </c>
    </row>
    <row r="84" spans="1:23" hidden="1" x14ac:dyDescent="0.25">
      <c r="A84" s="3">
        <v>1</v>
      </c>
      <c r="B84" s="4" t="s">
        <v>106</v>
      </c>
      <c r="C84" s="5">
        <v>46190</v>
      </c>
      <c r="D84" s="6" t="s">
        <v>28</v>
      </c>
      <c r="E84" s="6" t="s">
        <v>29</v>
      </c>
      <c r="F84" s="6" t="b">
        <v>1</v>
      </c>
      <c r="G84" s="6" t="s">
        <v>57</v>
      </c>
      <c r="H84" s="3" t="s">
        <v>139</v>
      </c>
      <c r="I84" s="6" t="s">
        <v>81</v>
      </c>
      <c r="J84" s="6" t="s">
        <v>89</v>
      </c>
      <c r="K84" s="7">
        <f>'[1]CDM 2026 (2)'!$I48</f>
        <v>60000</v>
      </c>
      <c r="L84" s="8">
        <f>'[1]CDM 2026 (2)'!$H48</f>
        <v>5.2</v>
      </c>
      <c r="M84"/>
      <c r="N84"/>
      <c r="O84" s="160">
        <v>0.1</v>
      </c>
      <c r="P84" s="160">
        <v>0.06</v>
      </c>
      <c r="Q84" s="160">
        <v>0.04</v>
      </c>
      <c r="R84" s="160">
        <v>0.02</v>
      </c>
      <c r="S84" s="160">
        <v>0.02</v>
      </c>
      <c r="T84" s="160">
        <v>0.04</v>
      </c>
      <c r="U84" s="160">
        <v>0.06</v>
      </c>
      <c r="V84" s="160">
        <v>0.1</v>
      </c>
      <c r="W84" t="str">
        <f t="shared" si="1"/>
        <v>Portugal - NCL/JAM/COD4619019hMi-temps 2</v>
      </c>
    </row>
    <row r="85" spans="1:23" hidden="1" x14ac:dyDescent="0.25">
      <c r="A85" s="3">
        <v>1</v>
      </c>
      <c r="B85" s="4" t="s">
        <v>106</v>
      </c>
      <c r="C85" s="5">
        <v>46190</v>
      </c>
      <c r="D85" s="6" t="s">
        <v>28</v>
      </c>
      <c r="E85" s="6" t="s">
        <v>29</v>
      </c>
      <c r="F85" s="6" t="b">
        <v>1</v>
      </c>
      <c r="G85" s="6" t="s">
        <v>57</v>
      </c>
      <c r="H85" s="3" t="s">
        <v>140</v>
      </c>
      <c r="I85" s="6" t="s">
        <v>81</v>
      </c>
      <c r="J85" s="6" t="s">
        <v>89</v>
      </c>
      <c r="K85" s="7">
        <f>'[1]CDM 2026 (2)'!$I49</f>
        <v>65000</v>
      </c>
      <c r="L85" s="8">
        <f>'[1]CDM 2026 (2)'!$H49</f>
        <v>5.65</v>
      </c>
      <c r="M85"/>
      <c r="N85"/>
      <c r="O85" s="160">
        <v>0.1</v>
      </c>
      <c r="P85" s="160">
        <v>0.06</v>
      </c>
      <c r="Q85" s="160">
        <v>0.04</v>
      </c>
      <c r="R85" s="160">
        <v>0.02</v>
      </c>
      <c r="S85" s="160">
        <v>0.06</v>
      </c>
      <c r="T85" s="160">
        <v>0.1</v>
      </c>
      <c r="U85" s="160">
        <v>0.14000000000000001</v>
      </c>
      <c r="V85" s="160">
        <v>0.16</v>
      </c>
      <c r="W85" t="str">
        <f t="shared" si="1"/>
        <v>Portugal - NCL/JAM/COD4619019hMi-temps 3</v>
      </c>
    </row>
    <row r="86" spans="1:23" hidden="1" x14ac:dyDescent="0.25">
      <c r="A86" s="3">
        <v>1</v>
      </c>
      <c r="B86" s="4" t="s">
        <v>106</v>
      </c>
      <c r="C86" s="5">
        <v>46190</v>
      </c>
      <c r="D86" s="6" t="s">
        <v>28</v>
      </c>
      <c r="E86" s="6" t="s">
        <v>29</v>
      </c>
      <c r="F86" s="6" t="b">
        <v>1</v>
      </c>
      <c r="G86" s="6" t="s">
        <v>57</v>
      </c>
      <c r="H86" s="3" t="s">
        <v>244</v>
      </c>
      <c r="I86" s="6" t="s">
        <v>81</v>
      </c>
      <c r="J86" s="6" t="s">
        <v>89</v>
      </c>
      <c r="K86" s="7">
        <f>'[1]CDM 2026 (2)'!$I50</f>
        <v>78000</v>
      </c>
      <c r="L86" s="8">
        <f>'[1]CDM 2026 (2)'!$H50*0.95</f>
        <v>6.46</v>
      </c>
      <c r="M86" s="160">
        <v>0.2</v>
      </c>
      <c r="N86" s="160">
        <v>0.2</v>
      </c>
      <c r="O86"/>
      <c r="P86"/>
      <c r="Q86"/>
      <c r="R86"/>
      <c r="S86"/>
      <c r="T86"/>
      <c r="U86"/>
      <c r="V86"/>
      <c r="W86" t="str">
        <f t="shared" si="1"/>
        <v>Portugal - NCL/JAM/COD4619019hPower break 2</v>
      </c>
    </row>
    <row r="87" spans="1:23" hidden="1" x14ac:dyDescent="0.25">
      <c r="A87" s="3">
        <v>1</v>
      </c>
      <c r="B87" s="4" t="s">
        <v>106</v>
      </c>
      <c r="C87" s="5">
        <v>46190</v>
      </c>
      <c r="D87" s="6" t="s">
        <v>28</v>
      </c>
      <c r="E87" s="6" t="s">
        <v>29</v>
      </c>
      <c r="F87" s="6" t="b">
        <v>1</v>
      </c>
      <c r="G87" s="6" t="s">
        <v>57</v>
      </c>
      <c r="H87" s="3" t="s">
        <v>119</v>
      </c>
      <c r="I87" s="6" t="s">
        <v>81</v>
      </c>
      <c r="J87" s="6" t="s">
        <v>89</v>
      </c>
      <c r="K87" s="7">
        <f>'[1]CDM 2026 (2)'!$I51</f>
        <v>50000</v>
      </c>
      <c r="L87" s="8">
        <f>'[1]CDM 2026 (2)'!$H51</f>
        <v>4.3499999999999996</v>
      </c>
      <c r="M87"/>
      <c r="N87"/>
      <c r="O87" s="160">
        <v>0.16</v>
      </c>
      <c r="P87" s="160">
        <v>0.14000000000000001</v>
      </c>
      <c r="Q87" s="160">
        <v>0.1</v>
      </c>
      <c r="R87" s="160">
        <v>0.06</v>
      </c>
      <c r="S87" s="160">
        <v>0.04</v>
      </c>
      <c r="T87" s="160">
        <v>0.08</v>
      </c>
      <c r="U87" s="160">
        <v>0.12</v>
      </c>
      <c r="V87" s="160">
        <v>0.15</v>
      </c>
      <c r="W87" t="str">
        <f t="shared" si="1"/>
        <v>Portugal - NCL/JAM/COD4619019hFin match</v>
      </c>
    </row>
    <row r="88" spans="1:23" hidden="1" x14ac:dyDescent="0.25">
      <c r="A88" s="3">
        <v>1</v>
      </c>
      <c r="B88" s="4" t="s">
        <v>106</v>
      </c>
      <c r="C88" s="5">
        <v>46191</v>
      </c>
      <c r="D88" s="6" t="s">
        <v>30</v>
      </c>
      <c r="E88" s="6" t="s">
        <v>5</v>
      </c>
      <c r="F88" s="6" t="b">
        <v>1</v>
      </c>
      <c r="G88" s="6" t="s">
        <v>58</v>
      </c>
      <c r="H88" s="3" t="s">
        <v>241</v>
      </c>
      <c r="I88" s="6" t="s">
        <v>83</v>
      </c>
      <c r="J88" s="6" t="s">
        <v>89</v>
      </c>
      <c r="K88" s="7">
        <f>'[1]CDM 2026 (2)'!$I76</f>
        <v>11000</v>
      </c>
      <c r="L88" s="8">
        <f>'[1]CDM 2026 (2)'!$H76</f>
        <v>1.1499999999999999</v>
      </c>
      <c r="M88"/>
      <c r="N88"/>
      <c r="O88" s="160">
        <v>0.15</v>
      </c>
      <c r="P88" s="160">
        <v>0.12</v>
      </c>
      <c r="Q88" s="160">
        <v>0.08</v>
      </c>
      <c r="R88" s="160">
        <v>0.04</v>
      </c>
      <c r="S88" s="160">
        <v>0.06</v>
      </c>
      <c r="T88" s="160">
        <v>0.1</v>
      </c>
      <c r="U88" s="160">
        <v>0.14000000000000001</v>
      </c>
      <c r="V88" s="160">
        <v>0.16</v>
      </c>
      <c r="W88" t="str">
        <f t="shared" si="1"/>
        <v>DEN/MKD/CZE/IRL - Afrique du Sud4619118hAvant Match</v>
      </c>
    </row>
    <row r="89" spans="1:23" hidden="1" x14ac:dyDescent="0.25">
      <c r="A89" s="3">
        <v>1</v>
      </c>
      <c r="B89" s="4" t="s">
        <v>106</v>
      </c>
      <c r="C89" s="5">
        <v>46191</v>
      </c>
      <c r="D89" s="6" t="s">
        <v>30</v>
      </c>
      <c r="E89" s="6" t="s">
        <v>5</v>
      </c>
      <c r="F89" s="6" t="b">
        <v>1</v>
      </c>
      <c r="G89" s="6" t="s">
        <v>58</v>
      </c>
      <c r="H89" s="3" t="s">
        <v>243</v>
      </c>
      <c r="I89" s="6" t="s">
        <v>83</v>
      </c>
      <c r="J89" s="6" t="s">
        <v>89</v>
      </c>
      <c r="K89" s="7">
        <f>'[1]CDM 2026 (2)'!$I78</f>
        <v>52000</v>
      </c>
      <c r="L89" s="8">
        <f>'[1]CDM 2026 (2)'!$H78*0.95</f>
        <v>4.3224999999999998</v>
      </c>
      <c r="M89" s="160">
        <v>0.2</v>
      </c>
      <c r="N89" s="160">
        <v>0.2</v>
      </c>
      <c r="O89"/>
      <c r="P89"/>
      <c r="Q89"/>
      <c r="R89"/>
      <c r="S89"/>
      <c r="T89"/>
      <c r="U89"/>
      <c r="V89"/>
      <c r="W89" t="str">
        <f t="shared" si="1"/>
        <v>DEN/MKD/CZE/IRL - Afrique du Sud4619118hPower break 1</v>
      </c>
    </row>
    <row r="90" spans="1:23" hidden="1" x14ac:dyDescent="0.25">
      <c r="A90" s="3">
        <v>1</v>
      </c>
      <c r="B90" s="4" t="s">
        <v>106</v>
      </c>
      <c r="C90" s="5">
        <v>46191</v>
      </c>
      <c r="D90" s="6" t="s">
        <v>30</v>
      </c>
      <c r="E90" s="6" t="s">
        <v>5</v>
      </c>
      <c r="F90" s="6" t="b">
        <v>1</v>
      </c>
      <c r="G90" s="6" t="s">
        <v>58</v>
      </c>
      <c r="H90" s="3" t="s">
        <v>138</v>
      </c>
      <c r="I90" s="6" t="s">
        <v>83</v>
      </c>
      <c r="J90" s="6" t="s">
        <v>89</v>
      </c>
      <c r="K90" s="7">
        <f>'[1]CDM 2026 (2)'!$I79</f>
        <v>45000</v>
      </c>
      <c r="L90" s="8">
        <f>'[1]CDM 2026 (2)'!$H79</f>
        <v>3.95</v>
      </c>
      <c r="M90"/>
      <c r="N90"/>
      <c r="O90" s="160">
        <v>0.16</v>
      </c>
      <c r="P90" s="160">
        <v>0.14000000000000001</v>
      </c>
      <c r="Q90" s="160">
        <v>0.1</v>
      </c>
      <c r="R90" s="160">
        <v>0.06</v>
      </c>
      <c r="S90" s="160">
        <v>0.02</v>
      </c>
      <c r="T90" s="160">
        <v>0.04</v>
      </c>
      <c r="U90" s="160">
        <v>0.06</v>
      </c>
      <c r="V90" s="160">
        <v>0.1</v>
      </c>
      <c r="W90" t="str">
        <f t="shared" si="1"/>
        <v>DEN/MKD/CZE/IRL - Afrique du Sud4619118hMi-temps 1</v>
      </c>
    </row>
    <row r="91" spans="1:23" hidden="1" x14ac:dyDescent="0.25">
      <c r="A91" s="3">
        <v>1</v>
      </c>
      <c r="B91" s="4" t="s">
        <v>106</v>
      </c>
      <c r="C91" s="5">
        <v>46191</v>
      </c>
      <c r="D91" s="6" t="s">
        <v>30</v>
      </c>
      <c r="E91" s="6" t="s">
        <v>5</v>
      </c>
      <c r="F91" s="6" t="b">
        <v>1</v>
      </c>
      <c r="G91" s="6" t="s">
        <v>58</v>
      </c>
      <c r="H91" s="3" t="s">
        <v>139</v>
      </c>
      <c r="I91" s="6" t="s">
        <v>83</v>
      </c>
      <c r="J91" s="6" t="s">
        <v>89</v>
      </c>
      <c r="K91" s="7">
        <f>'[1]CDM 2026 (2)'!$I80</f>
        <v>40000</v>
      </c>
      <c r="L91" s="8">
        <f>'[1]CDM 2026 (2)'!$H80</f>
        <v>3.5</v>
      </c>
      <c r="M91"/>
      <c r="N91"/>
      <c r="O91" s="160">
        <v>0.1</v>
      </c>
      <c r="P91" s="160">
        <v>0.06</v>
      </c>
      <c r="Q91" s="160">
        <v>0.04</v>
      </c>
      <c r="R91" s="160">
        <v>0.02</v>
      </c>
      <c r="S91" s="160">
        <v>0.02</v>
      </c>
      <c r="T91" s="160">
        <v>0.04</v>
      </c>
      <c r="U91" s="160">
        <v>0.06</v>
      </c>
      <c r="V91" s="160">
        <v>0.1</v>
      </c>
      <c r="W91" t="str">
        <f t="shared" si="1"/>
        <v>DEN/MKD/CZE/IRL - Afrique du Sud4619118hMi-temps 2</v>
      </c>
    </row>
    <row r="92" spans="1:23" hidden="1" x14ac:dyDescent="0.25">
      <c r="A92" s="3">
        <v>1</v>
      </c>
      <c r="B92" s="4" t="s">
        <v>106</v>
      </c>
      <c r="C92" s="5">
        <v>46191</v>
      </c>
      <c r="D92" s="6" t="s">
        <v>30</v>
      </c>
      <c r="E92" s="6" t="s">
        <v>5</v>
      </c>
      <c r="F92" s="6" t="b">
        <v>1</v>
      </c>
      <c r="G92" s="6" t="s">
        <v>58</v>
      </c>
      <c r="H92" s="3" t="s">
        <v>140</v>
      </c>
      <c r="I92" s="6" t="s">
        <v>83</v>
      </c>
      <c r="J92" s="6" t="s">
        <v>89</v>
      </c>
      <c r="K92" s="7">
        <f>'[1]CDM 2026 (2)'!$I81</f>
        <v>45000</v>
      </c>
      <c r="L92" s="8">
        <f>'[1]CDM 2026 (2)'!$H81</f>
        <v>3.95</v>
      </c>
      <c r="M92"/>
      <c r="N92"/>
      <c r="O92" s="160">
        <v>0.1</v>
      </c>
      <c r="P92" s="160">
        <v>0.06</v>
      </c>
      <c r="Q92" s="160">
        <v>0.04</v>
      </c>
      <c r="R92" s="160">
        <v>0.02</v>
      </c>
      <c r="S92" s="160">
        <v>0.06</v>
      </c>
      <c r="T92" s="160">
        <v>0.1</v>
      </c>
      <c r="U92" s="160">
        <v>0.14000000000000001</v>
      </c>
      <c r="V92" s="160">
        <v>0.16</v>
      </c>
      <c r="W92" t="str">
        <f t="shared" si="1"/>
        <v>DEN/MKD/CZE/IRL - Afrique du Sud4619118hMi-temps 3</v>
      </c>
    </row>
    <row r="93" spans="1:23" hidden="1" x14ac:dyDescent="0.25">
      <c r="A93" s="3">
        <v>1</v>
      </c>
      <c r="B93" s="4" t="s">
        <v>106</v>
      </c>
      <c r="C93" s="5">
        <v>46191</v>
      </c>
      <c r="D93" s="6" t="s">
        <v>30</v>
      </c>
      <c r="E93" s="6" t="s">
        <v>5</v>
      </c>
      <c r="F93" s="6" t="b">
        <v>1</v>
      </c>
      <c r="G93" s="6" t="s">
        <v>58</v>
      </c>
      <c r="H93" s="3" t="s">
        <v>244</v>
      </c>
      <c r="I93" s="6" t="s">
        <v>83</v>
      </c>
      <c r="J93" s="6" t="s">
        <v>89</v>
      </c>
      <c r="K93" s="7">
        <f>'[1]CDM 2026 (2)'!$I82</f>
        <v>52000</v>
      </c>
      <c r="L93" s="8">
        <f>'[1]CDM 2026 (2)'!$H82*0.95</f>
        <v>4.3224999999999998</v>
      </c>
      <c r="M93" s="160">
        <v>0.2</v>
      </c>
      <c r="N93" s="160">
        <v>0.2</v>
      </c>
      <c r="O93"/>
      <c r="P93"/>
      <c r="Q93"/>
      <c r="R93"/>
      <c r="S93"/>
      <c r="T93"/>
      <c r="U93"/>
      <c r="V93"/>
      <c r="W93" t="str">
        <f t="shared" si="1"/>
        <v>DEN/MKD/CZE/IRL - Afrique du Sud4619118hPower break 2</v>
      </c>
    </row>
    <row r="94" spans="1:23" hidden="1" x14ac:dyDescent="0.25">
      <c r="A94" s="3">
        <v>1</v>
      </c>
      <c r="B94" s="4" t="s">
        <v>106</v>
      </c>
      <c r="C94" s="5">
        <v>46191</v>
      </c>
      <c r="D94" s="6" t="s">
        <v>30</v>
      </c>
      <c r="E94" s="6" t="s">
        <v>5</v>
      </c>
      <c r="F94" s="6" t="b">
        <v>1</v>
      </c>
      <c r="G94" s="6" t="s">
        <v>58</v>
      </c>
      <c r="H94" s="3" t="s">
        <v>119</v>
      </c>
      <c r="I94" s="6" t="s">
        <v>83</v>
      </c>
      <c r="J94" s="6" t="s">
        <v>89</v>
      </c>
      <c r="K94" s="7">
        <f>'[1]CDM 2026 (2)'!$I83</f>
        <v>36000</v>
      </c>
      <c r="L94" s="8">
        <f>'[1]CDM 2026 (2)'!$H83</f>
        <v>3.1</v>
      </c>
      <c r="M94"/>
      <c r="N94"/>
      <c r="O94" s="160">
        <v>0.16</v>
      </c>
      <c r="P94" s="160">
        <v>0.14000000000000001</v>
      </c>
      <c r="Q94" s="160">
        <v>0.1</v>
      </c>
      <c r="R94" s="160">
        <v>0.06</v>
      </c>
      <c r="S94" s="160">
        <v>0.04</v>
      </c>
      <c r="T94" s="160">
        <v>0.08</v>
      </c>
      <c r="U94" s="160">
        <v>0.12</v>
      </c>
      <c r="V94" s="160">
        <v>0.15</v>
      </c>
      <c r="W94" t="str">
        <f t="shared" si="1"/>
        <v>DEN/MKD/CZE/IRL - Afrique du Sud4619118hFin match</v>
      </c>
    </row>
    <row r="95" spans="1:23" hidden="1" x14ac:dyDescent="0.25">
      <c r="A95" s="3">
        <v>1</v>
      </c>
      <c r="B95" s="4" t="s">
        <v>106</v>
      </c>
      <c r="C95" s="5">
        <v>46191</v>
      </c>
      <c r="D95" s="6" t="s">
        <v>11</v>
      </c>
      <c r="E95" s="6" t="s">
        <v>7</v>
      </c>
      <c r="F95" s="6" t="b">
        <v>1</v>
      </c>
      <c r="G95" s="6" t="s">
        <v>59</v>
      </c>
      <c r="H95" s="3" t="s">
        <v>241</v>
      </c>
      <c r="I95" s="6" t="s">
        <v>79</v>
      </c>
      <c r="J95" s="6" t="s">
        <v>89</v>
      </c>
      <c r="K95" s="7">
        <f>'[1]CDM 2026 (2)'!$I92</f>
        <v>38000</v>
      </c>
      <c r="L95" s="8">
        <f>'[1]CDM 2026 (2)'!$H92</f>
        <v>2.7</v>
      </c>
      <c r="M95"/>
      <c r="N95"/>
      <c r="O95" s="160">
        <v>0.15</v>
      </c>
      <c r="P95" s="160">
        <v>0.12</v>
      </c>
      <c r="Q95" s="160">
        <v>0.08</v>
      </c>
      <c r="R95" s="160">
        <v>0.04</v>
      </c>
      <c r="S95" s="160">
        <v>0.06</v>
      </c>
      <c r="T95" s="160">
        <v>0.1</v>
      </c>
      <c r="U95" s="160">
        <v>0.14000000000000001</v>
      </c>
      <c r="V95" s="160">
        <v>0.16</v>
      </c>
      <c r="W95" t="str">
        <f t="shared" si="1"/>
        <v>Suisse - ITA/NIR/WAL/BHI4619121hAvant Match</v>
      </c>
    </row>
    <row r="96" spans="1:23" hidden="1" x14ac:dyDescent="0.25">
      <c r="A96" s="3">
        <v>1</v>
      </c>
      <c r="B96" s="4" t="s">
        <v>106</v>
      </c>
      <c r="C96" s="5">
        <v>46191</v>
      </c>
      <c r="D96" s="6" t="s">
        <v>11</v>
      </c>
      <c r="E96" s="6" t="s">
        <v>7</v>
      </c>
      <c r="F96" s="6" t="b">
        <v>1</v>
      </c>
      <c r="G96" s="6" t="s">
        <v>59</v>
      </c>
      <c r="H96" s="3" t="s">
        <v>243</v>
      </c>
      <c r="I96" s="6" t="s">
        <v>79</v>
      </c>
      <c r="J96" s="6" t="s">
        <v>89</v>
      </c>
      <c r="K96" s="7">
        <f>'[1]CDM 2026 (2)'!$I94</f>
        <v>145000</v>
      </c>
      <c r="L96" s="8">
        <f>'[1]CDM 2026 (2)'!$H94*0.95</f>
        <v>9.8324999999999996</v>
      </c>
      <c r="M96" s="160">
        <v>0.2</v>
      </c>
      <c r="N96" s="160">
        <v>0.2</v>
      </c>
      <c r="O96"/>
      <c r="P96"/>
      <c r="Q96"/>
      <c r="R96"/>
      <c r="S96"/>
      <c r="T96"/>
      <c r="U96"/>
      <c r="V96"/>
      <c r="W96" t="str">
        <f t="shared" si="1"/>
        <v>Suisse - ITA/NIR/WAL/BHI4619121hPower break 1</v>
      </c>
    </row>
    <row r="97" spans="1:23" hidden="1" x14ac:dyDescent="0.25">
      <c r="A97" s="3">
        <v>1</v>
      </c>
      <c r="B97" s="4" t="s">
        <v>106</v>
      </c>
      <c r="C97" s="5">
        <v>46191</v>
      </c>
      <c r="D97" s="6" t="s">
        <v>11</v>
      </c>
      <c r="E97" s="6" t="s">
        <v>7</v>
      </c>
      <c r="F97" s="6" t="b">
        <v>1</v>
      </c>
      <c r="G97" s="6" t="s">
        <v>59</v>
      </c>
      <c r="H97" s="3" t="s">
        <v>138</v>
      </c>
      <c r="I97" s="6" t="s">
        <v>79</v>
      </c>
      <c r="J97" s="6" t="s">
        <v>89</v>
      </c>
      <c r="K97" s="7">
        <f>'[1]CDM 2026 (2)'!$I95</f>
        <v>120000</v>
      </c>
      <c r="L97" s="8">
        <f>'[1]CDM 2026 (2)'!$H95</f>
        <v>8.5972727272727276</v>
      </c>
      <c r="M97"/>
      <c r="N97"/>
      <c r="O97" s="160">
        <v>0.16</v>
      </c>
      <c r="P97" s="160">
        <v>0.14000000000000001</v>
      </c>
      <c r="Q97" s="160">
        <v>0.1</v>
      </c>
      <c r="R97" s="160">
        <v>0.06</v>
      </c>
      <c r="S97" s="160">
        <v>0.02</v>
      </c>
      <c r="T97" s="160">
        <v>0.04</v>
      </c>
      <c r="U97" s="160">
        <v>0.06</v>
      </c>
      <c r="V97" s="160">
        <v>0.1</v>
      </c>
      <c r="W97" t="str">
        <f t="shared" si="1"/>
        <v>Suisse - ITA/NIR/WAL/BHI4619121hMi-temps 1</v>
      </c>
    </row>
    <row r="98" spans="1:23" hidden="1" x14ac:dyDescent="0.25">
      <c r="A98" s="3">
        <v>1</v>
      </c>
      <c r="B98" s="4" t="s">
        <v>106</v>
      </c>
      <c r="C98" s="5">
        <v>46191</v>
      </c>
      <c r="D98" s="6" t="s">
        <v>11</v>
      </c>
      <c r="E98" s="6" t="s">
        <v>7</v>
      </c>
      <c r="F98" s="6" t="b">
        <v>1</v>
      </c>
      <c r="G98" s="6" t="s">
        <v>59</v>
      </c>
      <c r="H98" s="3" t="s">
        <v>139</v>
      </c>
      <c r="I98" s="6" t="s">
        <v>79</v>
      </c>
      <c r="J98" s="6" t="s">
        <v>89</v>
      </c>
      <c r="K98" s="7">
        <f>'[1]CDM 2026 (2)'!$I96</f>
        <v>110000</v>
      </c>
      <c r="L98" s="8">
        <f>'[1]CDM 2026 (2)'!$H96</f>
        <v>7.85</v>
      </c>
      <c r="M98"/>
      <c r="N98"/>
      <c r="O98" s="160">
        <v>0.1</v>
      </c>
      <c r="P98" s="160">
        <v>0.06</v>
      </c>
      <c r="Q98" s="160">
        <v>0.04</v>
      </c>
      <c r="R98" s="160">
        <v>0.02</v>
      </c>
      <c r="S98" s="160">
        <v>0.02</v>
      </c>
      <c r="T98" s="160">
        <v>0.04</v>
      </c>
      <c r="U98" s="160">
        <v>0.06</v>
      </c>
      <c r="V98" s="160">
        <v>0.1</v>
      </c>
      <c r="W98" t="str">
        <f t="shared" si="1"/>
        <v>Suisse - ITA/NIR/WAL/BHI4619121hMi-temps 2</v>
      </c>
    </row>
    <row r="99" spans="1:23" hidden="1" x14ac:dyDescent="0.25">
      <c r="A99" s="3">
        <v>1</v>
      </c>
      <c r="B99" s="4" t="s">
        <v>106</v>
      </c>
      <c r="C99" s="5">
        <v>46191</v>
      </c>
      <c r="D99" s="6" t="s">
        <v>11</v>
      </c>
      <c r="E99" s="6" t="s">
        <v>7</v>
      </c>
      <c r="F99" s="6" t="b">
        <v>1</v>
      </c>
      <c r="G99" s="6" t="s">
        <v>59</v>
      </c>
      <c r="H99" s="3" t="s">
        <v>140</v>
      </c>
      <c r="I99" s="6" t="s">
        <v>79</v>
      </c>
      <c r="J99" s="6" t="s">
        <v>89</v>
      </c>
      <c r="K99" s="7">
        <f>'[1]CDM 2026 (2)'!$I97</f>
        <v>120000</v>
      </c>
      <c r="L99" s="8">
        <f>'[1]CDM 2026 (2)'!$H97</f>
        <v>8.5972727272727276</v>
      </c>
      <c r="M99"/>
      <c r="N99"/>
      <c r="O99" s="160">
        <v>0.1</v>
      </c>
      <c r="P99" s="160">
        <v>0.06</v>
      </c>
      <c r="Q99" s="160">
        <v>0.04</v>
      </c>
      <c r="R99" s="160">
        <v>0.02</v>
      </c>
      <c r="S99" s="160">
        <v>0.06</v>
      </c>
      <c r="T99" s="160">
        <v>0.1</v>
      </c>
      <c r="U99" s="160">
        <v>0.14000000000000001</v>
      </c>
      <c r="V99" s="160">
        <v>0.16</v>
      </c>
      <c r="W99" t="str">
        <f t="shared" si="1"/>
        <v>Suisse - ITA/NIR/WAL/BHI4619121hMi-temps 3</v>
      </c>
    </row>
    <row r="100" spans="1:23" hidden="1" x14ac:dyDescent="0.25">
      <c r="A100" s="3">
        <v>1</v>
      </c>
      <c r="B100" s="4" t="s">
        <v>106</v>
      </c>
      <c r="C100" s="5">
        <v>46191</v>
      </c>
      <c r="D100" s="6" t="s">
        <v>11</v>
      </c>
      <c r="E100" s="6" t="s">
        <v>7</v>
      </c>
      <c r="F100" s="6" t="b">
        <v>1</v>
      </c>
      <c r="G100" s="6" t="s">
        <v>59</v>
      </c>
      <c r="H100" s="3" t="s">
        <v>244</v>
      </c>
      <c r="I100" s="6" t="s">
        <v>79</v>
      </c>
      <c r="J100" s="6" t="s">
        <v>89</v>
      </c>
      <c r="K100" s="7">
        <f>'[1]CDM 2026 (2)'!$I98</f>
        <v>145000</v>
      </c>
      <c r="L100" s="8">
        <f>'[1]CDM 2026 (2)'!$H98*0.95</f>
        <v>9.8324999999999996</v>
      </c>
      <c r="M100" s="160">
        <v>0.2</v>
      </c>
      <c r="N100" s="160">
        <v>0.2</v>
      </c>
      <c r="O100"/>
      <c r="P100"/>
      <c r="Q100"/>
      <c r="R100"/>
      <c r="S100"/>
      <c r="T100"/>
      <c r="U100"/>
      <c r="V100"/>
      <c r="W100" t="str">
        <f t="shared" si="1"/>
        <v>Suisse - ITA/NIR/WAL/BHI4619121hPower break 2</v>
      </c>
    </row>
    <row r="101" spans="1:23" hidden="1" x14ac:dyDescent="0.25">
      <c r="A101" s="3">
        <v>1</v>
      </c>
      <c r="B101" s="4" t="s">
        <v>106</v>
      </c>
      <c r="C101" s="5">
        <v>46191</v>
      </c>
      <c r="D101" s="6" t="s">
        <v>11</v>
      </c>
      <c r="E101" s="6" t="s">
        <v>7</v>
      </c>
      <c r="F101" s="6" t="b">
        <v>1</v>
      </c>
      <c r="G101" s="6" t="s">
        <v>59</v>
      </c>
      <c r="H101" s="3" t="s">
        <v>119</v>
      </c>
      <c r="I101" s="6" t="s">
        <v>79</v>
      </c>
      <c r="J101" s="6" t="s">
        <v>89</v>
      </c>
      <c r="K101" s="7">
        <f>'[1]CDM 2026 (2)'!$I99</f>
        <v>50000</v>
      </c>
      <c r="L101" s="8">
        <f>'[1]CDM 2026 (2)'!$H99</f>
        <v>4.2</v>
      </c>
      <c r="M101"/>
      <c r="N101"/>
      <c r="O101" s="160">
        <v>0.16</v>
      </c>
      <c r="P101" s="160">
        <v>0.14000000000000001</v>
      </c>
      <c r="Q101" s="160">
        <v>0.1</v>
      </c>
      <c r="R101" s="160">
        <v>0.06</v>
      </c>
      <c r="S101" s="160">
        <v>0.04</v>
      </c>
      <c r="T101" s="160">
        <v>0.08</v>
      </c>
      <c r="U101" s="160">
        <v>0.12</v>
      </c>
      <c r="V101" s="160">
        <v>0.15</v>
      </c>
      <c r="W101" t="str">
        <f t="shared" si="1"/>
        <v>Suisse - ITA/NIR/WAL/BHI4619121hFin match</v>
      </c>
    </row>
    <row r="102" spans="1:23" hidden="1" x14ac:dyDescent="0.25">
      <c r="A102" s="3">
        <v>1</v>
      </c>
      <c r="B102" s="4" t="s">
        <v>106</v>
      </c>
      <c r="C102" s="5">
        <v>46192</v>
      </c>
      <c r="D102" s="6" t="s">
        <v>31</v>
      </c>
      <c r="E102" s="6" t="s">
        <v>9</v>
      </c>
      <c r="F102" s="6" t="b">
        <v>1</v>
      </c>
      <c r="G102" s="6" t="s">
        <v>61</v>
      </c>
      <c r="H102" s="3" t="s">
        <v>241</v>
      </c>
      <c r="I102" s="6" t="s">
        <v>80</v>
      </c>
      <c r="J102" s="6" t="s">
        <v>83</v>
      </c>
      <c r="K102" s="7">
        <f>'[1]CDM 2026 (2)'!$I140</f>
        <v>18000</v>
      </c>
      <c r="L102" s="8">
        <f>'[1]CDM 2026 (2)'!$H140</f>
        <v>2</v>
      </c>
      <c r="M102"/>
      <c r="N102"/>
      <c r="O102" s="160">
        <v>0.15</v>
      </c>
      <c r="P102" s="160">
        <v>0.12</v>
      </c>
      <c r="Q102" s="160">
        <v>0.08</v>
      </c>
      <c r="R102" s="160">
        <v>0.04</v>
      </c>
      <c r="S102" s="160">
        <v>0.06</v>
      </c>
      <c r="T102" s="160">
        <v>0.1</v>
      </c>
      <c r="U102" s="160">
        <v>0.14000000000000001</v>
      </c>
      <c r="V102" s="160">
        <v>0.16</v>
      </c>
      <c r="W102" t="str">
        <f t="shared" si="1"/>
        <v>Ecosse - Maroc4619224hAvant Match</v>
      </c>
    </row>
    <row r="103" spans="1:23" hidden="1" x14ac:dyDescent="0.25">
      <c r="A103" s="3">
        <v>1</v>
      </c>
      <c r="B103" s="4" t="s">
        <v>106</v>
      </c>
      <c r="C103" s="5">
        <v>46192</v>
      </c>
      <c r="D103" s="6" t="s">
        <v>31</v>
      </c>
      <c r="E103" s="6" t="s">
        <v>9</v>
      </c>
      <c r="F103" s="6" t="b">
        <v>1</v>
      </c>
      <c r="G103" s="6" t="s">
        <v>61</v>
      </c>
      <c r="H103" s="3" t="s">
        <v>243</v>
      </c>
      <c r="I103" s="6" t="s">
        <v>80</v>
      </c>
      <c r="J103" s="6" t="s">
        <v>83</v>
      </c>
      <c r="K103" s="7">
        <f>'[1]CDM 2026 (2)'!$I142</f>
        <v>36000</v>
      </c>
      <c r="L103" s="8">
        <f>'[1]CDM 2026 (2)'!$H142*0.95</f>
        <v>3.8</v>
      </c>
      <c r="M103" s="160">
        <v>0.2</v>
      </c>
      <c r="N103" s="160">
        <v>0.2</v>
      </c>
      <c r="O103"/>
      <c r="P103"/>
      <c r="Q103"/>
      <c r="R103"/>
      <c r="S103"/>
      <c r="T103"/>
      <c r="U103"/>
      <c r="V103"/>
      <c r="W103" t="str">
        <f t="shared" si="1"/>
        <v>Ecosse - Maroc4619224hPower break 1</v>
      </c>
    </row>
    <row r="104" spans="1:23" hidden="1" x14ac:dyDescent="0.25">
      <c r="A104" s="3">
        <v>1</v>
      </c>
      <c r="B104" s="4" t="s">
        <v>106</v>
      </c>
      <c r="C104" s="5">
        <v>46192</v>
      </c>
      <c r="D104" s="6" t="s">
        <v>31</v>
      </c>
      <c r="E104" s="6" t="s">
        <v>9</v>
      </c>
      <c r="F104" s="6" t="b">
        <v>1</v>
      </c>
      <c r="G104" s="6" t="s">
        <v>61</v>
      </c>
      <c r="H104" s="3" t="s">
        <v>138</v>
      </c>
      <c r="I104" s="6" t="s">
        <v>80</v>
      </c>
      <c r="J104" s="6" t="s">
        <v>83</v>
      </c>
      <c r="K104" s="7">
        <f>'[1]CDM 2026 (2)'!$I143</f>
        <v>30000</v>
      </c>
      <c r="L104" s="8">
        <f>'[1]CDM 2026 (2)'!$H143</f>
        <v>3.3</v>
      </c>
      <c r="M104"/>
      <c r="N104"/>
      <c r="O104" s="160">
        <v>0.16</v>
      </c>
      <c r="P104" s="160">
        <v>0.14000000000000001</v>
      </c>
      <c r="Q104" s="160">
        <v>0.1</v>
      </c>
      <c r="R104" s="160">
        <v>0.06</v>
      </c>
      <c r="S104" s="160">
        <v>0.02</v>
      </c>
      <c r="T104" s="160">
        <v>0.04</v>
      </c>
      <c r="U104" s="160">
        <v>0.06</v>
      </c>
      <c r="V104" s="160">
        <v>0.1</v>
      </c>
      <c r="W104" t="str">
        <f t="shared" si="1"/>
        <v>Ecosse - Maroc4619224hMi-temps 1</v>
      </c>
    </row>
    <row r="105" spans="1:23" hidden="1" x14ac:dyDescent="0.25">
      <c r="A105" s="3">
        <v>1</v>
      </c>
      <c r="B105" s="4" t="s">
        <v>106</v>
      </c>
      <c r="C105" s="5">
        <v>46192</v>
      </c>
      <c r="D105" s="6" t="s">
        <v>31</v>
      </c>
      <c r="E105" s="6" t="s">
        <v>9</v>
      </c>
      <c r="F105" s="6" t="b">
        <v>1</v>
      </c>
      <c r="G105" s="6" t="s">
        <v>61</v>
      </c>
      <c r="H105" s="3" t="s">
        <v>139</v>
      </c>
      <c r="I105" s="6" t="s">
        <v>80</v>
      </c>
      <c r="J105" s="6" t="s">
        <v>83</v>
      </c>
      <c r="K105" s="7">
        <f>'[1]CDM 2026 (2)'!$I144</f>
        <v>25000</v>
      </c>
      <c r="L105" s="8">
        <f>'[1]CDM 2026 (2)'!$H144</f>
        <v>2.8</v>
      </c>
      <c r="M105"/>
      <c r="N105"/>
      <c r="O105" s="160">
        <v>0.1</v>
      </c>
      <c r="P105" s="160">
        <v>0.06</v>
      </c>
      <c r="Q105" s="160">
        <v>0.04</v>
      </c>
      <c r="R105" s="160">
        <v>0.02</v>
      </c>
      <c r="S105" s="160">
        <v>0.02</v>
      </c>
      <c r="T105" s="160">
        <v>0.04</v>
      </c>
      <c r="U105" s="160">
        <v>0.06</v>
      </c>
      <c r="V105" s="160">
        <v>0.1</v>
      </c>
      <c r="W105" t="str">
        <f t="shared" si="1"/>
        <v>Ecosse - Maroc4619224hMi-temps 2</v>
      </c>
    </row>
    <row r="106" spans="1:23" hidden="1" x14ac:dyDescent="0.25">
      <c r="A106" s="3">
        <v>1</v>
      </c>
      <c r="B106" s="4" t="s">
        <v>106</v>
      </c>
      <c r="C106" s="5">
        <v>46192</v>
      </c>
      <c r="D106" s="6" t="s">
        <v>31</v>
      </c>
      <c r="E106" s="6" t="s">
        <v>9</v>
      </c>
      <c r="F106" s="6" t="b">
        <v>1</v>
      </c>
      <c r="G106" s="6" t="s">
        <v>61</v>
      </c>
      <c r="H106" s="3" t="s">
        <v>140</v>
      </c>
      <c r="I106" s="6" t="s">
        <v>80</v>
      </c>
      <c r="J106" s="6" t="s">
        <v>83</v>
      </c>
      <c r="K106" s="7">
        <f>'[1]CDM 2026 (2)'!$I145</f>
        <v>30000</v>
      </c>
      <c r="L106" s="8">
        <f>'[1]CDM 2026 (2)'!$H145</f>
        <v>3.3</v>
      </c>
      <c r="M106"/>
      <c r="N106"/>
      <c r="O106" s="160">
        <v>0.1</v>
      </c>
      <c r="P106" s="160">
        <v>0.06</v>
      </c>
      <c r="Q106" s="160">
        <v>0.04</v>
      </c>
      <c r="R106" s="160">
        <v>0.02</v>
      </c>
      <c r="S106" s="160">
        <v>0.06</v>
      </c>
      <c r="T106" s="160">
        <v>0.1</v>
      </c>
      <c r="U106" s="160">
        <v>0.14000000000000001</v>
      </c>
      <c r="V106" s="160">
        <v>0.16</v>
      </c>
      <c r="W106" t="str">
        <f t="shared" si="1"/>
        <v>Ecosse - Maroc4619224hMi-temps 3</v>
      </c>
    </row>
    <row r="107" spans="1:23" hidden="1" x14ac:dyDescent="0.25">
      <c r="A107" s="3">
        <v>1</v>
      </c>
      <c r="B107" s="4" t="s">
        <v>106</v>
      </c>
      <c r="C107" s="5">
        <v>46192</v>
      </c>
      <c r="D107" s="6" t="s">
        <v>31</v>
      </c>
      <c r="E107" s="6" t="s">
        <v>9</v>
      </c>
      <c r="F107" s="6" t="b">
        <v>1</v>
      </c>
      <c r="G107" s="6" t="s">
        <v>61</v>
      </c>
      <c r="H107" s="3" t="s">
        <v>244</v>
      </c>
      <c r="I107" s="6" t="s">
        <v>80</v>
      </c>
      <c r="J107" s="6" t="s">
        <v>83</v>
      </c>
      <c r="K107" s="7">
        <f>'[1]CDM 2026 (2)'!$I146</f>
        <v>34000</v>
      </c>
      <c r="L107" s="8">
        <f>'[1]CDM 2026 (2)'!$H146*0.95</f>
        <v>3.5625</v>
      </c>
      <c r="M107" s="160">
        <v>0.2</v>
      </c>
      <c r="N107" s="160">
        <v>0.2</v>
      </c>
      <c r="O107"/>
      <c r="P107"/>
      <c r="Q107"/>
      <c r="R107"/>
      <c r="S107"/>
      <c r="T107"/>
      <c r="U107"/>
      <c r="V107"/>
      <c r="W107" t="str">
        <f t="shared" si="1"/>
        <v>Ecosse - Maroc4619224hPower break 2</v>
      </c>
    </row>
    <row r="108" spans="1:23" hidden="1" x14ac:dyDescent="0.25">
      <c r="A108" s="3">
        <v>1</v>
      </c>
      <c r="B108" s="4" t="s">
        <v>106</v>
      </c>
      <c r="C108" s="5">
        <v>46192</v>
      </c>
      <c r="D108" s="6" t="s">
        <v>31</v>
      </c>
      <c r="E108" s="6" t="s">
        <v>9</v>
      </c>
      <c r="F108" s="6" t="b">
        <v>1</v>
      </c>
      <c r="G108" s="6" t="s">
        <v>61</v>
      </c>
      <c r="H108" s="3" t="s">
        <v>119</v>
      </c>
      <c r="I108" s="6" t="s">
        <v>80</v>
      </c>
      <c r="J108" s="6" t="s">
        <v>83</v>
      </c>
      <c r="K108" s="7">
        <f>'[1]CDM 2026 (2)'!$I147</f>
        <v>8000</v>
      </c>
      <c r="L108" s="8">
        <f>'[1]CDM 2026 (2)'!$H147</f>
        <v>0.9</v>
      </c>
      <c r="M108"/>
      <c r="N108"/>
      <c r="O108" s="160">
        <v>0.16</v>
      </c>
      <c r="P108" s="160">
        <v>0.14000000000000001</v>
      </c>
      <c r="Q108" s="160">
        <v>0.1</v>
      </c>
      <c r="R108" s="160">
        <v>0.06</v>
      </c>
      <c r="S108" s="160">
        <v>0.04</v>
      </c>
      <c r="T108" s="160">
        <v>0.08</v>
      </c>
      <c r="U108" s="160">
        <v>0.12</v>
      </c>
      <c r="V108" s="160">
        <v>0.15</v>
      </c>
      <c r="W108" t="str">
        <f t="shared" ref="W108:W156" si="2">_xlfn.CONCAT(G108,C108,I108,H108)</f>
        <v>Ecosse - Maroc4619224hFin match</v>
      </c>
    </row>
    <row r="109" spans="1:23" hidden="1" x14ac:dyDescent="0.25">
      <c r="A109" s="3">
        <v>1</v>
      </c>
      <c r="B109" s="4" t="s">
        <v>106</v>
      </c>
      <c r="C109" s="5">
        <v>46192</v>
      </c>
      <c r="D109" s="6" t="s">
        <v>32</v>
      </c>
      <c r="E109" s="6" t="s">
        <v>33</v>
      </c>
      <c r="F109" s="6" t="b">
        <v>1</v>
      </c>
      <c r="G109" s="6" t="s">
        <v>62</v>
      </c>
      <c r="H109" s="3" t="s">
        <v>241</v>
      </c>
      <c r="I109" s="6" t="s">
        <v>79</v>
      </c>
      <c r="J109" s="6" t="s">
        <v>89</v>
      </c>
      <c r="K109" s="7">
        <f>'[1]CDM 2026 (2)'!$I124</f>
        <v>30000</v>
      </c>
      <c r="L109" s="8">
        <f>'[1]CDM 2026 (2)'!$H124</f>
        <v>2.15</v>
      </c>
      <c r="M109"/>
      <c r="N109"/>
      <c r="O109" s="160">
        <v>0.15</v>
      </c>
      <c r="P109" s="160">
        <v>0.12</v>
      </c>
      <c r="Q109" s="160">
        <v>0.08</v>
      </c>
      <c r="R109" s="160">
        <v>0.04</v>
      </c>
      <c r="S109" s="160">
        <v>0.06</v>
      </c>
      <c r="T109" s="160">
        <v>0.1</v>
      </c>
      <c r="U109" s="160">
        <v>0.14000000000000001</v>
      </c>
      <c r="V109" s="160">
        <v>0.16</v>
      </c>
      <c r="W109" t="str">
        <f t="shared" si="2"/>
        <v>USA - Australie4619221hAvant Match</v>
      </c>
    </row>
    <row r="110" spans="1:23" hidden="1" x14ac:dyDescent="0.25">
      <c r="A110" s="3">
        <v>1</v>
      </c>
      <c r="B110" s="4" t="s">
        <v>106</v>
      </c>
      <c r="C110" s="5">
        <v>46192</v>
      </c>
      <c r="D110" s="6" t="s">
        <v>32</v>
      </c>
      <c r="E110" s="6" t="s">
        <v>33</v>
      </c>
      <c r="F110" s="6" t="b">
        <v>1</v>
      </c>
      <c r="G110" s="6" t="s">
        <v>62</v>
      </c>
      <c r="H110" s="3" t="s">
        <v>243</v>
      </c>
      <c r="I110" s="6" t="s">
        <v>79</v>
      </c>
      <c r="J110" s="6" t="s">
        <v>89</v>
      </c>
      <c r="K110" s="7">
        <f>'[1]CDM 2026 (2)'!$I126</f>
        <v>85000</v>
      </c>
      <c r="L110" s="8">
        <f>'[1]CDM 2026 (2)'!$H126*0.95</f>
        <v>5.794999999999999</v>
      </c>
      <c r="M110" s="160">
        <v>0.2</v>
      </c>
      <c r="N110" s="160">
        <v>0.2</v>
      </c>
      <c r="O110"/>
      <c r="P110"/>
      <c r="Q110"/>
      <c r="R110"/>
      <c r="S110"/>
      <c r="T110"/>
      <c r="U110"/>
      <c r="V110"/>
      <c r="W110" t="str">
        <f t="shared" si="2"/>
        <v>USA - Australie4619221hPower break 1</v>
      </c>
    </row>
    <row r="111" spans="1:23" hidden="1" x14ac:dyDescent="0.25">
      <c r="A111" s="3">
        <v>1</v>
      </c>
      <c r="B111" s="4" t="s">
        <v>106</v>
      </c>
      <c r="C111" s="5">
        <v>46192</v>
      </c>
      <c r="D111" s="6" t="s">
        <v>32</v>
      </c>
      <c r="E111" s="6" t="s">
        <v>33</v>
      </c>
      <c r="F111" s="6" t="b">
        <v>1</v>
      </c>
      <c r="G111" s="6" t="s">
        <v>62</v>
      </c>
      <c r="H111" s="3" t="s">
        <v>138</v>
      </c>
      <c r="I111" s="6" t="s">
        <v>79</v>
      </c>
      <c r="J111" s="6" t="s">
        <v>89</v>
      </c>
      <c r="K111" s="7">
        <f>'[1]CDM 2026 (2)'!$I127</f>
        <v>70000</v>
      </c>
      <c r="L111" s="8">
        <f>'[1]CDM 2026 (2)'!$H127</f>
        <v>5</v>
      </c>
      <c r="M111"/>
      <c r="N111"/>
      <c r="O111" s="160">
        <v>0.16</v>
      </c>
      <c r="P111" s="160">
        <v>0.14000000000000001</v>
      </c>
      <c r="Q111" s="160">
        <v>0.1</v>
      </c>
      <c r="R111" s="160">
        <v>0.06</v>
      </c>
      <c r="S111" s="160">
        <v>0.02</v>
      </c>
      <c r="T111" s="160">
        <v>0.04</v>
      </c>
      <c r="U111" s="160">
        <v>0.06</v>
      </c>
      <c r="V111" s="160">
        <v>0.1</v>
      </c>
      <c r="W111" t="str">
        <f t="shared" si="2"/>
        <v>USA - Australie4619221hMi-temps 1</v>
      </c>
    </row>
    <row r="112" spans="1:23" hidden="1" x14ac:dyDescent="0.25">
      <c r="A112" s="3">
        <v>1</v>
      </c>
      <c r="B112" s="4" t="s">
        <v>106</v>
      </c>
      <c r="C112" s="5">
        <v>46192</v>
      </c>
      <c r="D112" s="6" t="s">
        <v>32</v>
      </c>
      <c r="E112" s="6" t="s">
        <v>33</v>
      </c>
      <c r="F112" s="6" t="b">
        <v>1</v>
      </c>
      <c r="G112" s="6" t="s">
        <v>62</v>
      </c>
      <c r="H112" s="3" t="s">
        <v>139</v>
      </c>
      <c r="I112" s="6" t="s">
        <v>79</v>
      </c>
      <c r="J112" s="6" t="s">
        <v>89</v>
      </c>
      <c r="K112" s="7">
        <f>'[1]CDM 2026 (2)'!$I128</f>
        <v>65000</v>
      </c>
      <c r="L112" s="8">
        <f>'[1]CDM 2026 (2)'!$H128</f>
        <v>4.6500000000000004</v>
      </c>
      <c r="M112"/>
      <c r="N112"/>
      <c r="O112" s="160">
        <v>0.1</v>
      </c>
      <c r="P112" s="160">
        <v>0.06</v>
      </c>
      <c r="Q112" s="160">
        <v>0.04</v>
      </c>
      <c r="R112" s="160">
        <v>0.02</v>
      </c>
      <c r="S112" s="160">
        <v>0.02</v>
      </c>
      <c r="T112" s="160">
        <v>0.04</v>
      </c>
      <c r="U112" s="160">
        <v>0.06</v>
      </c>
      <c r="V112" s="160">
        <v>0.1</v>
      </c>
      <c r="W112" t="str">
        <f t="shared" si="2"/>
        <v>USA - Australie4619221hMi-temps 2</v>
      </c>
    </row>
    <row r="113" spans="1:23" hidden="1" x14ac:dyDescent="0.25">
      <c r="A113" s="3">
        <v>1</v>
      </c>
      <c r="B113" s="4" t="s">
        <v>106</v>
      </c>
      <c r="C113" s="5">
        <v>46192</v>
      </c>
      <c r="D113" s="6" t="s">
        <v>32</v>
      </c>
      <c r="E113" s="6" t="s">
        <v>33</v>
      </c>
      <c r="F113" s="6" t="b">
        <v>1</v>
      </c>
      <c r="G113" s="6" t="s">
        <v>62</v>
      </c>
      <c r="H113" s="3" t="s">
        <v>140</v>
      </c>
      <c r="I113" s="6" t="s">
        <v>79</v>
      </c>
      <c r="J113" s="6" t="s">
        <v>89</v>
      </c>
      <c r="K113" s="7">
        <f>'[1]CDM 2026 (2)'!$I129</f>
        <v>70000</v>
      </c>
      <c r="L113" s="8">
        <f>'[1]CDM 2026 (2)'!$H129</f>
        <v>5</v>
      </c>
      <c r="M113"/>
      <c r="N113"/>
      <c r="O113" s="160">
        <v>0.1</v>
      </c>
      <c r="P113" s="160">
        <v>0.06</v>
      </c>
      <c r="Q113" s="160">
        <v>0.04</v>
      </c>
      <c r="R113" s="160">
        <v>0.02</v>
      </c>
      <c r="S113" s="160">
        <v>0.06</v>
      </c>
      <c r="T113" s="160">
        <v>0.1</v>
      </c>
      <c r="U113" s="160">
        <v>0.14000000000000001</v>
      </c>
      <c r="V113" s="160">
        <v>0.16</v>
      </c>
      <c r="W113" t="str">
        <f t="shared" si="2"/>
        <v>USA - Australie4619221hMi-temps 3</v>
      </c>
    </row>
    <row r="114" spans="1:23" hidden="1" x14ac:dyDescent="0.25">
      <c r="A114" s="3">
        <v>1</v>
      </c>
      <c r="B114" s="4" t="s">
        <v>106</v>
      </c>
      <c r="C114" s="5">
        <v>46192</v>
      </c>
      <c r="D114" s="6" t="s">
        <v>32</v>
      </c>
      <c r="E114" s="6" t="s">
        <v>33</v>
      </c>
      <c r="F114" s="6" t="b">
        <v>1</v>
      </c>
      <c r="G114" s="6" t="s">
        <v>62</v>
      </c>
      <c r="H114" s="3" t="s">
        <v>244</v>
      </c>
      <c r="I114" s="6" t="s">
        <v>79</v>
      </c>
      <c r="J114" s="6" t="s">
        <v>89</v>
      </c>
      <c r="K114" s="7">
        <f>'[1]CDM 2026 (2)'!$I130</f>
        <v>85000</v>
      </c>
      <c r="L114" s="8">
        <f>'[1]CDM 2026 (2)'!$H130*0.95</f>
        <v>5.794999999999999</v>
      </c>
      <c r="M114" s="160">
        <v>0.2</v>
      </c>
      <c r="N114" s="160">
        <v>0.2</v>
      </c>
      <c r="O114"/>
      <c r="P114"/>
      <c r="Q114"/>
      <c r="R114"/>
      <c r="S114"/>
      <c r="T114"/>
      <c r="U114"/>
      <c r="V114"/>
      <c r="W114" t="str">
        <f t="shared" si="2"/>
        <v>USA - Australie4619221hPower break 2</v>
      </c>
    </row>
    <row r="115" spans="1:23" hidden="1" x14ac:dyDescent="0.25">
      <c r="A115" s="3">
        <v>1</v>
      </c>
      <c r="B115" s="4" t="s">
        <v>106</v>
      </c>
      <c r="C115" s="5">
        <v>46192</v>
      </c>
      <c r="D115" s="6" t="s">
        <v>32</v>
      </c>
      <c r="E115" s="6" t="s">
        <v>33</v>
      </c>
      <c r="F115" s="6" t="b">
        <v>1</v>
      </c>
      <c r="G115" s="6" t="s">
        <v>62</v>
      </c>
      <c r="H115" s="3" t="s">
        <v>119</v>
      </c>
      <c r="I115" s="6" t="s">
        <v>79</v>
      </c>
      <c r="J115" s="6" t="s">
        <v>89</v>
      </c>
      <c r="K115" s="7">
        <f>'[1]CDM 2026 (2)'!$I131</f>
        <v>30000</v>
      </c>
      <c r="L115" s="8">
        <f>'[1]CDM 2026 (2)'!$H131</f>
        <v>2.5</v>
      </c>
      <c r="M115"/>
      <c r="N115"/>
      <c r="O115" s="160">
        <v>0.16</v>
      </c>
      <c r="P115" s="160">
        <v>0.14000000000000001</v>
      </c>
      <c r="Q115" s="160">
        <v>0.1</v>
      </c>
      <c r="R115" s="160">
        <v>0.06</v>
      </c>
      <c r="S115" s="160">
        <v>0.04</v>
      </c>
      <c r="T115" s="160">
        <v>0.08</v>
      </c>
      <c r="U115" s="160">
        <v>0.12</v>
      </c>
      <c r="V115" s="160">
        <v>0.15</v>
      </c>
      <c r="W115" t="str">
        <f t="shared" si="2"/>
        <v>USA - Australie4619221hFin match</v>
      </c>
    </row>
    <row r="116" spans="1:23" hidden="1" x14ac:dyDescent="0.25">
      <c r="A116" s="3">
        <v>1</v>
      </c>
      <c r="B116" s="4" t="s">
        <v>106</v>
      </c>
      <c r="C116" s="5">
        <v>46193</v>
      </c>
      <c r="D116" s="6" t="s">
        <v>12</v>
      </c>
      <c r="E116" s="6" t="s">
        <v>34</v>
      </c>
      <c r="F116" s="6" t="b">
        <v>1</v>
      </c>
      <c r="G116" s="6" t="s">
        <v>63</v>
      </c>
      <c r="H116" s="3" t="s">
        <v>241</v>
      </c>
      <c r="I116" s="6" t="s">
        <v>82</v>
      </c>
      <c r="J116" s="6" t="s">
        <v>90</v>
      </c>
      <c r="K116" s="7">
        <f>'[1]CDM 2026 (3)'!$I28</f>
        <v>50000</v>
      </c>
      <c r="L116" s="8">
        <f>'[1]CDM 2026 (3)'!$H28</f>
        <v>3.6</v>
      </c>
      <c r="M116"/>
      <c r="N116"/>
      <c r="O116" s="160">
        <v>0.15</v>
      </c>
      <c r="P116" s="160">
        <v>0.12</v>
      </c>
      <c r="Q116" s="160">
        <v>0.08</v>
      </c>
      <c r="R116" s="160">
        <v>0.04</v>
      </c>
      <c r="S116" s="160">
        <v>0.06</v>
      </c>
      <c r="T116" s="160">
        <v>0.1</v>
      </c>
      <c r="U116" s="160">
        <v>0.14000000000000001</v>
      </c>
      <c r="V116" s="160">
        <v>0.16</v>
      </c>
      <c r="W116" t="str">
        <f t="shared" si="2"/>
        <v>Allemagne - Côte d'Ivoire4619322hAvant Match</v>
      </c>
    </row>
    <row r="117" spans="1:23" hidden="1" x14ac:dyDescent="0.25">
      <c r="A117" s="3">
        <v>1</v>
      </c>
      <c r="B117" s="4" t="s">
        <v>106</v>
      </c>
      <c r="C117" s="5">
        <v>46193</v>
      </c>
      <c r="D117" s="6" t="s">
        <v>12</v>
      </c>
      <c r="E117" s="6" t="s">
        <v>34</v>
      </c>
      <c r="F117" s="6" t="b">
        <v>1</v>
      </c>
      <c r="G117" s="6" t="s">
        <v>63</v>
      </c>
      <c r="H117" s="3" t="s">
        <v>243</v>
      </c>
      <c r="I117" s="6" t="s">
        <v>82</v>
      </c>
      <c r="J117" s="6" t="s">
        <v>90</v>
      </c>
      <c r="K117" s="7">
        <f>'[1]CDM 2026 (3)'!$I30</f>
        <v>90000</v>
      </c>
      <c r="L117" s="8">
        <f>'[1]CDM 2026 (3)'!$H30*0.95</f>
        <v>6.84</v>
      </c>
      <c r="M117" s="160">
        <v>0.2</v>
      </c>
      <c r="N117" s="160">
        <v>0.2</v>
      </c>
      <c r="O117"/>
      <c r="P117"/>
      <c r="Q117"/>
      <c r="R117"/>
      <c r="S117"/>
      <c r="T117"/>
      <c r="U117"/>
      <c r="V117"/>
      <c r="W117" t="str">
        <f t="shared" si="2"/>
        <v>Allemagne - Côte d'Ivoire4619322hPower break 1</v>
      </c>
    </row>
    <row r="118" spans="1:23" hidden="1" x14ac:dyDescent="0.25">
      <c r="A118" s="3">
        <v>1</v>
      </c>
      <c r="B118" s="4" t="s">
        <v>106</v>
      </c>
      <c r="C118" s="5">
        <v>46193</v>
      </c>
      <c r="D118" s="6" t="s">
        <v>12</v>
      </c>
      <c r="E118" s="6" t="s">
        <v>34</v>
      </c>
      <c r="F118" s="6" t="b">
        <v>1</v>
      </c>
      <c r="G118" s="6" t="s">
        <v>63</v>
      </c>
      <c r="H118" s="3" t="s">
        <v>138</v>
      </c>
      <c r="I118" s="6" t="s">
        <v>82</v>
      </c>
      <c r="J118" s="6" t="s">
        <v>90</v>
      </c>
      <c r="K118" s="7">
        <f>'[1]CDM 2026 (3)'!$I31</f>
        <v>75000</v>
      </c>
      <c r="L118" s="8">
        <f>'[1]CDM 2026 (3)'!$H31</f>
        <v>6</v>
      </c>
      <c r="M118"/>
      <c r="N118"/>
      <c r="O118" s="160">
        <v>0.16</v>
      </c>
      <c r="P118" s="160">
        <v>0.14000000000000001</v>
      </c>
      <c r="Q118" s="160">
        <v>0.1</v>
      </c>
      <c r="R118" s="160">
        <v>0.06</v>
      </c>
      <c r="S118" s="160">
        <v>0.02</v>
      </c>
      <c r="T118" s="160">
        <v>0.04</v>
      </c>
      <c r="U118" s="160">
        <v>0.06</v>
      </c>
      <c r="V118" s="160">
        <v>0.1</v>
      </c>
      <c r="W118" t="str">
        <f t="shared" si="2"/>
        <v>Allemagne - Côte d'Ivoire4619322hMi-temps 1</v>
      </c>
    </row>
    <row r="119" spans="1:23" hidden="1" x14ac:dyDescent="0.25">
      <c r="A119" s="3">
        <v>1</v>
      </c>
      <c r="B119" s="4" t="s">
        <v>106</v>
      </c>
      <c r="C119" s="5">
        <v>46193</v>
      </c>
      <c r="D119" s="6" t="s">
        <v>12</v>
      </c>
      <c r="E119" s="6" t="s">
        <v>34</v>
      </c>
      <c r="F119" s="6" t="b">
        <v>1</v>
      </c>
      <c r="G119" s="6" t="s">
        <v>63</v>
      </c>
      <c r="H119" s="3" t="s">
        <v>139</v>
      </c>
      <c r="I119" s="6" t="s">
        <v>82</v>
      </c>
      <c r="J119" s="6" t="s">
        <v>90</v>
      </c>
      <c r="K119" s="7">
        <f>'[1]CDM 2026 (3)'!$I32</f>
        <v>70000</v>
      </c>
      <c r="L119" s="8">
        <f>'[1]CDM 2026 (3)'!$H32</f>
        <v>5.6</v>
      </c>
      <c r="M119"/>
      <c r="N119"/>
      <c r="O119" s="160">
        <v>0.1</v>
      </c>
      <c r="P119" s="160">
        <v>0.06</v>
      </c>
      <c r="Q119" s="160">
        <v>0.04</v>
      </c>
      <c r="R119" s="160">
        <v>0.02</v>
      </c>
      <c r="S119" s="160">
        <v>0.02</v>
      </c>
      <c r="T119" s="160">
        <v>0.04</v>
      </c>
      <c r="U119" s="160">
        <v>0.06</v>
      </c>
      <c r="V119" s="160">
        <v>0.1</v>
      </c>
      <c r="W119" t="str">
        <f t="shared" si="2"/>
        <v>Allemagne - Côte d'Ivoire4619322hMi-temps 2</v>
      </c>
    </row>
    <row r="120" spans="1:23" hidden="1" x14ac:dyDescent="0.25">
      <c r="A120" s="3">
        <v>1</v>
      </c>
      <c r="B120" s="4" t="s">
        <v>106</v>
      </c>
      <c r="C120" s="5">
        <v>46193</v>
      </c>
      <c r="D120" s="6" t="s">
        <v>12</v>
      </c>
      <c r="E120" s="6" t="s">
        <v>34</v>
      </c>
      <c r="F120" s="6" t="b">
        <v>1</v>
      </c>
      <c r="G120" s="6" t="s">
        <v>63</v>
      </c>
      <c r="H120" s="3" t="s">
        <v>140</v>
      </c>
      <c r="I120" s="6" t="s">
        <v>82</v>
      </c>
      <c r="J120" s="6" t="s">
        <v>90</v>
      </c>
      <c r="K120" s="7">
        <f>'[1]CDM 2026 (3)'!$I33</f>
        <v>75000</v>
      </c>
      <c r="L120" s="8">
        <f>'[1]CDM 2026 (3)'!$H33</f>
        <v>6</v>
      </c>
      <c r="M120"/>
      <c r="N120"/>
      <c r="O120" s="160">
        <v>0.1</v>
      </c>
      <c r="P120" s="160">
        <v>0.06</v>
      </c>
      <c r="Q120" s="160">
        <v>0.04</v>
      </c>
      <c r="R120" s="160">
        <v>0.02</v>
      </c>
      <c r="S120" s="160">
        <v>0.06</v>
      </c>
      <c r="T120" s="160">
        <v>0.1</v>
      </c>
      <c r="U120" s="160">
        <v>0.14000000000000001</v>
      </c>
      <c r="V120" s="160">
        <v>0.16</v>
      </c>
      <c r="W120" t="str">
        <f t="shared" si="2"/>
        <v>Allemagne - Côte d'Ivoire4619322hMi-temps 3</v>
      </c>
    </row>
    <row r="121" spans="1:23" hidden="1" x14ac:dyDescent="0.25">
      <c r="A121" s="3">
        <v>1</v>
      </c>
      <c r="B121" s="4" t="s">
        <v>106</v>
      </c>
      <c r="C121" s="5">
        <v>46193</v>
      </c>
      <c r="D121" s="6" t="s">
        <v>12</v>
      </c>
      <c r="E121" s="6" t="s">
        <v>34</v>
      </c>
      <c r="F121" s="6" t="b">
        <v>1</v>
      </c>
      <c r="G121" s="6" t="s">
        <v>63</v>
      </c>
      <c r="H121" s="3" t="s">
        <v>244</v>
      </c>
      <c r="I121" s="6" t="s">
        <v>82</v>
      </c>
      <c r="J121" s="6" t="s">
        <v>90</v>
      </c>
      <c r="K121" s="7">
        <f>'[1]CDM 2026 (3)'!$I34</f>
        <v>90000</v>
      </c>
      <c r="L121" s="8">
        <f>'[1]CDM 2026 (3)'!$H34*0.95</f>
        <v>6.84</v>
      </c>
      <c r="M121" s="160">
        <v>0.2</v>
      </c>
      <c r="N121" s="160">
        <v>0.2</v>
      </c>
      <c r="O121"/>
      <c r="P121"/>
      <c r="Q121"/>
      <c r="R121"/>
      <c r="S121"/>
      <c r="T121"/>
      <c r="U121"/>
      <c r="V121"/>
      <c r="W121" t="str">
        <f t="shared" si="2"/>
        <v>Allemagne - Côte d'Ivoire4619322hPower break 2</v>
      </c>
    </row>
    <row r="122" spans="1:23" hidden="1" x14ac:dyDescent="0.25">
      <c r="A122" s="3">
        <v>1</v>
      </c>
      <c r="B122" s="4" t="s">
        <v>106</v>
      </c>
      <c r="C122" s="5">
        <v>46193</v>
      </c>
      <c r="D122" s="6" t="s">
        <v>12</v>
      </c>
      <c r="E122" s="6" t="s">
        <v>34</v>
      </c>
      <c r="F122" s="6" t="b">
        <v>1</v>
      </c>
      <c r="G122" s="6" t="s">
        <v>63</v>
      </c>
      <c r="H122" s="3" t="s">
        <v>119</v>
      </c>
      <c r="I122" s="6" t="s">
        <v>82</v>
      </c>
      <c r="J122" s="6" t="s">
        <v>90</v>
      </c>
      <c r="K122" s="7">
        <f>'[1]CDM 2026 (3)'!$I35</f>
        <v>18000</v>
      </c>
      <c r="L122" s="8">
        <f>'[1]CDM 2026 (3)'!$H35</f>
        <v>2</v>
      </c>
      <c r="M122"/>
      <c r="N122"/>
      <c r="O122" s="160">
        <v>0.16</v>
      </c>
      <c r="P122" s="160">
        <v>0.14000000000000001</v>
      </c>
      <c r="Q122" s="160">
        <v>0.1</v>
      </c>
      <c r="R122" s="160">
        <v>0.06</v>
      </c>
      <c r="S122" s="160">
        <v>0.04</v>
      </c>
      <c r="T122" s="160">
        <v>0.08</v>
      </c>
      <c r="U122" s="160">
        <v>0.12</v>
      </c>
      <c r="V122" s="160">
        <v>0.15</v>
      </c>
      <c r="W122" t="str">
        <f t="shared" si="2"/>
        <v>Allemagne - Côte d'Ivoire4619322hFin match</v>
      </c>
    </row>
    <row r="123" spans="1:23" hidden="1" x14ac:dyDescent="0.25">
      <c r="A123" s="3">
        <v>1</v>
      </c>
      <c r="B123" s="4" t="s">
        <v>106</v>
      </c>
      <c r="C123" s="5">
        <v>46193</v>
      </c>
      <c r="D123" s="6" t="s">
        <v>14</v>
      </c>
      <c r="E123" s="6" t="s">
        <v>35</v>
      </c>
      <c r="F123" s="6" t="b">
        <v>1</v>
      </c>
      <c r="G123" s="6" t="s">
        <v>64</v>
      </c>
      <c r="H123" s="3" t="s">
        <v>241</v>
      </c>
      <c r="I123" s="6" t="s">
        <v>81</v>
      </c>
      <c r="J123" s="6" t="s">
        <v>89</v>
      </c>
      <c r="K123" s="7">
        <f>'[1]CDM 2026 (3)'!$I11</f>
        <v>20000</v>
      </c>
      <c r="L123" s="8">
        <f>'[1]CDM 2026 (3)'!$H11</f>
        <v>1.75</v>
      </c>
      <c r="M123"/>
      <c r="N123"/>
      <c r="O123" s="160">
        <v>0.15</v>
      </c>
      <c r="P123" s="160">
        <v>0.12</v>
      </c>
      <c r="Q123" s="160">
        <v>0.08</v>
      </c>
      <c r="R123" s="160">
        <v>0.04</v>
      </c>
      <c r="S123" s="160">
        <v>0.06</v>
      </c>
      <c r="T123" s="160">
        <v>0.1</v>
      </c>
      <c r="U123" s="160">
        <v>0.14000000000000001</v>
      </c>
      <c r="V123" s="160">
        <v>0.16</v>
      </c>
      <c r="W123" t="str">
        <f t="shared" si="2"/>
        <v>Pays-Bas - UKR/SWE/POL/ALB4619319hAvant Match</v>
      </c>
    </row>
    <row r="124" spans="1:23" hidden="1" x14ac:dyDescent="0.25">
      <c r="A124" s="3">
        <v>1</v>
      </c>
      <c r="B124" s="4" t="s">
        <v>106</v>
      </c>
      <c r="C124" s="5">
        <v>46193</v>
      </c>
      <c r="D124" s="6" t="s">
        <v>14</v>
      </c>
      <c r="E124" s="6" t="s">
        <v>35</v>
      </c>
      <c r="F124" s="6" t="b">
        <v>1</v>
      </c>
      <c r="G124" s="6" t="s">
        <v>64</v>
      </c>
      <c r="H124" s="3" t="s">
        <v>243</v>
      </c>
      <c r="I124" s="6" t="s">
        <v>81</v>
      </c>
      <c r="J124" s="6" t="s">
        <v>89</v>
      </c>
      <c r="K124" s="7">
        <f>'[1]CDM 2026 (3)'!$I13</f>
        <v>78000</v>
      </c>
      <c r="L124" s="8">
        <f>'[1]CDM 2026 (3)'!$H13*0.95</f>
        <v>6.46</v>
      </c>
      <c r="M124" s="160">
        <v>0.2</v>
      </c>
      <c r="N124" s="160">
        <v>0.2</v>
      </c>
      <c r="O124"/>
      <c r="P124"/>
      <c r="Q124"/>
      <c r="R124"/>
      <c r="S124"/>
      <c r="T124"/>
      <c r="U124"/>
      <c r="V124"/>
      <c r="W124" t="str">
        <f t="shared" si="2"/>
        <v>Pays-Bas - UKR/SWE/POL/ALB4619319hPower break 1</v>
      </c>
    </row>
    <row r="125" spans="1:23" hidden="1" x14ac:dyDescent="0.25">
      <c r="A125" s="3">
        <v>1</v>
      </c>
      <c r="B125" s="4" t="s">
        <v>106</v>
      </c>
      <c r="C125" s="5">
        <v>46193</v>
      </c>
      <c r="D125" s="6" t="s">
        <v>14</v>
      </c>
      <c r="E125" s="6" t="s">
        <v>35</v>
      </c>
      <c r="F125" s="6" t="b">
        <v>1</v>
      </c>
      <c r="G125" s="6" t="s">
        <v>64</v>
      </c>
      <c r="H125" s="3" t="s">
        <v>138</v>
      </c>
      <c r="I125" s="6" t="s">
        <v>81</v>
      </c>
      <c r="J125" s="6" t="s">
        <v>89</v>
      </c>
      <c r="K125" s="7">
        <f>'[1]CDM 2026 (3)'!$I14</f>
        <v>65000</v>
      </c>
      <c r="L125" s="8">
        <f>'[1]CDM 2026 (3)'!$H14</f>
        <v>5.65</v>
      </c>
      <c r="M125"/>
      <c r="N125"/>
      <c r="O125" s="160">
        <v>0.16</v>
      </c>
      <c r="P125" s="160">
        <v>0.14000000000000001</v>
      </c>
      <c r="Q125" s="160">
        <v>0.1</v>
      </c>
      <c r="R125" s="160">
        <v>0.06</v>
      </c>
      <c r="S125" s="160">
        <v>0.02</v>
      </c>
      <c r="T125" s="160">
        <v>0.04</v>
      </c>
      <c r="U125" s="160">
        <v>0.06</v>
      </c>
      <c r="V125" s="160">
        <v>0.1</v>
      </c>
      <c r="W125" t="str">
        <f t="shared" si="2"/>
        <v>Pays-Bas - UKR/SWE/POL/ALB4619319hMi-temps 1</v>
      </c>
    </row>
    <row r="126" spans="1:23" hidden="1" x14ac:dyDescent="0.25">
      <c r="A126" s="3">
        <v>1</v>
      </c>
      <c r="B126" s="4" t="s">
        <v>106</v>
      </c>
      <c r="C126" s="5">
        <v>46193</v>
      </c>
      <c r="D126" s="6" t="s">
        <v>14</v>
      </c>
      <c r="E126" s="6" t="s">
        <v>35</v>
      </c>
      <c r="F126" s="6" t="b">
        <v>1</v>
      </c>
      <c r="G126" s="6" t="s">
        <v>64</v>
      </c>
      <c r="H126" s="3" t="s">
        <v>139</v>
      </c>
      <c r="I126" s="6" t="s">
        <v>81</v>
      </c>
      <c r="J126" s="6" t="s">
        <v>89</v>
      </c>
      <c r="K126" s="7">
        <f>'[1]CDM 2026 (3)'!$I15</f>
        <v>60000</v>
      </c>
      <c r="L126" s="8">
        <f>'[1]CDM 2026 (3)'!$H15</f>
        <v>5.2</v>
      </c>
      <c r="M126"/>
      <c r="N126"/>
      <c r="O126" s="160">
        <v>0.1</v>
      </c>
      <c r="P126" s="160">
        <v>0.06</v>
      </c>
      <c r="Q126" s="160">
        <v>0.04</v>
      </c>
      <c r="R126" s="160">
        <v>0.02</v>
      </c>
      <c r="S126" s="160">
        <v>0.02</v>
      </c>
      <c r="T126" s="160">
        <v>0.04</v>
      </c>
      <c r="U126" s="160">
        <v>0.06</v>
      </c>
      <c r="V126" s="160">
        <v>0.1</v>
      </c>
      <c r="W126" t="str">
        <f t="shared" si="2"/>
        <v>Pays-Bas - UKR/SWE/POL/ALB4619319hMi-temps 2</v>
      </c>
    </row>
    <row r="127" spans="1:23" hidden="1" x14ac:dyDescent="0.25">
      <c r="A127" s="3">
        <v>1</v>
      </c>
      <c r="B127" s="4" t="s">
        <v>106</v>
      </c>
      <c r="C127" s="5">
        <v>46193</v>
      </c>
      <c r="D127" s="6" t="s">
        <v>14</v>
      </c>
      <c r="E127" s="6" t="s">
        <v>35</v>
      </c>
      <c r="F127" s="6" t="b">
        <v>1</v>
      </c>
      <c r="G127" s="6" t="s">
        <v>64</v>
      </c>
      <c r="H127" s="3" t="s">
        <v>140</v>
      </c>
      <c r="I127" s="6" t="s">
        <v>81</v>
      </c>
      <c r="J127" s="6" t="s">
        <v>89</v>
      </c>
      <c r="K127" s="7">
        <f>'[1]CDM 2026 (3)'!$I16</f>
        <v>65000</v>
      </c>
      <c r="L127" s="8">
        <f>'[1]CDM 2026 (3)'!$H16</f>
        <v>5.65</v>
      </c>
      <c r="M127"/>
      <c r="N127"/>
      <c r="O127" s="160">
        <v>0.1</v>
      </c>
      <c r="P127" s="160">
        <v>0.06</v>
      </c>
      <c r="Q127" s="160">
        <v>0.04</v>
      </c>
      <c r="R127" s="160">
        <v>0.02</v>
      </c>
      <c r="S127" s="160">
        <v>0.06</v>
      </c>
      <c r="T127" s="160">
        <v>0.1</v>
      </c>
      <c r="U127" s="160">
        <v>0.14000000000000001</v>
      </c>
      <c r="V127" s="160">
        <v>0.16</v>
      </c>
      <c r="W127" t="str">
        <f t="shared" si="2"/>
        <v>Pays-Bas - UKR/SWE/POL/ALB4619319hMi-temps 3</v>
      </c>
    </row>
    <row r="128" spans="1:23" hidden="1" x14ac:dyDescent="0.25">
      <c r="A128" s="3">
        <v>1</v>
      </c>
      <c r="B128" s="4" t="s">
        <v>106</v>
      </c>
      <c r="C128" s="5">
        <v>46193</v>
      </c>
      <c r="D128" s="6" t="s">
        <v>14</v>
      </c>
      <c r="E128" s="6" t="s">
        <v>35</v>
      </c>
      <c r="F128" s="6" t="b">
        <v>1</v>
      </c>
      <c r="G128" s="6" t="s">
        <v>64</v>
      </c>
      <c r="H128" s="3" t="s">
        <v>244</v>
      </c>
      <c r="I128" s="6" t="s">
        <v>81</v>
      </c>
      <c r="J128" s="6" t="s">
        <v>89</v>
      </c>
      <c r="K128" s="7">
        <f>'[1]CDM 2026 (3)'!$I17</f>
        <v>78000</v>
      </c>
      <c r="L128" s="8">
        <f>'[1]CDM 2026 (3)'!$H17*0.95</f>
        <v>6.46</v>
      </c>
      <c r="M128" s="160">
        <v>0.2</v>
      </c>
      <c r="N128" s="160">
        <v>0.2</v>
      </c>
      <c r="O128"/>
      <c r="P128"/>
      <c r="Q128"/>
      <c r="R128"/>
      <c r="S128"/>
      <c r="T128"/>
      <c r="U128"/>
      <c r="V128"/>
      <c r="W128" t="str">
        <f t="shared" si="2"/>
        <v>Pays-Bas - UKR/SWE/POL/ALB4619319hPower break 2</v>
      </c>
    </row>
    <row r="129" spans="1:23" hidden="1" x14ac:dyDescent="0.25">
      <c r="A129" s="3">
        <v>1</v>
      </c>
      <c r="B129" s="4" t="s">
        <v>106</v>
      </c>
      <c r="C129" s="5">
        <v>46193</v>
      </c>
      <c r="D129" s="6" t="s">
        <v>14</v>
      </c>
      <c r="E129" s="6" t="s">
        <v>35</v>
      </c>
      <c r="F129" s="6" t="b">
        <v>1</v>
      </c>
      <c r="G129" s="6" t="s">
        <v>64</v>
      </c>
      <c r="H129" s="3" t="s">
        <v>119</v>
      </c>
      <c r="I129" s="6" t="s">
        <v>81</v>
      </c>
      <c r="J129" s="6" t="s">
        <v>89</v>
      </c>
      <c r="K129" s="7">
        <f>'[1]CDM 2026 (3)'!$I18</f>
        <v>50000</v>
      </c>
      <c r="L129" s="8">
        <f>'[1]CDM 2026 (3)'!$H18</f>
        <v>4.3499999999999996</v>
      </c>
      <c r="M129"/>
      <c r="N129"/>
      <c r="O129" s="160">
        <v>0.16</v>
      </c>
      <c r="P129" s="160">
        <v>0.14000000000000001</v>
      </c>
      <c r="Q129" s="160">
        <v>0.1</v>
      </c>
      <c r="R129" s="160">
        <v>0.06</v>
      </c>
      <c r="S129" s="160">
        <v>0.04</v>
      </c>
      <c r="T129" s="160">
        <v>0.08</v>
      </c>
      <c r="U129" s="160">
        <v>0.12</v>
      </c>
      <c r="V129" s="160">
        <v>0.15</v>
      </c>
      <c r="W129" t="str">
        <f t="shared" si="2"/>
        <v>Pays-Bas - UKR/SWE/POL/ALB4619319hFin match</v>
      </c>
    </row>
    <row r="130" spans="1:23" hidden="1" x14ac:dyDescent="0.25">
      <c r="A130" s="3">
        <v>1</v>
      </c>
      <c r="B130" s="4" t="s">
        <v>106</v>
      </c>
      <c r="C130" s="5">
        <v>46194</v>
      </c>
      <c r="D130" s="6" t="s">
        <v>19</v>
      </c>
      <c r="E130" s="6" t="s">
        <v>17</v>
      </c>
      <c r="F130" s="6" t="b">
        <v>1</v>
      </c>
      <c r="G130" s="6" t="s">
        <v>65</v>
      </c>
      <c r="H130" s="3" t="s">
        <v>241</v>
      </c>
      <c r="I130" s="6" t="s">
        <v>80</v>
      </c>
      <c r="J130" s="6" t="s">
        <v>83</v>
      </c>
      <c r="K130" s="7">
        <f>'[1]CDM 2026 (3)'!$I76</f>
        <v>11000</v>
      </c>
      <c r="L130" s="8">
        <f>'[1]CDM 2026 (3)'!$H76</f>
        <v>1.2</v>
      </c>
      <c r="M130"/>
      <c r="N130"/>
      <c r="O130" s="160">
        <v>0.15</v>
      </c>
      <c r="P130" s="160">
        <v>0.12</v>
      </c>
      <c r="Q130" s="160">
        <v>0.08</v>
      </c>
      <c r="R130" s="160">
        <v>0.04</v>
      </c>
      <c r="S130" s="160">
        <v>0.06</v>
      </c>
      <c r="T130" s="160">
        <v>0.1</v>
      </c>
      <c r="U130" s="160">
        <v>0.14000000000000001</v>
      </c>
      <c r="V130" s="160">
        <v>0.16</v>
      </c>
      <c r="W130" t="str">
        <f t="shared" si="2"/>
        <v>Uruguay - Cap Vert4619424hAvant Match</v>
      </c>
    </row>
    <row r="131" spans="1:23" hidden="1" x14ac:dyDescent="0.25">
      <c r="A131" s="3">
        <v>1</v>
      </c>
      <c r="B131" s="4" t="s">
        <v>106</v>
      </c>
      <c r="C131" s="5">
        <v>46194</v>
      </c>
      <c r="D131" s="6" t="s">
        <v>19</v>
      </c>
      <c r="E131" s="6" t="s">
        <v>17</v>
      </c>
      <c r="F131" s="6" t="b">
        <v>1</v>
      </c>
      <c r="G131" s="6" t="s">
        <v>65</v>
      </c>
      <c r="H131" s="3" t="s">
        <v>243</v>
      </c>
      <c r="I131" s="6" t="s">
        <v>80</v>
      </c>
      <c r="J131" s="6" t="s">
        <v>83</v>
      </c>
      <c r="K131" s="7">
        <f>'[1]CDM 2026 (3)'!$I78</f>
        <v>15000</v>
      </c>
      <c r="L131" s="8">
        <f>'[1]CDM 2026 (3)'!$H78*0.95</f>
        <v>1.615</v>
      </c>
      <c r="M131" s="160">
        <v>0.2</v>
      </c>
      <c r="N131" s="160">
        <v>0.2</v>
      </c>
      <c r="O131"/>
      <c r="P131"/>
      <c r="Q131"/>
      <c r="R131"/>
      <c r="S131"/>
      <c r="T131"/>
      <c r="U131"/>
      <c r="V131"/>
      <c r="W131" t="str">
        <f t="shared" si="2"/>
        <v>Uruguay - Cap Vert4619424hPower break 1</v>
      </c>
    </row>
    <row r="132" spans="1:23" hidden="1" x14ac:dyDescent="0.25">
      <c r="A132" s="3">
        <v>1</v>
      </c>
      <c r="B132" s="4" t="s">
        <v>106</v>
      </c>
      <c r="C132" s="5">
        <v>46194</v>
      </c>
      <c r="D132" s="6" t="s">
        <v>19</v>
      </c>
      <c r="E132" s="6" t="s">
        <v>17</v>
      </c>
      <c r="F132" s="6" t="b">
        <v>1</v>
      </c>
      <c r="G132" s="6" t="s">
        <v>65</v>
      </c>
      <c r="H132" s="3" t="s">
        <v>138</v>
      </c>
      <c r="I132" s="6" t="s">
        <v>80</v>
      </c>
      <c r="J132" s="6" t="s">
        <v>83</v>
      </c>
      <c r="K132" s="7">
        <f>'[1]CDM 2026 (3)'!$I79</f>
        <v>13000</v>
      </c>
      <c r="L132" s="8">
        <f>'[1]CDM 2026 (3)'!$H79</f>
        <v>1.4</v>
      </c>
      <c r="M132"/>
      <c r="N132"/>
      <c r="O132" s="160">
        <v>0.16</v>
      </c>
      <c r="P132" s="160">
        <v>0.14000000000000001</v>
      </c>
      <c r="Q132" s="160">
        <v>0.1</v>
      </c>
      <c r="R132" s="160">
        <v>0.06</v>
      </c>
      <c r="S132" s="160">
        <v>0.02</v>
      </c>
      <c r="T132" s="160">
        <v>0.04</v>
      </c>
      <c r="U132" s="160">
        <v>0.06</v>
      </c>
      <c r="V132" s="160">
        <v>0.1</v>
      </c>
      <c r="W132" t="str">
        <f t="shared" si="2"/>
        <v>Uruguay - Cap Vert4619424hMi-temps 1</v>
      </c>
    </row>
    <row r="133" spans="1:23" hidden="1" x14ac:dyDescent="0.25">
      <c r="A133" s="3">
        <v>1</v>
      </c>
      <c r="B133" s="4" t="s">
        <v>106</v>
      </c>
      <c r="C133" s="5">
        <v>46194</v>
      </c>
      <c r="D133" s="6" t="s">
        <v>19</v>
      </c>
      <c r="E133" s="6" t="s">
        <v>17</v>
      </c>
      <c r="F133" s="6" t="b">
        <v>1</v>
      </c>
      <c r="G133" s="6" t="s">
        <v>65</v>
      </c>
      <c r="H133" s="3" t="s">
        <v>139</v>
      </c>
      <c r="I133" s="6" t="s">
        <v>80</v>
      </c>
      <c r="J133" s="6" t="s">
        <v>83</v>
      </c>
      <c r="K133" s="7">
        <f>'[1]CDM 2026 (3)'!$I80</f>
        <v>10000</v>
      </c>
      <c r="L133" s="8">
        <f>'[1]CDM 2026 (3)'!$H80</f>
        <v>1.1000000000000001</v>
      </c>
      <c r="M133"/>
      <c r="N133"/>
      <c r="O133" s="160">
        <v>0.1</v>
      </c>
      <c r="P133" s="160">
        <v>0.06</v>
      </c>
      <c r="Q133" s="160">
        <v>0.04</v>
      </c>
      <c r="R133" s="160">
        <v>0.02</v>
      </c>
      <c r="S133" s="160">
        <v>0.02</v>
      </c>
      <c r="T133" s="160">
        <v>0.04</v>
      </c>
      <c r="U133" s="160">
        <v>0.06</v>
      </c>
      <c r="V133" s="160">
        <v>0.1</v>
      </c>
      <c r="W133" t="str">
        <f t="shared" si="2"/>
        <v>Uruguay - Cap Vert4619424hMi-temps 2</v>
      </c>
    </row>
    <row r="134" spans="1:23" hidden="1" x14ac:dyDescent="0.25">
      <c r="A134" s="3">
        <v>1</v>
      </c>
      <c r="B134" s="4" t="s">
        <v>106</v>
      </c>
      <c r="C134" s="5">
        <v>46194</v>
      </c>
      <c r="D134" s="6" t="s">
        <v>19</v>
      </c>
      <c r="E134" s="6" t="s">
        <v>17</v>
      </c>
      <c r="F134" s="6" t="b">
        <v>1</v>
      </c>
      <c r="G134" s="6" t="s">
        <v>65</v>
      </c>
      <c r="H134" s="3" t="s">
        <v>140</v>
      </c>
      <c r="I134" s="6" t="s">
        <v>80</v>
      </c>
      <c r="J134" s="6" t="s">
        <v>83</v>
      </c>
      <c r="K134" s="7">
        <f>'[1]CDM 2026 (3)'!$I81</f>
        <v>13000</v>
      </c>
      <c r="L134" s="8">
        <f>'[1]CDM 2026 (3)'!$H81</f>
        <v>1.4</v>
      </c>
      <c r="M134"/>
      <c r="N134"/>
      <c r="O134" s="160">
        <v>0.1</v>
      </c>
      <c r="P134" s="160">
        <v>0.06</v>
      </c>
      <c r="Q134" s="160">
        <v>0.04</v>
      </c>
      <c r="R134" s="160">
        <v>0.02</v>
      </c>
      <c r="S134" s="160">
        <v>0.06</v>
      </c>
      <c r="T134" s="160">
        <v>0.1</v>
      </c>
      <c r="U134" s="160">
        <v>0.14000000000000001</v>
      </c>
      <c r="V134" s="160">
        <v>0.16</v>
      </c>
      <c r="W134" t="str">
        <f t="shared" si="2"/>
        <v>Uruguay - Cap Vert4619424hMi-temps 3</v>
      </c>
    </row>
    <row r="135" spans="1:23" hidden="1" x14ac:dyDescent="0.25">
      <c r="A135" s="3">
        <v>1</v>
      </c>
      <c r="B135" s="4" t="s">
        <v>106</v>
      </c>
      <c r="C135" s="5">
        <v>46194</v>
      </c>
      <c r="D135" s="6" t="s">
        <v>19</v>
      </c>
      <c r="E135" s="6" t="s">
        <v>17</v>
      </c>
      <c r="F135" s="6" t="b">
        <v>1</v>
      </c>
      <c r="G135" s="6" t="s">
        <v>65</v>
      </c>
      <c r="H135" s="3" t="s">
        <v>244</v>
      </c>
      <c r="I135" s="6" t="s">
        <v>80</v>
      </c>
      <c r="J135" s="6" t="s">
        <v>83</v>
      </c>
      <c r="K135" s="7">
        <f>'[1]CDM 2026 (3)'!$I82</f>
        <v>14000</v>
      </c>
      <c r="L135" s="8">
        <f>'[1]CDM 2026 (3)'!$H82*0.95</f>
        <v>1.52</v>
      </c>
      <c r="M135" s="160">
        <v>0.2</v>
      </c>
      <c r="N135" s="160">
        <v>0.2</v>
      </c>
      <c r="O135"/>
      <c r="P135"/>
      <c r="Q135"/>
      <c r="R135"/>
      <c r="S135"/>
      <c r="T135"/>
      <c r="U135"/>
      <c r="V135"/>
      <c r="W135" t="str">
        <f t="shared" si="2"/>
        <v>Uruguay - Cap Vert4619424hPower break 2</v>
      </c>
    </row>
    <row r="136" spans="1:23" hidden="1" x14ac:dyDescent="0.25">
      <c r="A136" s="3">
        <v>1</v>
      </c>
      <c r="B136" s="4" t="s">
        <v>106</v>
      </c>
      <c r="C136" s="5">
        <v>46194</v>
      </c>
      <c r="D136" s="6" t="s">
        <v>19</v>
      </c>
      <c r="E136" s="6" t="s">
        <v>17</v>
      </c>
      <c r="F136" s="6" t="b">
        <v>1</v>
      </c>
      <c r="G136" s="6" t="s">
        <v>65</v>
      </c>
      <c r="H136" s="3" t="s">
        <v>119</v>
      </c>
      <c r="I136" s="6" t="s">
        <v>80</v>
      </c>
      <c r="J136" s="6" t="s">
        <v>83</v>
      </c>
      <c r="K136" s="7">
        <f>'[1]CDM 2026 (3)'!$I83</f>
        <v>5000</v>
      </c>
      <c r="L136" s="8">
        <f>'[1]CDM 2026 (3)'!$H83</f>
        <v>0.5</v>
      </c>
      <c r="M136"/>
      <c r="N136"/>
      <c r="O136" s="160">
        <v>0.16</v>
      </c>
      <c r="P136" s="160">
        <v>0.14000000000000001</v>
      </c>
      <c r="Q136" s="160">
        <v>0.1</v>
      </c>
      <c r="R136" s="160">
        <v>0.06</v>
      </c>
      <c r="S136" s="160">
        <v>0.04</v>
      </c>
      <c r="T136" s="160">
        <v>0.08</v>
      </c>
      <c r="U136" s="160">
        <v>0.12</v>
      </c>
      <c r="V136" s="160">
        <v>0.15</v>
      </c>
      <c r="W136" t="str">
        <f t="shared" si="2"/>
        <v>Uruguay - Cap Vert4619424hFin match</v>
      </c>
    </row>
    <row r="137" spans="1:23" hidden="1" x14ac:dyDescent="0.25">
      <c r="A137" s="3">
        <v>1</v>
      </c>
      <c r="B137" s="4" t="s">
        <v>106</v>
      </c>
      <c r="C137" s="5">
        <v>46194</v>
      </c>
      <c r="D137" s="6" t="s">
        <v>16</v>
      </c>
      <c r="E137" s="6" t="s">
        <v>18</v>
      </c>
      <c r="F137" s="6" t="b">
        <v>1</v>
      </c>
      <c r="G137" s="6" t="s">
        <v>66</v>
      </c>
      <c r="H137" s="3" t="s">
        <v>241</v>
      </c>
      <c r="I137" s="6" t="s">
        <v>83</v>
      </c>
      <c r="J137" s="6" t="s">
        <v>89</v>
      </c>
      <c r="K137" s="7">
        <f>'[1]CDM 2026 (3)'!$I44</f>
        <v>11000</v>
      </c>
      <c r="L137" s="8">
        <f>'[1]CDM 2026 (3)'!$H44</f>
        <v>1.2</v>
      </c>
      <c r="M137"/>
      <c r="N137"/>
      <c r="O137" s="160">
        <v>0.15</v>
      </c>
      <c r="P137" s="160">
        <v>0.12</v>
      </c>
      <c r="Q137" s="160">
        <v>0.08</v>
      </c>
      <c r="R137" s="160">
        <v>0.04</v>
      </c>
      <c r="S137" s="160">
        <v>0.06</v>
      </c>
      <c r="T137" s="160">
        <v>0.1</v>
      </c>
      <c r="U137" s="160">
        <v>0.14000000000000001</v>
      </c>
      <c r="V137" s="160">
        <v>0.16</v>
      </c>
      <c r="W137" t="str">
        <f t="shared" si="2"/>
        <v>Espagne - Arabie Saoudite4619418hAvant Match</v>
      </c>
    </row>
    <row r="138" spans="1:23" hidden="1" x14ac:dyDescent="0.25">
      <c r="A138" s="3">
        <v>1</v>
      </c>
      <c r="B138" s="4" t="s">
        <v>106</v>
      </c>
      <c r="C138" s="5">
        <v>46194</v>
      </c>
      <c r="D138" s="6" t="s">
        <v>16</v>
      </c>
      <c r="E138" s="6" t="s">
        <v>18</v>
      </c>
      <c r="F138" s="6" t="b">
        <v>1</v>
      </c>
      <c r="G138" s="6" t="s">
        <v>66</v>
      </c>
      <c r="H138" s="3" t="s">
        <v>243</v>
      </c>
      <c r="I138" s="6" t="s">
        <v>83</v>
      </c>
      <c r="J138" s="6" t="s">
        <v>89</v>
      </c>
      <c r="K138" s="7">
        <f>'[1]CDM 2026 (3)'!$I46</f>
        <v>52000</v>
      </c>
      <c r="L138" s="8">
        <f>'[1]CDM 2026 (3)'!$H46*0.95</f>
        <v>4.2749999999999995</v>
      </c>
      <c r="M138" s="160">
        <v>0.2</v>
      </c>
      <c r="N138" s="160">
        <v>0.2</v>
      </c>
      <c r="O138"/>
      <c r="P138"/>
      <c r="Q138"/>
      <c r="R138"/>
      <c r="S138"/>
      <c r="T138"/>
      <c r="U138"/>
      <c r="V138"/>
      <c r="W138" t="str">
        <f t="shared" si="2"/>
        <v>Espagne - Arabie Saoudite4619418hPower break 1</v>
      </c>
    </row>
    <row r="139" spans="1:23" hidden="1" x14ac:dyDescent="0.25">
      <c r="A139" s="3">
        <v>1</v>
      </c>
      <c r="B139" s="4" t="s">
        <v>106</v>
      </c>
      <c r="C139" s="5">
        <v>46194</v>
      </c>
      <c r="D139" s="6" t="s">
        <v>16</v>
      </c>
      <c r="E139" s="6" t="s">
        <v>18</v>
      </c>
      <c r="F139" s="6" t="b">
        <v>1</v>
      </c>
      <c r="G139" s="6" t="s">
        <v>66</v>
      </c>
      <c r="H139" s="3" t="s">
        <v>138</v>
      </c>
      <c r="I139" s="6" t="s">
        <v>83</v>
      </c>
      <c r="J139" s="6" t="s">
        <v>89</v>
      </c>
      <c r="K139" s="7">
        <f>'[1]CDM 2026 (3)'!$I47</f>
        <v>45000</v>
      </c>
      <c r="L139" s="8">
        <f>'[1]CDM 2026 (3)'!$H47</f>
        <v>3.95</v>
      </c>
      <c r="M139"/>
      <c r="N139"/>
      <c r="O139" s="160">
        <v>0.16</v>
      </c>
      <c r="P139" s="160">
        <v>0.14000000000000001</v>
      </c>
      <c r="Q139" s="160">
        <v>0.1</v>
      </c>
      <c r="R139" s="160">
        <v>0.06</v>
      </c>
      <c r="S139" s="160">
        <v>0.02</v>
      </c>
      <c r="T139" s="160">
        <v>0.04</v>
      </c>
      <c r="U139" s="160">
        <v>0.06</v>
      </c>
      <c r="V139" s="160">
        <v>0.1</v>
      </c>
      <c r="W139" t="str">
        <f t="shared" si="2"/>
        <v>Espagne - Arabie Saoudite4619418hMi-temps 1</v>
      </c>
    </row>
    <row r="140" spans="1:23" hidden="1" x14ac:dyDescent="0.25">
      <c r="A140" s="3">
        <v>1</v>
      </c>
      <c r="B140" s="4" t="s">
        <v>106</v>
      </c>
      <c r="C140" s="5">
        <v>46194</v>
      </c>
      <c r="D140" s="6" t="s">
        <v>16</v>
      </c>
      <c r="E140" s="6" t="s">
        <v>18</v>
      </c>
      <c r="F140" s="6" t="b">
        <v>1</v>
      </c>
      <c r="G140" s="6" t="s">
        <v>66</v>
      </c>
      <c r="H140" s="3" t="s">
        <v>139</v>
      </c>
      <c r="I140" s="6" t="s">
        <v>83</v>
      </c>
      <c r="J140" s="6" t="s">
        <v>89</v>
      </c>
      <c r="K140" s="7">
        <f>'[1]CDM 2026 (3)'!$I48</f>
        <v>40000</v>
      </c>
      <c r="L140" s="8">
        <f>'[1]CDM 2026 (3)'!$H48</f>
        <v>3.5</v>
      </c>
      <c r="M140"/>
      <c r="N140"/>
      <c r="O140" s="160">
        <v>0.1</v>
      </c>
      <c r="P140" s="160">
        <v>0.06</v>
      </c>
      <c r="Q140" s="160">
        <v>0.04</v>
      </c>
      <c r="R140" s="160">
        <v>0.02</v>
      </c>
      <c r="S140" s="160">
        <v>0.02</v>
      </c>
      <c r="T140" s="160">
        <v>0.04</v>
      </c>
      <c r="U140" s="160">
        <v>0.06</v>
      </c>
      <c r="V140" s="160">
        <v>0.1</v>
      </c>
      <c r="W140" t="str">
        <f t="shared" si="2"/>
        <v>Espagne - Arabie Saoudite4619418hMi-temps 2</v>
      </c>
    </row>
    <row r="141" spans="1:23" hidden="1" x14ac:dyDescent="0.25">
      <c r="A141" s="3">
        <v>1</v>
      </c>
      <c r="B141" s="4" t="s">
        <v>106</v>
      </c>
      <c r="C141" s="5">
        <v>46194</v>
      </c>
      <c r="D141" s="6" t="s">
        <v>16</v>
      </c>
      <c r="E141" s="6" t="s">
        <v>18</v>
      </c>
      <c r="F141" s="6" t="b">
        <v>1</v>
      </c>
      <c r="G141" s="6" t="s">
        <v>66</v>
      </c>
      <c r="H141" s="3" t="s">
        <v>140</v>
      </c>
      <c r="I141" s="6" t="s">
        <v>83</v>
      </c>
      <c r="J141" s="6" t="s">
        <v>89</v>
      </c>
      <c r="K141" s="7">
        <f>'[1]CDM 2026 (3)'!$I49</f>
        <v>45000</v>
      </c>
      <c r="L141" s="8">
        <f>'[1]CDM 2026 (3)'!$H49</f>
        <v>3.95</v>
      </c>
      <c r="M141"/>
      <c r="N141"/>
      <c r="O141" s="160">
        <v>0.1</v>
      </c>
      <c r="P141" s="160">
        <v>0.06</v>
      </c>
      <c r="Q141" s="160">
        <v>0.04</v>
      </c>
      <c r="R141" s="160">
        <v>0.02</v>
      </c>
      <c r="S141" s="160">
        <v>0.06</v>
      </c>
      <c r="T141" s="160">
        <v>0.1</v>
      </c>
      <c r="U141" s="160">
        <v>0.14000000000000001</v>
      </c>
      <c r="V141" s="160">
        <v>0.16</v>
      </c>
      <c r="W141" t="str">
        <f t="shared" si="2"/>
        <v>Espagne - Arabie Saoudite4619418hMi-temps 3</v>
      </c>
    </row>
    <row r="142" spans="1:23" hidden="1" x14ac:dyDescent="0.25">
      <c r="A142" s="3">
        <v>1</v>
      </c>
      <c r="B142" s="4" t="s">
        <v>106</v>
      </c>
      <c r="C142" s="5">
        <v>46194</v>
      </c>
      <c r="D142" s="6" t="s">
        <v>16</v>
      </c>
      <c r="E142" s="6" t="s">
        <v>18</v>
      </c>
      <c r="F142" s="6" t="b">
        <v>1</v>
      </c>
      <c r="G142" s="6" t="s">
        <v>66</v>
      </c>
      <c r="H142" s="3" t="s">
        <v>244</v>
      </c>
      <c r="I142" s="6" t="s">
        <v>83</v>
      </c>
      <c r="J142" s="6" t="s">
        <v>89</v>
      </c>
      <c r="K142" s="7">
        <f>'[1]CDM 2026 (3)'!$I50</f>
        <v>52000</v>
      </c>
      <c r="L142" s="8">
        <f>'[1]CDM 2026 (3)'!$H50*0.95</f>
        <v>4.2749999999999995</v>
      </c>
      <c r="M142" s="160">
        <v>0.2</v>
      </c>
      <c r="N142" s="160">
        <v>0.2</v>
      </c>
      <c r="O142"/>
      <c r="P142"/>
      <c r="Q142"/>
      <c r="R142"/>
      <c r="S142"/>
      <c r="T142"/>
      <c r="U142"/>
      <c r="V142"/>
      <c r="W142" t="str">
        <f t="shared" si="2"/>
        <v>Espagne - Arabie Saoudite4619418hPower break 2</v>
      </c>
    </row>
    <row r="143" spans="1:23" hidden="1" x14ac:dyDescent="0.25">
      <c r="A143" s="3">
        <v>1</v>
      </c>
      <c r="B143" s="4" t="s">
        <v>106</v>
      </c>
      <c r="C143" s="5">
        <v>46194</v>
      </c>
      <c r="D143" s="6" t="s">
        <v>16</v>
      </c>
      <c r="E143" s="6" t="s">
        <v>18</v>
      </c>
      <c r="F143" s="6" t="b">
        <v>1</v>
      </c>
      <c r="G143" s="6" t="s">
        <v>66</v>
      </c>
      <c r="H143" s="3" t="s">
        <v>119</v>
      </c>
      <c r="I143" s="6" t="s">
        <v>83</v>
      </c>
      <c r="J143" s="6" t="s">
        <v>89</v>
      </c>
      <c r="K143" s="7">
        <f>'[1]CDM 2026 (3)'!$I51</f>
        <v>36000</v>
      </c>
      <c r="L143" s="8">
        <f>'[1]CDM 2026 (3)'!$H51</f>
        <v>3.1</v>
      </c>
      <c r="M143"/>
      <c r="N143"/>
      <c r="O143" s="160">
        <v>0.16</v>
      </c>
      <c r="P143" s="160">
        <v>0.14000000000000001</v>
      </c>
      <c r="Q143" s="160">
        <v>0.1</v>
      </c>
      <c r="R143" s="160">
        <v>0.06</v>
      </c>
      <c r="S143" s="160">
        <v>0.04</v>
      </c>
      <c r="T143" s="160">
        <v>0.08</v>
      </c>
      <c r="U143" s="160">
        <v>0.12</v>
      </c>
      <c r="V143" s="160">
        <v>0.15</v>
      </c>
      <c r="W143" t="str">
        <f t="shared" si="2"/>
        <v>Espagne - Arabie Saoudite4619418hFin match</v>
      </c>
    </row>
    <row r="144" spans="1:23" hidden="1" x14ac:dyDescent="0.25">
      <c r="A144" s="3">
        <v>1</v>
      </c>
      <c r="B144" s="4" t="s">
        <v>106</v>
      </c>
      <c r="C144" s="5">
        <v>46194</v>
      </c>
      <c r="D144" s="6" t="s">
        <v>20</v>
      </c>
      <c r="E144" s="6" t="s">
        <v>36</v>
      </c>
      <c r="F144" s="6" t="b">
        <v>1</v>
      </c>
      <c r="G144" s="6" t="s">
        <v>67</v>
      </c>
      <c r="H144" s="3" t="s">
        <v>241</v>
      </c>
      <c r="I144" s="6" t="s">
        <v>79</v>
      </c>
      <c r="J144" s="6" t="s">
        <v>89</v>
      </c>
      <c r="K144" s="7">
        <f>'[1]CDM 2026 (3)'!$I60</f>
        <v>32000</v>
      </c>
      <c r="L144" s="8">
        <f>'[1]CDM 2026 (3)'!$H60</f>
        <v>2.2999999999999998</v>
      </c>
      <c r="M144"/>
      <c r="N144"/>
      <c r="O144" s="160">
        <v>0.15</v>
      </c>
      <c r="P144" s="160">
        <v>0.12</v>
      </c>
      <c r="Q144" s="160">
        <v>0.08</v>
      </c>
      <c r="R144" s="160">
        <v>0.04</v>
      </c>
      <c r="S144" s="160">
        <v>0.06</v>
      </c>
      <c r="T144" s="160">
        <v>0.1</v>
      </c>
      <c r="U144" s="160">
        <v>0.14000000000000001</v>
      </c>
      <c r="V144" s="160">
        <v>0.16</v>
      </c>
      <c r="W144" t="str">
        <f t="shared" si="2"/>
        <v>Belgique - Iran4619421hAvant Match</v>
      </c>
    </row>
    <row r="145" spans="1:23" hidden="1" x14ac:dyDescent="0.25">
      <c r="A145" s="3">
        <v>1</v>
      </c>
      <c r="B145" s="4" t="s">
        <v>106</v>
      </c>
      <c r="C145" s="5">
        <v>46194</v>
      </c>
      <c r="D145" s="6" t="s">
        <v>20</v>
      </c>
      <c r="E145" s="6" t="s">
        <v>36</v>
      </c>
      <c r="F145" s="6" t="b">
        <v>1</v>
      </c>
      <c r="G145" s="6" t="s">
        <v>67</v>
      </c>
      <c r="H145" s="3" t="s">
        <v>243</v>
      </c>
      <c r="I145" s="6" t="s">
        <v>79</v>
      </c>
      <c r="J145" s="6" t="s">
        <v>89</v>
      </c>
      <c r="K145" s="7">
        <f>'[1]CDM 2026 (3)'!$I62</f>
        <v>75000</v>
      </c>
      <c r="L145" s="8">
        <f>'[1]CDM 2026 (3)'!$H62*0.95</f>
        <v>5.0824999999999996</v>
      </c>
      <c r="M145" s="160">
        <v>0.2</v>
      </c>
      <c r="N145" s="160">
        <v>0.2</v>
      </c>
      <c r="O145"/>
      <c r="P145"/>
      <c r="Q145"/>
      <c r="R145"/>
      <c r="S145"/>
      <c r="T145"/>
      <c r="U145"/>
      <c r="V145"/>
      <c r="W145" t="str">
        <f t="shared" si="2"/>
        <v>Belgique - Iran4619421hPower break 1</v>
      </c>
    </row>
    <row r="146" spans="1:23" hidden="1" x14ac:dyDescent="0.25">
      <c r="A146" s="3">
        <v>1</v>
      </c>
      <c r="B146" s="4" t="s">
        <v>106</v>
      </c>
      <c r="C146" s="5">
        <v>46194</v>
      </c>
      <c r="D146" s="6" t="s">
        <v>20</v>
      </c>
      <c r="E146" s="6" t="s">
        <v>36</v>
      </c>
      <c r="F146" s="6" t="b">
        <v>1</v>
      </c>
      <c r="G146" s="6" t="s">
        <v>67</v>
      </c>
      <c r="H146" s="3" t="s">
        <v>138</v>
      </c>
      <c r="I146" s="6" t="s">
        <v>79</v>
      </c>
      <c r="J146" s="6" t="s">
        <v>89</v>
      </c>
      <c r="K146" s="7">
        <f>'[1]CDM 2026 (3)'!$I63</f>
        <v>65000</v>
      </c>
      <c r="L146" s="8">
        <f>'[1]CDM 2026 (3)'!$H63</f>
        <v>4.6500000000000004</v>
      </c>
      <c r="M146"/>
      <c r="N146"/>
      <c r="O146" s="160">
        <v>0.16</v>
      </c>
      <c r="P146" s="160">
        <v>0.14000000000000001</v>
      </c>
      <c r="Q146" s="160">
        <v>0.1</v>
      </c>
      <c r="R146" s="160">
        <v>0.06</v>
      </c>
      <c r="S146" s="160">
        <v>0.02</v>
      </c>
      <c r="T146" s="160">
        <v>0.04</v>
      </c>
      <c r="U146" s="160">
        <v>0.06</v>
      </c>
      <c r="V146" s="160">
        <v>0.1</v>
      </c>
      <c r="W146" t="str">
        <f t="shared" si="2"/>
        <v>Belgique - Iran4619421hMi-temps 1</v>
      </c>
    </row>
    <row r="147" spans="1:23" hidden="1" x14ac:dyDescent="0.25">
      <c r="A147" s="3">
        <v>1</v>
      </c>
      <c r="B147" s="4" t="s">
        <v>106</v>
      </c>
      <c r="C147" s="5">
        <v>46194</v>
      </c>
      <c r="D147" s="6" t="s">
        <v>20</v>
      </c>
      <c r="E147" s="6" t="s">
        <v>36</v>
      </c>
      <c r="F147" s="6" t="b">
        <v>1</v>
      </c>
      <c r="G147" s="6" t="s">
        <v>67</v>
      </c>
      <c r="H147" s="3" t="s">
        <v>139</v>
      </c>
      <c r="I147" s="6" t="s">
        <v>79</v>
      </c>
      <c r="J147" s="6" t="s">
        <v>89</v>
      </c>
      <c r="K147" s="7">
        <f>'[1]CDM 2026 (3)'!$I64</f>
        <v>60000</v>
      </c>
      <c r="L147" s="8">
        <f>'[1]CDM 2026 (3)'!$H64</f>
        <v>4.25</v>
      </c>
      <c r="M147"/>
      <c r="N147"/>
      <c r="O147" s="160">
        <v>0.1</v>
      </c>
      <c r="P147" s="160">
        <v>0.06</v>
      </c>
      <c r="Q147" s="160">
        <v>0.04</v>
      </c>
      <c r="R147" s="160">
        <v>0.02</v>
      </c>
      <c r="S147" s="160">
        <v>0.02</v>
      </c>
      <c r="T147" s="160">
        <v>0.04</v>
      </c>
      <c r="U147" s="160">
        <v>0.06</v>
      </c>
      <c r="V147" s="160">
        <v>0.1</v>
      </c>
      <c r="W147" t="str">
        <f t="shared" si="2"/>
        <v>Belgique - Iran4619421hMi-temps 2</v>
      </c>
    </row>
    <row r="148" spans="1:23" hidden="1" x14ac:dyDescent="0.25">
      <c r="A148" s="3">
        <v>1</v>
      </c>
      <c r="B148" s="4" t="s">
        <v>106</v>
      </c>
      <c r="C148" s="5">
        <v>46194</v>
      </c>
      <c r="D148" s="6" t="s">
        <v>20</v>
      </c>
      <c r="E148" s="6" t="s">
        <v>36</v>
      </c>
      <c r="F148" s="6" t="b">
        <v>1</v>
      </c>
      <c r="G148" s="6" t="s">
        <v>67</v>
      </c>
      <c r="H148" s="3" t="s">
        <v>140</v>
      </c>
      <c r="I148" s="6" t="s">
        <v>79</v>
      </c>
      <c r="J148" s="6" t="s">
        <v>89</v>
      </c>
      <c r="K148" s="7">
        <f>'[1]CDM 2026 (3)'!$I65</f>
        <v>65000</v>
      </c>
      <c r="L148" s="8">
        <f>'[1]CDM 2026 (3)'!$H65</f>
        <v>4.6500000000000004</v>
      </c>
      <c r="M148"/>
      <c r="N148"/>
      <c r="O148" s="160">
        <v>0.1</v>
      </c>
      <c r="P148" s="160">
        <v>0.06</v>
      </c>
      <c r="Q148" s="160">
        <v>0.04</v>
      </c>
      <c r="R148" s="160">
        <v>0.02</v>
      </c>
      <c r="S148" s="160">
        <v>0.06</v>
      </c>
      <c r="T148" s="160">
        <v>0.1</v>
      </c>
      <c r="U148" s="160">
        <v>0.14000000000000001</v>
      </c>
      <c r="V148" s="160">
        <v>0.16</v>
      </c>
      <c r="W148" t="str">
        <f t="shared" si="2"/>
        <v>Belgique - Iran4619421hMi-temps 3</v>
      </c>
    </row>
    <row r="149" spans="1:23" hidden="1" x14ac:dyDescent="0.25">
      <c r="A149" s="3">
        <v>1</v>
      </c>
      <c r="B149" s="4" t="s">
        <v>106</v>
      </c>
      <c r="C149" s="5">
        <v>46194</v>
      </c>
      <c r="D149" s="6" t="s">
        <v>20</v>
      </c>
      <c r="E149" s="6" t="s">
        <v>36</v>
      </c>
      <c r="F149" s="6" t="b">
        <v>1</v>
      </c>
      <c r="G149" s="6" t="s">
        <v>67</v>
      </c>
      <c r="H149" s="3" t="s">
        <v>244</v>
      </c>
      <c r="I149" s="6" t="s">
        <v>79</v>
      </c>
      <c r="J149" s="6" t="s">
        <v>89</v>
      </c>
      <c r="K149" s="7">
        <f>'[1]CDM 2026 (3)'!$I66</f>
        <v>75000</v>
      </c>
      <c r="L149" s="8">
        <f>'[1]CDM 2026 (3)'!$H66*0.95</f>
        <v>5.0824999999999996</v>
      </c>
      <c r="M149" s="160">
        <v>0.2</v>
      </c>
      <c r="N149" s="160">
        <v>0.2</v>
      </c>
      <c r="O149"/>
      <c r="P149"/>
      <c r="Q149"/>
      <c r="R149"/>
      <c r="S149"/>
      <c r="T149"/>
      <c r="U149"/>
      <c r="V149"/>
      <c r="W149" t="str">
        <f t="shared" si="2"/>
        <v>Belgique - Iran4619421hPower break 2</v>
      </c>
    </row>
    <row r="150" spans="1:23" hidden="1" x14ac:dyDescent="0.25">
      <c r="A150" s="3">
        <v>1</v>
      </c>
      <c r="B150" s="4" t="s">
        <v>106</v>
      </c>
      <c r="C150" s="5">
        <v>46194</v>
      </c>
      <c r="D150" s="6" t="s">
        <v>20</v>
      </c>
      <c r="E150" s="6" t="s">
        <v>36</v>
      </c>
      <c r="F150" s="6" t="b">
        <v>1</v>
      </c>
      <c r="G150" s="6" t="s">
        <v>67</v>
      </c>
      <c r="H150" s="3" t="s">
        <v>119</v>
      </c>
      <c r="I150" s="6" t="s">
        <v>79</v>
      </c>
      <c r="J150" s="6" t="s">
        <v>89</v>
      </c>
      <c r="K150" s="7">
        <f>'[1]CDM 2026 (3)'!$I67</f>
        <v>30000</v>
      </c>
      <c r="L150" s="8">
        <f>'[1]CDM 2026 (3)'!$H67</f>
        <v>2.5</v>
      </c>
      <c r="M150"/>
      <c r="N150"/>
      <c r="O150" s="160">
        <v>0.16</v>
      </c>
      <c r="P150" s="160">
        <v>0.14000000000000001</v>
      </c>
      <c r="Q150" s="160">
        <v>0.1</v>
      </c>
      <c r="R150" s="160">
        <v>0.06</v>
      </c>
      <c r="S150" s="160">
        <v>0.04</v>
      </c>
      <c r="T150" s="160">
        <v>0.08</v>
      </c>
      <c r="U150" s="160">
        <v>0.12</v>
      </c>
      <c r="V150" s="160">
        <v>0.15</v>
      </c>
      <c r="W150" t="str">
        <f t="shared" si="2"/>
        <v>Belgique - Iran4619421hFin match</v>
      </c>
    </row>
    <row r="151" spans="1:23" hidden="1" x14ac:dyDescent="0.25">
      <c r="A151" s="3">
        <v>1</v>
      </c>
      <c r="B151" s="4" t="s">
        <v>106</v>
      </c>
      <c r="C151" s="5">
        <v>46195</v>
      </c>
      <c r="D151" s="6" t="s">
        <v>37</v>
      </c>
      <c r="E151" s="6" t="s">
        <v>38</v>
      </c>
      <c r="F151" s="6" t="b">
        <v>1</v>
      </c>
      <c r="G151" s="6" t="s">
        <v>69</v>
      </c>
      <c r="H151" s="3" t="s">
        <v>241</v>
      </c>
      <c r="I151" s="6" t="s">
        <v>81</v>
      </c>
      <c r="J151" s="6" t="s">
        <v>89</v>
      </c>
      <c r="K151" s="7">
        <f>'[1]CDM 2026 (3)'!$I92</f>
        <v>20000</v>
      </c>
      <c r="L151" s="8">
        <f>'[1]CDM 2026 (3)'!$H92</f>
        <v>1.7641025641025643</v>
      </c>
      <c r="M151"/>
      <c r="N151"/>
      <c r="O151" s="160">
        <v>0.15</v>
      </c>
      <c r="P151" s="160">
        <v>0.12</v>
      </c>
      <c r="Q151" s="160">
        <v>0.08</v>
      </c>
      <c r="R151" s="160">
        <v>0.04</v>
      </c>
      <c r="S151" s="160">
        <v>0.06</v>
      </c>
      <c r="T151" s="160">
        <v>0.1</v>
      </c>
      <c r="U151" s="160">
        <v>0.14000000000000001</v>
      </c>
      <c r="V151" s="160">
        <v>0.16</v>
      </c>
      <c r="W151" t="str">
        <f t="shared" si="2"/>
        <v>Argentine - Autriche4619519hAvant Match</v>
      </c>
    </row>
    <row r="152" spans="1:23" hidden="1" x14ac:dyDescent="0.25">
      <c r="A152" s="3">
        <v>1</v>
      </c>
      <c r="B152" s="4" t="s">
        <v>106</v>
      </c>
      <c r="C152" s="5">
        <v>46195</v>
      </c>
      <c r="D152" s="6" t="s">
        <v>37</v>
      </c>
      <c r="E152" s="6" t="s">
        <v>38</v>
      </c>
      <c r="F152" s="6" t="b">
        <v>1</v>
      </c>
      <c r="G152" s="6" t="s">
        <v>69</v>
      </c>
      <c r="H152" s="3" t="s">
        <v>243</v>
      </c>
      <c r="I152" s="6" t="s">
        <v>81</v>
      </c>
      <c r="J152" s="6" t="s">
        <v>89</v>
      </c>
      <c r="K152" s="7">
        <f>'[1]CDM 2026 (3)'!$I94</f>
        <v>85000</v>
      </c>
      <c r="L152" s="8">
        <f>'[1]CDM 2026 (3)'!$H94*0.95</f>
        <v>7.03</v>
      </c>
      <c r="M152" s="160">
        <v>0.2</v>
      </c>
      <c r="N152" s="160">
        <v>0.2</v>
      </c>
      <c r="O152"/>
      <c r="P152"/>
      <c r="Q152"/>
      <c r="R152"/>
      <c r="S152"/>
      <c r="T152"/>
      <c r="U152"/>
      <c r="V152"/>
      <c r="W152" t="str">
        <f t="shared" si="2"/>
        <v>Argentine - Autriche4619519hPower break 1</v>
      </c>
    </row>
    <row r="153" spans="1:23" hidden="1" x14ac:dyDescent="0.25">
      <c r="A153" s="3">
        <v>1</v>
      </c>
      <c r="B153" s="4" t="s">
        <v>106</v>
      </c>
      <c r="C153" s="5">
        <v>46195</v>
      </c>
      <c r="D153" s="6" t="s">
        <v>37</v>
      </c>
      <c r="E153" s="6" t="s">
        <v>38</v>
      </c>
      <c r="F153" s="6" t="b">
        <v>1</v>
      </c>
      <c r="G153" s="6" t="s">
        <v>69</v>
      </c>
      <c r="H153" s="3" t="s">
        <v>138</v>
      </c>
      <c r="I153" s="6" t="s">
        <v>81</v>
      </c>
      <c r="J153" s="6" t="s">
        <v>89</v>
      </c>
      <c r="K153" s="7">
        <f>'[1]CDM 2026 (3)'!$I95</f>
        <v>70000</v>
      </c>
      <c r="L153" s="8">
        <f>'[1]CDM 2026 (3)'!$H95</f>
        <v>6.1</v>
      </c>
      <c r="M153"/>
      <c r="N153"/>
      <c r="O153" s="160">
        <v>0.16</v>
      </c>
      <c r="P153" s="160">
        <v>0.14000000000000001</v>
      </c>
      <c r="Q153" s="160">
        <v>0.1</v>
      </c>
      <c r="R153" s="160">
        <v>0.06</v>
      </c>
      <c r="S153" s="160">
        <v>0.02</v>
      </c>
      <c r="T153" s="160">
        <v>0.04</v>
      </c>
      <c r="U153" s="160">
        <v>0.06</v>
      </c>
      <c r="V153" s="160">
        <v>0.1</v>
      </c>
      <c r="W153" t="str">
        <f t="shared" si="2"/>
        <v>Argentine - Autriche4619519hMi-temps 1</v>
      </c>
    </row>
    <row r="154" spans="1:23" hidden="1" x14ac:dyDescent="0.25">
      <c r="A154" s="3">
        <v>1</v>
      </c>
      <c r="B154" s="4" t="s">
        <v>106</v>
      </c>
      <c r="C154" s="5">
        <v>46195</v>
      </c>
      <c r="D154" s="6" t="s">
        <v>37</v>
      </c>
      <c r="E154" s="6" t="s">
        <v>38</v>
      </c>
      <c r="F154" s="6" t="b">
        <v>1</v>
      </c>
      <c r="G154" s="6" t="s">
        <v>69</v>
      </c>
      <c r="H154" s="3" t="s">
        <v>139</v>
      </c>
      <c r="I154" s="6" t="s">
        <v>81</v>
      </c>
      <c r="J154" s="6" t="s">
        <v>89</v>
      </c>
      <c r="K154" s="7">
        <f>'[1]CDM 2026 (3)'!$I96</f>
        <v>65000</v>
      </c>
      <c r="L154" s="8">
        <f>'[1]CDM 2026 (3)'!$H96</f>
        <v>5.65</v>
      </c>
      <c r="M154"/>
      <c r="N154"/>
      <c r="O154" s="160">
        <v>0.1</v>
      </c>
      <c r="P154" s="160">
        <v>0.06</v>
      </c>
      <c r="Q154" s="160">
        <v>0.04</v>
      </c>
      <c r="R154" s="160">
        <v>0.02</v>
      </c>
      <c r="S154" s="160">
        <v>0.02</v>
      </c>
      <c r="T154" s="160">
        <v>0.04</v>
      </c>
      <c r="U154" s="160">
        <v>0.06</v>
      </c>
      <c r="V154" s="160">
        <v>0.1</v>
      </c>
      <c r="W154" t="str">
        <f t="shared" si="2"/>
        <v>Argentine - Autriche4619519hMi-temps 2</v>
      </c>
    </row>
    <row r="155" spans="1:23" hidden="1" x14ac:dyDescent="0.25">
      <c r="A155" s="3">
        <v>1</v>
      </c>
      <c r="B155" s="4" t="s">
        <v>106</v>
      </c>
      <c r="C155" s="5">
        <v>46195</v>
      </c>
      <c r="D155" s="6" t="s">
        <v>37</v>
      </c>
      <c r="E155" s="6" t="s">
        <v>38</v>
      </c>
      <c r="F155" s="6" t="b">
        <v>1</v>
      </c>
      <c r="G155" s="6" t="s">
        <v>69</v>
      </c>
      <c r="H155" s="3" t="s">
        <v>140</v>
      </c>
      <c r="I155" s="6" t="s">
        <v>81</v>
      </c>
      <c r="J155" s="6" t="s">
        <v>89</v>
      </c>
      <c r="K155" s="7">
        <f>'[1]CDM 2026 (3)'!$I97</f>
        <v>70000</v>
      </c>
      <c r="L155" s="8">
        <f>'[1]CDM 2026 (3)'!$H97</f>
        <v>6.1</v>
      </c>
      <c r="M155"/>
      <c r="N155"/>
      <c r="O155" s="160">
        <v>0.1</v>
      </c>
      <c r="P155" s="160">
        <v>0.06</v>
      </c>
      <c r="Q155" s="160">
        <v>0.04</v>
      </c>
      <c r="R155" s="160">
        <v>0.02</v>
      </c>
      <c r="S155" s="160">
        <v>0.06</v>
      </c>
      <c r="T155" s="160">
        <v>0.1</v>
      </c>
      <c r="U155" s="160">
        <v>0.14000000000000001</v>
      </c>
      <c r="V155" s="160">
        <v>0.16</v>
      </c>
      <c r="W155" t="str">
        <f t="shared" si="2"/>
        <v>Argentine - Autriche4619519hMi-temps 3</v>
      </c>
    </row>
    <row r="156" spans="1:23" hidden="1" x14ac:dyDescent="0.25">
      <c r="A156" s="3">
        <v>1</v>
      </c>
      <c r="B156" s="4" t="s">
        <v>106</v>
      </c>
      <c r="C156" s="5">
        <v>46195</v>
      </c>
      <c r="D156" s="6" t="s">
        <v>37</v>
      </c>
      <c r="E156" s="6" t="s">
        <v>38</v>
      </c>
      <c r="F156" s="6" t="b">
        <v>1</v>
      </c>
      <c r="G156" s="6" t="s">
        <v>69</v>
      </c>
      <c r="H156" s="3" t="s">
        <v>244</v>
      </c>
      <c r="I156" s="6" t="s">
        <v>81</v>
      </c>
      <c r="J156" s="6" t="s">
        <v>89</v>
      </c>
      <c r="K156" s="7">
        <f>'[1]CDM 2026 (3)'!$I98</f>
        <v>85000</v>
      </c>
      <c r="L156" s="8">
        <f>'[1]CDM 2026 (3)'!$H98*0.95</f>
        <v>7.03</v>
      </c>
      <c r="M156" s="160">
        <v>0.2</v>
      </c>
      <c r="N156" s="160">
        <v>0.2</v>
      </c>
      <c r="O156"/>
      <c r="P156"/>
      <c r="Q156"/>
      <c r="R156"/>
      <c r="S156"/>
      <c r="T156"/>
      <c r="U156"/>
      <c r="V156"/>
      <c r="W156" t="str">
        <f t="shared" si="2"/>
        <v>Argentine - Autriche4619519hPower break 2</v>
      </c>
    </row>
    <row r="157" spans="1:23" hidden="1" x14ac:dyDescent="0.25">
      <c r="A157" s="3">
        <v>1</v>
      </c>
      <c r="B157" s="4" t="s">
        <v>106</v>
      </c>
      <c r="C157" s="5">
        <v>46195</v>
      </c>
      <c r="D157" s="6" t="s">
        <v>37</v>
      </c>
      <c r="E157" s="6" t="s">
        <v>38</v>
      </c>
      <c r="F157" s="6" t="b">
        <v>1</v>
      </c>
      <c r="G157" s="6" t="s">
        <v>69</v>
      </c>
      <c r="H157" s="3" t="s">
        <v>119</v>
      </c>
      <c r="I157" s="6" t="s">
        <v>81</v>
      </c>
      <c r="J157" s="6" t="s">
        <v>89</v>
      </c>
      <c r="K157" s="7">
        <f>'[1]CDM 2026 (3)'!$I99</f>
        <v>52000</v>
      </c>
      <c r="L157" s="8">
        <f>'[1]CDM 2026 (3)'!$H99</f>
        <v>4.55</v>
      </c>
      <c r="M157"/>
      <c r="N157"/>
      <c r="O157" s="160">
        <v>0.16</v>
      </c>
      <c r="P157" s="160">
        <v>0.14000000000000001</v>
      </c>
      <c r="Q157" s="160">
        <v>0.1</v>
      </c>
      <c r="R157" s="160">
        <v>0.06</v>
      </c>
      <c r="S157" s="160">
        <v>0.04</v>
      </c>
      <c r="T157" s="160">
        <v>0.08</v>
      </c>
      <c r="U157" s="160">
        <v>0.12</v>
      </c>
      <c r="V157" s="160">
        <v>0.15</v>
      </c>
      <c r="W157" t="str">
        <f t="shared" ref="W157:W205" si="3">_xlfn.CONCAT(G157,C157,I157,H157)</f>
        <v>Argentine - Autriche4619519hFin match</v>
      </c>
    </row>
    <row r="158" spans="1:23" hidden="1" x14ac:dyDescent="0.25">
      <c r="A158" s="3">
        <v>1</v>
      </c>
      <c r="B158" s="4" t="s">
        <v>106</v>
      </c>
      <c r="C158" s="5">
        <v>46196</v>
      </c>
      <c r="D158" s="6" t="s">
        <v>26</v>
      </c>
      <c r="E158" s="6" t="s">
        <v>39</v>
      </c>
      <c r="F158" s="6" t="b">
        <v>1</v>
      </c>
      <c r="G158" s="6" t="s">
        <v>70</v>
      </c>
      <c r="H158" s="3" t="s">
        <v>241</v>
      </c>
      <c r="I158" s="6" t="s">
        <v>82</v>
      </c>
      <c r="J158" s="6" t="s">
        <v>90</v>
      </c>
      <c r="K158" s="7">
        <f>'[1]CDM 2026 (3)'!$I140</f>
        <v>45000</v>
      </c>
      <c r="L158" s="8">
        <f>'[1]CDM 2026 (3)'!$H140</f>
        <v>3.2</v>
      </c>
      <c r="M158"/>
      <c r="N158"/>
      <c r="O158" s="160">
        <v>0.15</v>
      </c>
      <c r="P158" s="160">
        <v>0.12</v>
      </c>
      <c r="Q158" s="160">
        <v>0.08</v>
      </c>
      <c r="R158" s="160">
        <v>0.04</v>
      </c>
      <c r="S158" s="160">
        <v>0.06</v>
      </c>
      <c r="T158" s="160">
        <v>0.1</v>
      </c>
      <c r="U158" s="160">
        <v>0.14000000000000001</v>
      </c>
      <c r="V158" s="160">
        <v>0.16</v>
      </c>
      <c r="W158" t="str">
        <f t="shared" si="3"/>
        <v>Angleterre - Ghana4619622hAvant Match</v>
      </c>
    </row>
    <row r="159" spans="1:23" hidden="1" x14ac:dyDescent="0.25">
      <c r="A159" s="3">
        <v>1</v>
      </c>
      <c r="B159" s="4" t="s">
        <v>106</v>
      </c>
      <c r="C159" s="5">
        <v>46196</v>
      </c>
      <c r="D159" s="6" t="s">
        <v>26</v>
      </c>
      <c r="E159" s="6" t="s">
        <v>39</v>
      </c>
      <c r="F159" s="6" t="b">
        <v>1</v>
      </c>
      <c r="G159" s="6" t="s">
        <v>70</v>
      </c>
      <c r="H159" s="3" t="s">
        <v>243</v>
      </c>
      <c r="I159" s="6" t="s">
        <v>82</v>
      </c>
      <c r="J159" s="6" t="s">
        <v>90</v>
      </c>
      <c r="K159" s="7">
        <f>'[1]CDM 2026 (3)'!$I142</f>
        <v>85000</v>
      </c>
      <c r="L159" s="8">
        <f>'[1]CDM 2026 (3)'!$H142*0.95</f>
        <v>6.46</v>
      </c>
      <c r="M159" s="160">
        <v>0.2</v>
      </c>
      <c r="N159" s="160">
        <v>0.2</v>
      </c>
      <c r="O159"/>
      <c r="P159"/>
      <c r="Q159"/>
      <c r="R159"/>
      <c r="S159"/>
      <c r="T159"/>
      <c r="U159"/>
      <c r="V159"/>
      <c r="W159" t="str">
        <f t="shared" si="3"/>
        <v>Angleterre - Ghana4619622hPower break 1</v>
      </c>
    </row>
    <row r="160" spans="1:23" hidden="1" x14ac:dyDescent="0.25">
      <c r="A160" s="3">
        <v>1</v>
      </c>
      <c r="B160" s="4" t="s">
        <v>106</v>
      </c>
      <c r="C160" s="5">
        <v>46196</v>
      </c>
      <c r="D160" s="6" t="s">
        <v>26</v>
      </c>
      <c r="E160" s="6" t="s">
        <v>39</v>
      </c>
      <c r="F160" s="6" t="b">
        <v>1</v>
      </c>
      <c r="G160" s="6" t="s">
        <v>70</v>
      </c>
      <c r="H160" s="3" t="s">
        <v>138</v>
      </c>
      <c r="I160" s="6" t="s">
        <v>82</v>
      </c>
      <c r="J160" s="6" t="s">
        <v>90</v>
      </c>
      <c r="K160" s="7">
        <f>'[1]CDM 2026 (3)'!$I143</f>
        <v>70000</v>
      </c>
      <c r="L160" s="8">
        <f>'[1]CDM 2026 (3)'!$H143</f>
        <v>5.6</v>
      </c>
      <c r="M160"/>
      <c r="N160"/>
      <c r="O160" s="160">
        <v>0.16</v>
      </c>
      <c r="P160" s="160">
        <v>0.14000000000000001</v>
      </c>
      <c r="Q160" s="160">
        <v>0.1</v>
      </c>
      <c r="R160" s="160">
        <v>0.06</v>
      </c>
      <c r="S160" s="160">
        <v>0.02</v>
      </c>
      <c r="T160" s="160">
        <v>0.04</v>
      </c>
      <c r="U160" s="160">
        <v>0.06</v>
      </c>
      <c r="V160" s="160">
        <v>0.1</v>
      </c>
      <c r="W160" t="str">
        <f t="shared" si="3"/>
        <v>Angleterre - Ghana4619622hMi-temps 1</v>
      </c>
    </row>
    <row r="161" spans="1:23" hidden="1" x14ac:dyDescent="0.25">
      <c r="A161" s="3">
        <v>1</v>
      </c>
      <c r="B161" s="4" t="s">
        <v>106</v>
      </c>
      <c r="C161" s="5">
        <v>46196</v>
      </c>
      <c r="D161" s="6" t="s">
        <v>26</v>
      </c>
      <c r="E161" s="6" t="s">
        <v>39</v>
      </c>
      <c r="F161" s="6" t="b">
        <v>1</v>
      </c>
      <c r="G161" s="6" t="s">
        <v>70</v>
      </c>
      <c r="H161" s="3" t="s">
        <v>139</v>
      </c>
      <c r="I161" s="6" t="s">
        <v>82</v>
      </c>
      <c r="J161" s="6" t="s">
        <v>90</v>
      </c>
      <c r="K161" s="7">
        <f>'[1]CDM 2026 (3)'!$I144</f>
        <v>65000</v>
      </c>
      <c r="L161" s="8">
        <f>'[1]CDM 2026 (3)'!$H144</f>
        <v>5.2</v>
      </c>
      <c r="M161"/>
      <c r="N161"/>
      <c r="O161" s="160">
        <v>0.1</v>
      </c>
      <c r="P161" s="160">
        <v>0.06</v>
      </c>
      <c r="Q161" s="160">
        <v>0.04</v>
      </c>
      <c r="R161" s="160">
        <v>0.02</v>
      </c>
      <c r="S161" s="160">
        <v>0.02</v>
      </c>
      <c r="T161" s="160">
        <v>0.04</v>
      </c>
      <c r="U161" s="160">
        <v>0.06</v>
      </c>
      <c r="V161" s="160">
        <v>0.1</v>
      </c>
      <c r="W161" t="str">
        <f t="shared" si="3"/>
        <v>Angleterre - Ghana4619622hMi-temps 2</v>
      </c>
    </row>
    <row r="162" spans="1:23" hidden="1" x14ac:dyDescent="0.25">
      <c r="A162" s="3">
        <v>1</v>
      </c>
      <c r="B162" s="4" t="s">
        <v>106</v>
      </c>
      <c r="C162" s="5">
        <v>46196</v>
      </c>
      <c r="D162" s="6" t="s">
        <v>26</v>
      </c>
      <c r="E162" s="6" t="s">
        <v>39</v>
      </c>
      <c r="F162" s="6" t="b">
        <v>1</v>
      </c>
      <c r="G162" s="6" t="s">
        <v>70</v>
      </c>
      <c r="H162" s="3" t="s">
        <v>140</v>
      </c>
      <c r="I162" s="6" t="s">
        <v>82</v>
      </c>
      <c r="J162" s="6" t="s">
        <v>90</v>
      </c>
      <c r="K162" s="7">
        <f>'[1]CDM 2026 (3)'!$I145</f>
        <v>70000</v>
      </c>
      <c r="L162" s="8">
        <f>'[1]CDM 2026 (3)'!$H145</f>
        <v>5.6</v>
      </c>
      <c r="M162"/>
      <c r="N162"/>
      <c r="O162" s="160">
        <v>0.1</v>
      </c>
      <c r="P162" s="160">
        <v>0.06</v>
      </c>
      <c r="Q162" s="160">
        <v>0.04</v>
      </c>
      <c r="R162" s="160">
        <v>0.02</v>
      </c>
      <c r="S162" s="160">
        <v>0.06</v>
      </c>
      <c r="T162" s="160">
        <v>0.1</v>
      </c>
      <c r="U162" s="160">
        <v>0.14000000000000001</v>
      </c>
      <c r="V162" s="160">
        <v>0.16</v>
      </c>
      <c r="W162" t="str">
        <f t="shared" si="3"/>
        <v>Angleterre - Ghana4619622hMi-temps 3</v>
      </c>
    </row>
    <row r="163" spans="1:23" hidden="1" x14ac:dyDescent="0.25">
      <c r="A163" s="3">
        <v>1</v>
      </c>
      <c r="B163" s="4" t="s">
        <v>106</v>
      </c>
      <c r="C163" s="5">
        <v>46196</v>
      </c>
      <c r="D163" s="6" t="s">
        <v>26</v>
      </c>
      <c r="E163" s="6" t="s">
        <v>39</v>
      </c>
      <c r="F163" s="6" t="b">
        <v>1</v>
      </c>
      <c r="G163" s="6" t="s">
        <v>70</v>
      </c>
      <c r="H163" s="3" t="s">
        <v>244</v>
      </c>
      <c r="I163" s="6" t="s">
        <v>82</v>
      </c>
      <c r="J163" s="6" t="s">
        <v>90</v>
      </c>
      <c r="K163" s="7">
        <f>'[1]CDM 2026 (3)'!$I146</f>
        <v>85000</v>
      </c>
      <c r="L163" s="8">
        <f>'[1]CDM 2026 (3)'!$H146*0.95</f>
        <v>6.46</v>
      </c>
      <c r="M163" s="160">
        <v>0.2</v>
      </c>
      <c r="N163" s="160">
        <v>0.2</v>
      </c>
      <c r="O163"/>
      <c r="P163"/>
      <c r="Q163"/>
      <c r="R163"/>
      <c r="S163"/>
      <c r="T163"/>
      <c r="U163"/>
      <c r="V163"/>
      <c r="W163" t="str">
        <f t="shared" si="3"/>
        <v>Angleterre - Ghana4619622hPower break 2</v>
      </c>
    </row>
    <row r="164" spans="1:23" hidden="1" x14ac:dyDescent="0.25">
      <c r="A164" s="3">
        <v>1</v>
      </c>
      <c r="B164" s="4" t="s">
        <v>106</v>
      </c>
      <c r="C164" s="5">
        <v>46196</v>
      </c>
      <c r="D164" s="6" t="s">
        <v>26</v>
      </c>
      <c r="E164" s="6" t="s">
        <v>39</v>
      </c>
      <c r="F164" s="6" t="b">
        <v>1</v>
      </c>
      <c r="G164" s="6" t="s">
        <v>70</v>
      </c>
      <c r="H164" s="3" t="s">
        <v>119</v>
      </c>
      <c r="I164" s="6" t="s">
        <v>82</v>
      </c>
      <c r="J164" s="6" t="s">
        <v>90</v>
      </c>
      <c r="K164" s="7">
        <f>'[1]CDM 2026 (3)'!$I147</f>
        <v>16000</v>
      </c>
      <c r="L164" s="8">
        <f>'[1]CDM 2026 (3)'!$H147</f>
        <v>1.8</v>
      </c>
      <c r="M164"/>
      <c r="N164"/>
      <c r="O164" s="160">
        <v>0.16</v>
      </c>
      <c r="P164" s="160">
        <v>0.14000000000000001</v>
      </c>
      <c r="Q164" s="160">
        <v>0.1</v>
      </c>
      <c r="R164" s="160">
        <v>0.06</v>
      </c>
      <c r="S164" s="160">
        <v>0.04</v>
      </c>
      <c r="T164" s="160">
        <v>0.08</v>
      </c>
      <c r="U164" s="160">
        <v>0.12</v>
      </c>
      <c r="V164" s="160">
        <v>0.15</v>
      </c>
      <c r="W164" t="str">
        <f t="shared" si="3"/>
        <v>Angleterre - Ghana4619622hFin match</v>
      </c>
    </row>
    <row r="165" spans="1:23" hidden="1" x14ac:dyDescent="0.25">
      <c r="A165" s="3">
        <v>1</v>
      </c>
      <c r="B165" s="4" t="s">
        <v>106</v>
      </c>
      <c r="C165" s="5">
        <v>46196</v>
      </c>
      <c r="D165" s="6" t="s">
        <v>28</v>
      </c>
      <c r="E165" s="6" t="s">
        <v>40</v>
      </c>
      <c r="F165" s="6" t="b">
        <v>1</v>
      </c>
      <c r="G165" s="6" t="s">
        <v>71</v>
      </c>
      <c r="H165" s="3" t="s">
        <v>241</v>
      </c>
      <c r="I165" s="6" t="s">
        <v>81</v>
      </c>
      <c r="J165" s="6" t="s">
        <v>89</v>
      </c>
      <c r="K165" s="7">
        <f>'[1]CDM 2026 (3)'!$I124</f>
        <v>18000</v>
      </c>
      <c r="L165" s="8">
        <f>'[1]CDM 2026 (3)'!$H124</f>
        <v>1.6</v>
      </c>
      <c r="M165"/>
      <c r="N165"/>
      <c r="O165" s="160">
        <v>0.15</v>
      </c>
      <c r="P165" s="160">
        <v>0.12</v>
      </c>
      <c r="Q165" s="160">
        <v>0.08</v>
      </c>
      <c r="R165" s="160">
        <v>0.04</v>
      </c>
      <c r="S165" s="160">
        <v>0.06</v>
      </c>
      <c r="T165" s="160">
        <v>0.1</v>
      </c>
      <c r="U165" s="160">
        <v>0.14000000000000001</v>
      </c>
      <c r="V165" s="160">
        <v>0.16</v>
      </c>
      <c r="W165" t="str">
        <f t="shared" si="3"/>
        <v>Portugal - Ouzbékistan4619619hAvant Match</v>
      </c>
    </row>
    <row r="166" spans="1:23" hidden="1" x14ac:dyDescent="0.25">
      <c r="A166" s="3">
        <v>1</v>
      </c>
      <c r="B166" s="4" t="s">
        <v>106</v>
      </c>
      <c r="C166" s="5">
        <v>46196</v>
      </c>
      <c r="D166" s="6" t="s">
        <v>28</v>
      </c>
      <c r="E166" s="6" t="s">
        <v>40</v>
      </c>
      <c r="F166" s="6" t="b">
        <v>1</v>
      </c>
      <c r="G166" s="6" t="s">
        <v>71</v>
      </c>
      <c r="H166" s="3" t="s">
        <v>243</v>
      </c>
      <c r="I166" s="6" t="s">
        <v>81</v>
      </c>
      <c r="J166" s="6" t="s">
        <v>89</v>
      </c>
      <c r="K166" s="7">
        <f>'[1]CDM 2026 (3)'!$I126</f>
        <v>78000</v>
      </c>
      <c r="L166" s="8">
        <f>'[1]CDM 2026 (3)'!$H126*0.95</f>
        <v>6.46</v>
      </c>
      <c r="M166" s="160">
        <v>0.2</v>
      </c>
      <c r="N166" s="160">
        <v>0.2</v>
      </c>
      <c r="O166"/>
      <c r="P166"/>
      <c r="Q166"/>
      <c r="R166"/>
      <c r="S166"/>
      <c r="T166"/>
      <c r="U166"/>
      <c r="V166"/>
      <c r="W166" t="str">
        <f t="shared" si="3"/>
        <v>Portugal - Ouzbékistan4619619hPower break 1</v>
      </c>
    </row>
    <row r="167" spans="1:23" hidden="1" x14ac:dyDescent="0.25">
      <c r="A167" s="3">
        <v>1</v>
      </c>
      <c r="B167" s="4" t="s">
        <v>106</v>
      </c>
      <c r="C167" s="5">
        <v>46196</v>
      </c>
      <c r="D167" s="6" t="s">
        <v>28</v>
      </c>
      <c r="E167" s="6" t="s">
        <v>40</v>
      </c>
      <c r="F167" s="6" t="b">
        <v>1</v>
      </c>
      <c r="G167" s="6" t="s">
        <v>71</v>
      </c>
      <c r="H167" s="3" t="s">
        <v>138</v>
      </c>
      <c r="I167" s="6" t="s">
        <v>81</v>
      </c>
      <c r="J167" s="6" t="s">
        <v>89</v>
      </c>
      <c r="K167" s="7">
        <f>'[1]CDM 2026 (3)'!$I127</f>
        <v>65000</v>
      </c>
      <c r="L167" s="8">
        <f>'[1]CDM 2026 (3)'!$H127</f>
        <v>5.65</v>
      </c>
      <c r="M167"/>
      <c r="N167"/>
      <c r="O167" s="160">
        <v>0.16</v>
      </c>
      <c r="P167" s="160">
        <v>0.14000000000000001</v>
      </c>
      <c r="Q167" s="160">
        <v>0.1</v>
      </c>
      <c r="R167" s="160">
        <v>0.06</v>
      </c>
      <c r="S167" s="160">
        <v>0.02</v>
      </c>
      <c r="T167" s="160">
        <v>0.04</v>
      </c>
      <c r="U167" s="160">
        <v>0.06</v>
      </c>
      <c r="V167" s="160">
        <v>0.1</v>
      </c>
      <c r="W167" t="str">
        <f t="shared" si="3"/>
        <v>Portugal - Ouzbékistan4619619hMi-temps 1</v>
      </c>
    </row>
    <row r="168" spans="1:23" hidden="1" x14ac:dyDescent="0.25">
      <c r="A168" s="3">
        <v>1</v>
      </c>
      <c r="B168" s="4" t="s">
        <v>106</v>
      </c>
      <c r="C168" s="5">
        <v>46196</v>
      </c>
      <c r="D168" s="6" t="s">
        <v>28</v>
      </c>
      <c r="E168" s="6" t="s">
        <v>40</v>
      </c>
      <c r="F168" s="6" t="b">
        <v>1</v>
      </c>
      <c r="G168" s="6" t="s">
        <v>71</v>
      </c>
      <c r="H168" s="3" t="s">
        <v>139</v>
      </c>
      <c r="I168" s="6" t="s">
        <v>81</v>
      </c>
      <c r="J168" s="6" t="s">
        <v>89</v>
      </c>
      <c r="K168" s="7">
        <f>'[1]CDM 2026 (3)'!$I128</f>
        <v>60000</v>
      </c>
      <c r="L168" s="8">
        <f>'[1]CDM 2026 (3)'!$H128</f>
        <v>5.2</v>
      </c>
      <c r="M168"/>
      <c r="N168"/>
      <c r="O168" s="160">
        <v>0.1</v>
      </c>
      <c r="P168" s="160">
        <v>0.06</v>
      </c>
      <c r="Q168" s="160">
        <v>0.04</v>
      </c>
      <c r="R168" s="160">
        <v>0.02</v>
      </c>
      <c r="S168" s="160">
        <v>0.02</v>
      </c>
      <c r="T168" s="160">
        <v>0.04</v>
      </c>
      <c r="U168" s="160">
        <v>0.06</v>
      </c>
      <c r="V168" s="160">
        <v>0.1</v>
      </c>
      <c r="W168" t="str">
        <f t="shared" si="3"/>
        <v>Portugal - Ouzbékistan4619619hMi-temps 2</v>
      </c>
    </row>
    <row r="169" spans="1:23" hidden="1" x14ac:dyDescent="0.25">
      <c r="A169" s="3">
        <v>1</v>
      </c>
      <c r="B169" s="4" t="s">
        <v>106</v>
      </c>
      <c r="C169" s="5">
        <v>46196</v>
      </c>
      <c r="D169" s="6" t="s">
        <v>28</v>
      </c>
      <c r="E169" s="6" t="s">
        <v>40</v>
      </c>
      <c r="F169" s="6" t="b">
        <v>1</v>
      </c>
      <c r="G169" s="6" t="s">
        <v>71</v>
      </c>
      <c r="H169" s="3" t="s">
        <v>140</v>
      </c>
      <c r="I169" s="6" t="s">
        <v>81</v>
      </c>
      <c r="J169" s="6" t="s">
        <v>89</v>
      </c>
      <c r="K169" s="7">
        <f>'[1]CDM 2026 (3)'!$I129</f>
        <v>65000</v>
      </c>
      <c r="L169" s="8">
        <f>'[1]CDM 2026 (3)'!$H129</f>
        <v>5.65</v>
      </c>
      <c r="M169"/>
      <c r="N169"/>
      <c r="O169" s="160">
        <v>0.1</v>
      </c>
      <c r="P169" s="160">
        <v>0.06</v>
      </c>
      <c r="Q169" s="160">
        <v>0.04</v>
      </c>
      <c r="R169" s="160">
        <v>0.02</v>
      </c>
      <c r="S169" s="160">
        <v>0.06</v>
      </c>
      <c r="T169" s="160">
        <v>0.1</v>
      </c>
      <c r="U169" s="160">
        <v>0.14000000000000001</v>
      </c>
      <c r="V169" s="160">
        <v>0.16</v>
      </c>
      <c r="W169" t="str">
        <f t="shared" si="3"/>
        <v>Portugal - Ouzbékistan4619619hMi-temps 3</v>
      </c>
    </row>
    <row r="170" spans="1:23" hidden="1" x14ac:dyDescent="0.25">
      <c r="A170" s="3">
        <v>1</v>
      </c>
      <c r="B170" s="4" t="s">
        <v>106</v>
      </c>
      <c r="C170" s="5">
        <v>46196</v>
      </c>
      <c r="D170" s="6" t="s">
        <v>28</v>
      </c>
      <c r="E170" s="6" t="s">
        <v>40</v>
      </c>
      <c r="F170" s="6" t="b">
        <v>1</v>
      </c>
      <c r="G170" s="6" t="s">
        <v>71</v>
      </c>
      <c r="H170" s="3" t="s">
        <v>244</v>
      </c>
      <c r="I170" s="6" t="s">
        <v>81</v>
      </c>
      <c r="J170" s="6" t="s">
        <v>89</v>
      </c>
      <c r="K170" s="7">
        <f>'[1]CDM 2026 (3)'!$I130</f>
        <v>78000</v>
      </c>
      <c r="L170" s="8">
        <f>'[1]CDM 2026 (3)'!$H130*0.95</f>
        <v>6.46</v>
      </c>
      <c r="M170" s="160">
        <v>0.2</v>
      </c>
      <c r="N170" s="160">
        <v>0.2</v>
      </c>
      <c r="O170"/>
      <c r="P170"/>
      <c r="Q170"/>
      <c r="R170"/>
      <c r="S170"/>
      <c r="T170"/>
      <c r="U170"/>
      <c r="V170"/>
      <c r="W170" t="str">
        <f t="shared" si="3"/>
        <v>Portugal - Ouzbékistan4619619hPower break 2</v>
      </c>
    </row>
    <row r="171" spans="1:23" hidden="1" x14ac:dyDescent="0.25">
      <c r="A171" s="3">
        <v>1</v>
      </c>
      <c r="B171" s="4" t="s">
        <v>106</v>
      </c>
      <c r="C171" s="5">
        <v>46196</v>
      </c>
      <c r="D171" s="6" t="s">
        <v>28</v>
      </c>
      <c r="E171" s="6" t="s">
        <v>40</v>
      </c>
      <c r="F171" s="6" t="b">
        <v>1</v>
      </c>
      <c r="G171" s="6" t="s">
        <v>71</v>
      </c>
      <c r="H171" s="3" t="s">
        <v>119</v>
      </c>
      <c r="I171" s="6" t="s">
        <v>81</v>
      </c>
      <c r="J171" s="6" t="s">
        <v>89</v>
      </c>
      <c r="K171" s="7">
        <f>'[1]CDM 2026 (3)'!$I131</f>
        <v>48000</v>
      </c>
      <c r="L171" s="8">
        <f>'[1]CDM 2026 (3)'!$H131</f>
        <v>4.2</v>
      </c>
      <c r="M171"/>
      <c r="N171"/>
      <c r="O171" s="160">
        <v>0.16</v>
      </c>
      <c r="P171" s="160">
        <v>0.14000000000000001</v>
      </c>
      <c r="Q171" s="160">
        <v>0.1</v>
      </c>
      <c r="R171" s="160">
        <v>0.06</v>
      </c>
      <c r="S171" s="160">
        <v>0.04</v>
      </c>
      <c r="T171" s="160">
        <v>0.08</v>
      </c>
      <c r="U171" s="160">
        <v>0.12</v>
      </c>
      <c r="V171" s="160">
        <v>0.15</v>
      </c>
      <c r="W171" t="str">
        <f t="shared" si="3"/>
        <v>Portugal - Ouzbékistan4619619hFin match</v>
      </c>
    </row>
    <row r="172" spans="1:23" hidden="1" x14ac:dyDescent="0.25">
      <c r="A172" s="3">
        <v>1</v>
      </c>
      <c r="B172" s="4" t="s">
        <v>106</v>
      </c>
      <c r="C172" s="5">
        <v>46197</v>
      </c>
      <c r="D172" s="6" t="s">
        <v>31</v>
      </c>
      <c r="E172" s="6" t="s">
        <v>8</v>
      </c>
      <c r="F172" s="6" t="b">
        <v>1</v>
      </c>
      <c r="G172" s="6" t="s">
        <v>72</v>
      </c>
      <c r="H172" s="3" t="s">
        <v>241</v>
      </c>
      <c r="I172" s="6" t="s">
        <v>80</v>
      </c>
      <c r="J172" s="6" t="s">
        <v>83</v>
      </c>
      <c r="K172" s="7">
        <f>'[1]CDM 2026 (4)'!$I28</f>
        <v>18000</v>
      </c>
      <c r="L172" s="8">
        <f>'[1]CDM 2026 (4)'!$H28</f>
        <v>2</v>
      </c>
      <c r="M172"/>
      <c r="N172"/>
      <c r="O172" s="160">
        <v>0.15</v>
      </c>
      <c r="P172" s="160">
        <v>0.12</v>
      </c>
      <c r="Q172" s="160">
        <v>0.08</v>
      </c>
      <c r="R172" s="160">
        <v>0.04</v>
      </c>
      <c r="S172" s="160">
        <v>0.06</v>
      </c>
      <c r="T172" s="160">
        <v>0.1</v>
      </c>
      <c r="U172" s="160">
        <v>0.14000000000000001</v>
      </c>
      <c r="V172" s="160">
        <v>0.16</v>
      </c>
      <c r="W172" t="str">
        <f t="shared" si="3"/>
        <v>Ecosse - Brésil4619724hAvant Match</v>
      </c>
    </row>
    <row r="173" spans="1:23" hidden="1" x14ac:dyDescent="0.25">
      <c r="A173" s="3">
        <v>1</v>
      </c>
      <c r="B173" s="4" t="s">
        <v>106</v>
      </c>
      <c r="C173" s="5">
        <v>46197</v>
      </c>
      <c r="D173" s="6" t="s">
        <v>31</v>
      </c>
      <c r="E173" s="6" t="s">
        <v>8</v>
      </c>
      <c r="F173" s="6" t="b">
        <v>1</v>
      </c>
      <c r="G173" s="6" t="s">
        <v>72</v>
      </c>
      <c r="H173" s="3" t="s">
        <v>243</v>
      </c>
      <c r="I173" s="6" t="s">
        <v>80</v>
      </c>
      <c r="J173" s="6" t="s">
        <v>83</v>
      </c>
      <c r="K173" s="7">
        <f>'[1]CDM 2026 (4)'!$I30</f>
        <v>32000</v>
      </c>
      <c r="L173" s="8">
        <f>'[1]CDM 2026 (4)'!$H30*0.95</f>
        <v>3.3249999999999997</v>
      </c>
      <c r="M173" s="160">
        <v>0.2</v>
      </c>
      <c r="N173" s="160">
        <v>0.2</v>
      </c>
      <c r="O173"/>
      <c r="P173"/>
      <c r="Q173"/>
      <c r="R173"/>
      <c r="S173"/>
      <c r="T173"/>
      <c r="U173"/>
      <c r="V173"/>
      <c r="W173" t="str">
        <f t="shared" si="3"/>
        <v>Ecosse - Brésil4619724hPower break 1</v>
      </c>
    </row>
    <row r="174" spans="1:23" hidden="1" x14ac:dyDescent="0.25">
      <c r="A174" s="3">
        <v>1</v>
      </c>
      <c r="B174" s="4" t="s">
        <v>106</v>
      </c>
      <c r="C174" s="5">
        <v>46197</v>
      </c>
      <c r="D174" s="6" t="s">
        <v>31</v>
      </c>
      <c r="E174" s="6" t="s">
        <v>8</v>
      </c>
      <c r="F174" s="6" t="b">
        <v>1</v>
      </c>
      <c r="G174" s="6" t="s">
        <v>72</v>
      </c>
      <c r="H174" s="3" t="s">
        <v>138</v>
      </c>
      <c r="I174" s="6" t="s">
        <v>80</v>
      </c>
      <c r="J174" s="6" t="s">
        <v>83</v>
      </c>
      <c r="K174" s="7">
        <f>'[1]CDM 2026 (4)'!$I31</f>
        <v>25000</v>
      </c>
      <c r="L174" s="8">
        <f>'[1]CDM 2026 (4)'!$H31</f>
        <v>2.8</v>
      </c>
      <c r="M174"/>
      <c r="N174"/>
      <c r="O174" s="160">
        <v>0.16</v>
      </c>
      <c r="P174" s="160">
        <v>0.14000000000000001</v>
      </c>
      <c r="Q174" s="160">
        <v>0.1</v>
      </c>
      <c r="R174" s="160">
        <v>0.06</v>
      </c>
      <c r="S174" s="160">
        <v>0.02</v>
      </c>
      <c r="T174" s="160">
        <v>0.04</v>
      </c>
      <c r="U174" s="160">
        <v>0.06</v>
      </c>
      <c r="V174" s="160">
        <v>0.1</v>
      </c>
      <c r="W174" t="str">
        <f t="shared" si="3"/>
        <v>Ecosse - Brésil4619724hMi-temps 1</v>
      </c>
    </row>
    <row r="175" spans="1:23" hidden="1" x14ac:dyDescent="0.25">
      <c r="A175" s="3">
        <v>1</v>
      </c>
      <c r="B175" s="4" t="s">
        <v>106</v>
      </c>
      <c r="C175" s="5">
        <v>46197</v>
      </c>
      <c r="D175" s="6" t="s">
        <v>31</v>
      </c>
      <c r="E175" s="6" t="s">
        <v>8</v>
      </c>
      <c r="F175" s="6" t="b">
        <v>1</v>
      </c>
      <c r="G175" s="6" t="s">
        <v>72</v>
      </c>
      <c r="H175" s="3" t="s">
        <v>139</v>
      </c>
      <c r="I175" s="6" t="s">
        <v>80</v>
      </c>
      <c r="J175" s="6" t="s">
        <v>83</v>
      </c>
      <c r="K175" s="7">
        <f>'[1]CDM 2026 (4)'!$I32</f>
        <v>22000</v>
      </c>
      <c r="L175" s="8">
        <f>'[1]CDM 2026 (4)'!$H32</f>
        <v>2.4</v>
      </c>
      <c r="M175"/>
      <c r="N175"/>
      <c r="O175" s="160">
        <v>0.1</v>
      </c>
      <c r="P175" s="160">
        <v>0.06</v>
      </c>
      <c r="Q175" s="160">
        <v>0.04</v>
      </c>
      <c r="R175" s="160">
        <v>0.02</v>
      </c>
      <c r="S175" s="160">
        <v>0.02</v>
      </c>
      <c r="T175" s="160">
        <v>0.04</v>
      </c>
      <c r="U175" s="160">
        <v>0.06</v>
      </c>
      <c r="V175" s="160">
        <v>0.1</v>
      </c>
      <c r="W175" t="str">
        <f t="shared" si="3"/>
        <v>Ecosse - Brésil4619724hMi-temps 2</v>
      </c>
    </row>
    <row r="176" spans="1:23" hidden="1" x14ac:dyDescent="0.25">
      <c r="A176" s="3">
        <v>1</v>
      </c>
      <c r="B176" s="4" t="s">
        <v>106</v>
      </c>
      <c r="C176" s="5">
        <v>46197</v>
      </c>
      <c r="D176" s="6" t="s">
        <v>31</v>
      </c>
      <c r="E176" s="6" t="s">
        <v>8</v>
      </c>
      <c r="F176" s="6" t="b">
        <v>1</v>
      </c>
      <c r="G176" s="6" t="s">
        <v>72</v>
      </c>
      <c r="H176" s="3" t="s">
        <v>140</v>
      </c>
      <c r="I176" s="6" t="s">
        <v>80</v>
      </c>
      <c r="J176" s="6" t="s">
        <v>83</v>
      </c>
      <c r="K176" s="7">
        <f>'[1]CDM 2026 (4)'!$I33</f>
        <v>25000</v>
      </c>
      <c r="L176" s="8">
        <f>'[1]CDM 2026 (4)'!$H33</f>
        <v>2.8</v>
      </c>
      <c r="M176"/>
      <c r="N176"/>
      <c r="O176" s="160">
        <v>0.1</v>
      </c>
      <c r="P176" s="160">
        <v>0.06</v>
      </c>
      <c r="Q176" s="160">
        <v>0.04</v>
      </c>
      <c r="R176" s="160">
        <v>0.02</v>
      </c>
      <c r="S176" s="160">
        <v>0.06</v>
      </c>
      <c r="T176" s="160">
        <v>0.1</v>
      </c>
      <c r="U176" s="160">
        <v>0.14000000000000001</v>
      </c>
      <c r="V176" s="160">
        <v>0.16</v>
      </c>
      <c r="W176" t="str">
        <f t="shared" si="3"/>
        <v>Ecosse - Brésil4619724hMi-temps 3</v>
      </c>
    </row>
    <row r="177" spans="1:23" hidden="1" x14ac:dyDescent="0.25">
      <c r="A177" s="3">
        <v>1</v>
      </c>
      <c r="B177" s="4" t="s">
        <v>106</v>
      </c>
      <c r="C177" s="5">
        <v>46197</v>
      </c>
      <c r="D177" s="6" t="s">
        <v>31</v>
      </c>
      <c r="E177" s="6" t="s">
        <v>8</v>
      </c>
      <c r="F177" s="6" t="b">
        <v>1</v>
      </c>
      <c r="G177" s="6" t="s">
        <v>72</v>
      </c>
      <c r="H177" s="3" t="s">
        <v>244</v>
      </c>
      <c r="I177" s="6" t="s">
        <v>80</v>
      </c>
      <c r="J177" s="6" t="s">
        <v>83</v>
      </c>
      <c r="K177" s="7">
        <f>'[1]CDM 2026 (4)'!$I34</f>
        <v>30000</v>
      </c>
      <c r="L177" s="8">
        <f>'[1]CDM 2026 (4)'!$H34*0.95</f>
        <v>3.1349999999999998</v>
      </c>
      <c r="M177" s="160">
        <v>0.2</v>
      </c>
      <c r="N177" s="160">
        <v>0.2</v>
      </c>
      <c r="O177"/>
      <c r="P177"/>
      <c r="Q177"/>
      <c r="R177"/>
      <c r="S177"/>
      <c r="T177"/>
      <c r="U177"/>
      <c r="V177"/>
      <c r="W177" t="str">
        <f t="shared" si="3"/>
        <v>Ecosse - Brésil4619724hPower break 2</v>
      </c>
    </row>
    <row r="178" spans="1:23" hidden="1" x14ac:dyDescent="0.25">
      <c r="A178" s="3">
        <v>1</v>
      </c>
      <c r="B178" s="4" t="s">
        <v>106</v>
      </c>
      <c r="C178" s="5">
        <v>46197</v>
      </c>
      <c r="D178" s="6" t="s">
        <v>31</v>
      </c>
      <c r="E178" s="6" t="s">
        <v>8</v>
      </c>
      <c r="F178" s="6" t="b">
        <v>1</v>
      </c>
      <c r="G178" s="6" t="s">
        <v>72</v>
      </c>
      <c r="H178" s="3" t="s">
        <v>119</v>
      </c>
      <c r="I178" s="6" t="s">
        <v>80</v>
      </c>
      <c r="J178" s="6" t="s">
        <v>83</v>
      </c>
      <c r="K178" s="7">
        <f>'[1]CDM 2026 (4)'!$I35</f>
        <v>7000</v>
      </c>
      <c r="L178" s="8">
        <f>'[1]CDM 2026 (4)'!$H35</f>
        <v>0.8</v>
      </c>
      <c r="M178"/>
      <c r="N178"/>
      <c r="O178" s="160">
        <v>0.16</v>
      </c>
      <c r="P178" s="160">
        <v>0.14000000000000001</v>
      </c>
      <c r="Q178" s="160">
        <v>0.1</v>
      </c>
      <c r="R178" s="160">
        <v>0.06</v>
      </c>
      <c r="S178" s="160">
        <v>0.04</v>
      </c>
      <c r="T178" s="160">
        <v>0.08</v>
      </c>
      <c r="U178" s="160">
        <v>0.12</v>
      </c>
      <c r="V178" s="160">
        <v>0.15</v>
      </c>
      <c r="W178" t="str">
        <f t="shared" si="3"/>
        <v>Ecosse - Brésil4619724hFin match</v>
      </c>
    </row>
    <row r="179" spans="1:23" hidden="1" x14ac:dyDescent="0.25">
      <c r="A179" s="3">
        <v>1</v>
      </c>
      <c r="B179" s="4" t="s">
        <v>106</v>
      </c>
      <c r="C179" s="5">
        <v>46197</v>
      </c>
      <c r="D179" s="6" t="s">
        <v>11</v>
      </c>
      <c r="E179" s="6" t="s">
        <v>6</v>
      </c>
      <c r="F179" s="6" t="b">
        <v>1</v>
      </c>
      <c r="G179" s="6" t="s">
        <v>73</v>
      </c>
      <c r="H179" s="3" t="s">
        <v>241</v>
      </c>
      <c r="I179" s="6" t="s">
        <v>79</v>
      </c>
      <c r="J179" s="6" t="s">
        <v>89</v>
      </c>
      <c r="K179" s="7">
        <f>'[1]CDM 2026 (4)'!$I11</f>
        <v>35000</v>
      </c>
      <c r="L179" s="8">
        <f>'[1]CDM 2026 (4)'!$H11</f>
        <v>2.5</v>
      </c>
      <c r="M179"/>
      <c r="N179"/>
      <c r="O179" s="160">
        <v>0.15</v>
      </c>
      <c r="P179" s="160">
        <v>0.12</v>
      </c>
      <c r="Q179" s="160">
        <v>0.08</v>
      </c>
      <c r="R179" s="160">
        <v>0.04</v>
      </c>
      <c r="S179" s="160">
        <v>0.06</v>
      </c>
      <c r="T179" s="160">
        <v>0.1</v>
      </c>
      <c r="U179" s="160">
        <v>0.14000000000000001</v>
      </c>
      <c r="V179" s="160">
        <v>0.16</v>
      </c>
      <c r="W179" t="str">
        <f t="shared" si="3"/>
        <v>Suisse - Canada4619721hAvant Match</v>
      </c>
    </row>
    <row r="180" spans="1:23" hidden="1" x14ac:dyDescent="0.25">
      <c r="A180" s="3">
        <v>1</v>
      </c>
      <c r="B180" s="4" t="s">
        <v>106</v>
      </c>
      <c r="C180" s="5">
        <v>46197</v>
      </c>
      <c r="D180" s="6" t="s">
        <v>11</v>
      </c>
      <c r="E180" s="6" t="s">
        <v>6</v>
      </c>
      <c r="F180" s="6" t="b">
        <v>1</v>
      </c>
      <c r="G180" s="6" t="s">
        <v>73</v>
      </c>
      <c r="H180" s="3" t="s">
        <v>243</v>
      </c>
      <c r="I180" s="6" t="s">
        <v>79</v>
      </c>
      <c r="J180" s="6" t="s">
        <v>89</v>
      </c>
      <c r="K180" s="7">
        <f>'[1]CDM 2026 (4)'!$I13</f>
        <v>95000</v>
      </c>
      <c r="L180" s="8">
        <f>'[1]CDM 2026 (4)'!$H13*0.95</f>
        <v>6.46</v>
      </c>
      <c r="M180" s="160">
        <v>0.2</v>
      </c>
      <c r="N180" s="160">
        <v>0.2</v>
      </c>
      <c r="O180"/>
      <c r="P180"/>
      <c r="Q180"/>
      <c r="R180"/>
      <c r="S180"/>
      <c r="T180"/>
      <c r="U180"/>
      <c r="V180"/>
      <c r="W180" t="str">
        <f t="shared" si="3"/>
        <v>Suisse - Canada4619721hPower break 1</v>
      </c>
    </row>
    <row r="181" spans="1:23" hidden="1" x14ac:dyDescent="0.25">
      <c r="A181" s="3">
        <v>1</v>
      </c>
      <c r="B181" s="4" t="s">
        <v>106</v>
      </c>
      <c r="C181" s="5">
        <v>46197</v>
      </c>
      <c r="D181" s="6" t="s">
        <v>11</v>
      </c>
      <c r="E181" s="6" t="s">
        <v>6</v>
      </c>
      <c r="F181" s="6" t="b">
        <v>1</v>
      </c>
      <c r="G181" s="6" t="s">
        <v>73</v>
      </c>
      <c r="H181" s="3" t="s">
        <v>138</v>
      </c>
      <c r="I181" s="6" t="s">
        <v>79</v>
      </c>
      <c r="J181" s="6" t="s">
        <v>89</v>
      </c>
      <c r="K181" s="7">
        <f>'[1]CDM 2026 (4)'!$I14</f>
        <v>80000</v>
      </c>
      <c r="L181" s="8">
        <f>'[1]CDM 2026 (4)'!$H14</f>
        <v>5.7</v>
      </c>
      <c r="M181"/>
      <c r="N181"/>
      <c r="O181" s="160">
        <v>0.16</v>
      </c>
      <c r="P181" s="160">
        <v>0.14000000000000001</v>
      </c>
      <c r="Q181" s="160">
        <v>0.1</v>
      </c>
      <c r="R181" s="160">
        <v>0.06</v>
      </c>
      <c r="S181" s="160">
        <v>0.02</v>
      </c>
      <c r="T181" s="160">
        <v>0.04</v>
      </c>
      <c r="U181" s="160">
        <v>0.06</v>
      </c>
      <c r="V181" s="160">
        <v>0.1</v>
      </c>
      <c r="W181" t="str">
        <f t="shared" si="3"/>
        <v>Suisse - Canada4619721hMi-temps 1</v>
      </c>
    </row>
    <row r="182" spans="1:23" hidden="1" x14ac:dyDescent="0.25">
      <c r="A182" s="3">
        <v>1</v>
      </c>
      <c r="B182" s="4" t="s">
        <v>106</v>
      </c>
      <c r="C182" s="5">
        <v>46197</v>
      </c>
      <c r="D182" s="6" t="s">
        <v>11</v>
      </c>
      <c r="E182" s="6" t="s">
        <v>6</v>
      </c>
      <c r="F182" s="6" t="b">
        <v>1</v>
      </c>
      <c r="G182" s="6" t="s">
        <v>73</v>
      </c>
      <c r="H182" s="3" t="s">
        <v>139</v>
      </c>
      <c r="I182" s="6" t="s">
        <v>79</v>
      </c>
      <c r="J182" s="6" t="s">
        <v>89</v>
      </c>
      <c r="K182" s="7">
        <f>'[1]CDM 2026 (4)'!$I15</f>
        <v>75000</v>
      </c>
      <c r="L182" s="8">
        <f>'[1]CDM 2026 (4)'!$H15</f>
        <v>5.35</v>
      </c>
      <c r="M182"/>
      <c r="N182"/>
      <c r="O182" s="160">
        <v>0.1</v>
      </c>
      <c r="P182" s="160">
        <v>0.06</v>
      </c>
      <c r="Q182" s="160">
        <v>0.04</v>
      </c>
      <c r="R182" s="160">
        <v>0.02</v>
      </c>
      <c r="S182" s="160">
        <v>0.02</v>
      </c>
      <c r="T182" s="160">
        <v>0.04</v>
      </c>
      <c r="U182" s="160">
        <v>0.06</v>
      </c>
      <c r="V182" s="160">
        <v>0.1</v>
      </c>
      <c r="W182" t="str">
        <f t="shared" si="3"/>
        <v>Suisse - Canada4619721hMi-temps 2</v>
      </c>
    </row>
    <row r="183" spans="1:23" hidden="1" x14ac:dyDescent="0.25">
      <c r="A183" s="3">
        <v>1</v>
      </c>
      <c r="B183" s="4" t="s">
        <v>106</v>
      </c>
      <c r="C183" s="5">
        <v>46197</v>
      </c>
      <c r="D183" s="6" t="s">
        <v>11</v>
      </c>
      <c r="E183" s="6" t="s">
        <v>6</v>
      </c>
      <c r="F183" s="6" t="b">
        <v>1</v>
      </c>
      <c r="G183" s="6" t="s">
        <v>73</v>
      </c>
      <c r="H183" s="3" t="s">
        <v>140</v>
      </c>
      <c r="I183" s="6" t="s">
        <v>79</v>
      </c>
      <c r="J183" s="6" t="s">
        <v>89</v>
      </c>
      <c r="K183" s="7">
        <f>'[1]CDM 2026 (4)'!$I16</f>
        <v>80000</v>
      </c>
      <c r="L183" s="8">
        <f>'[1]CDM 2026 (4)'!$H16</f>
        <v>5.7</v>
      </c>
      <c r="M183"/>
      <c r="N183"/>
      <c r="O183" s="160">
        <v>0.1</v>
      </c>
      <c r="P183" s="160">
        <v>0.06</v>
      </c>
      <c r="Q183" s="160">
        <v>0.04</v>
      </c>
      <c r="R183" s="160">
        <v>0.02</v>
      </c>
      <c r="S183" s="160">
        <v>0.06</v>
      </c>
      <c r="T183" s="160">
        <v>0.1</v>
      </c>
      <c r="U183" s="160">
        <v>0.14000000000000001</v>
      </c>
      <c r="V183" s="160">
        <v>0.16</v>
      </c>
      <c r="W183" t="str">
        <f t="shared" si="3"/>
        <v>Suisse - Canada4619721hMi-temps 3</v>
      </c>
    </row>
    <row r="184" spans="1:23" hidden="1" x14ac:dyDescent="0.25">
      <c r="A184" s="3">
        <v>1</v>
      </c>
      <c r="B184" s="4" t="s">
        <v>106</v>
      </c>
      <c r="C184" s="5">
        <v>46197</v>
      </c>
      <c r="D184" s="6" t="s">
        <v>11</v>
      </c>
      <c r="E184" s="6" t="s">
        <v>6</v>
      </c>
      <c r="F184" s="6" t="b">
        <v>1</v>
      </c>
      <c r="G184" s="6" t="s">
        <v>73</v>
      </c>
      <c r="H184" s="3" t="s">
        <v>244</v>
      </c>
      <c r="I184" s="6" t="s">
        <v>79</v>
      </c>
      <c r="J184" s="6" t="s">
        <v>89</v>
      </c>
      <c r="K184" s="7">
        <f>'[1]CDM 2026 (4)'!$I17</f>
        <v>95000</v>
      </c>
      <c r="L184" s="8">
        <f>'[1]CDM 2026 (4)'!$H17*0.95</f>
        <v>6.46</v>
      </c>
      <c r="M184" s="160">
        <v>0.2</v>
      </c>
      <c r="N184" s="160">
        <v>0.2</v>
      </c>
      <c r="O184"/>
      <c r="P184"/>
      <c r="Q184"/>
      <c r="R184"/>
      <c r="S184"/>
      <c r="T184"/>
      <c r="U184"/>
      <c r="V184"/>
      <c r="W184" t="str">
        <f t="shared" si="3"/>
        <v>Suisse - Canada4619721hPower break 2</v>
      </c>
    </row>
    <row r="185" spans="1:23" hidden="1" x14ac:dyDescent="0.25">
      <c r="A185" s="3">
        <v>1</v>
      </c>
      <c r="B185" s="4" t="s">
        <v>106</v>
      </c>
      <c r="C185" s="5">
        <v>46197</v>
      </c>
      <c r="D185" s="6" t="s">
        <v>11</v>
      </c>
      <c r="E185" s="6" t="s">
        <v>6</v>
      </c>
      <c r="F185" s="6" t="b">
        <v>1</v>
      </c>
      <c r="G185" s="6" t="s">
        <v>73</v>
      </c>
      <c r="H185" s="3" t="s">
        <v>119</v>
      </c>
      <c r="I185" s="6" t="s">
        <v>79</v>
      </c>
      <c r="J185" s="6" t="s">
        <v>89</v>
      </c>
      <c r="K185" s="7">
        <f>'[1]CDM 2026 (4)'!$I18</f>
        <v>35000</v>
      </c>
      <c r="L185" s="8">
        <f>'[1]CDM 2026 (4)'!$H18</f>
        <v>2.95</v>
      </c>
      <c r="M185"/>
      <c r="N185"/>
      <c r="O185" s="160">
        <v>0.16</v>
      </c>
      <c r="P185" s="160">
        <v>0.14000000000000001</v>
      </c>
      <c r="Q185" s="160">
        <v>0.1</v>
      </c>
      <c r="R185" s="160">
        <v>0.06</v>
      </c>
      <c r="S185" s="160">
        <v>0.04</v>
      </c>
      <c r="T185" s="160">
        <v>0.08</v>
      </c>
      <c r="U185" s="160">
        <v>0.12</v>
      </c>
      <c r="V185" s="160">
        <v>0.15</v>
      </c>
      <c r="W185" t="str">
        <f t="shared" si="3"/>
        <v>Suisse - Canada4619721hFin match</v>
      </c>
    </row>
    <row r="186" spans="1:23" ht="14.25" hidden="1" customHeight="1" x14ac:dyDescent="0.25">
      <c r="A186" s="3">
        <v>1</v>
      </c>
      <c r="B186" s="4" t="s">
        <v>106</v>
      </c>
      <c r="C186" s="5">
        <v>46198</v>
      </c>
      <c r="D186" s="6" t="s">
        <v>41</v>
      </c>
      <c r="E186" s="6" t="s">
        <v>12</v>
      </c>
      <c r="F186" s="6" t="b">
        <v>1</v>
      </c>
      <c r="G186" s="6" t="s">
        <v>74</v>
      </c>
      <c r="H186" s="3" t="s">
        <v>241</v>
      </c>
      <c r="I186" s="6" t="s">
        <v>82</v>
      </c>
      <c r="J186" s="6" t="s">
        <v>90</v>
      </c>
      <c r="K186" s="7">
        <f>'[1]CDM 2026 (4)'!$I44</f>
        <v>45000</v>
      </c>
      <c r="L186" s="8">
        <f>'[1]CDM 2026 (4)'!$H44</f>
        <v>3.2</v>
      </c>
      <c r="M186"/>
      <c r="N186"/>
      <c r="O186" s="160">
        <v>0.15</v>
      </c>
      <c r="P186" s="160">
        <v>0.12</v>
      </c>
      <c r="Q186" s="160">
        <v>0.08</v>
      </c>
      <c r="R186" s="160">
        <v>0.04</v>
      </c>
      <c r="S186" s="160">
        <v>0.06</v>
      </c>
      <c r="T186" s="160">
        <v>0.1</v>
      </c>
      <c r="U186" s="160">
        <v>0.14000000000000001</v>
      </c>
      <c r="V186" s="160">
        <v>0.16</v>
      </c>
      <c r="W186" t="str">
        <f t="shared" si="3"/>
        <v>Equateur - Allemagne4619822hAvant Match</v>
      </c>
    </row>
    <row r="187" spans="1:23" ht="14.25" hidden="1" customHeight="1" x14ac:dyDescent="0.25">
      <c r="A187" s="3">
        <v>1</v>
      </c>
      <c r="B187" s="4" t="s">
        <v>106</v>
      </c>
      <c r="C187" s="5">
        <v>46198</v>
      </c>
      <c r="D187" s="6" t="s">
        <v>41</v>
      </c>
      <c r="E187" s="6" t="s">
        <v>12</v>
      </c>
      <c r="F187" s="6" t="b">
        <v>1</v>
      </c>
      <c r="G187" s="6" t="s">
        <v>74</v>
      </c>
      <c r="H187" s="3" t="s">
        <v>243</v>
      </c>
      <c r="I187" s="6" t="s">
        <v>82</v>
      </c>
      <c r="J187" s="6" t="s">
        <v>90</v>
      </c>
      <c r="K187" s="7">
        <f>'[1]CDM 2026 (4)'!$I46</f>
        <v>78000</v>
      </c>
      <c r="L187" s="8">
        <f>'[1]CDM 2026 (4)'!$H46*0.95</f>
        <v>5.89</v>
      </c>
      <c r="M187" s="160">
        <v>0.2</v>
      </c>
      <c r="N187" s="160">
        <v>0.2</v>
      </c>
      <c r="O187"/>
      <c r="P187"/>
      <c r="Q187"/>
      <c r="R187"/>
      <c r="S187"/>
      <c r="T187"/>
      <c r="U187"/>
      <c r="V187"/>
      <c r="W187" t="str">
        <f t="shared" si="3"/>
        <v>Equateur - Allemagne4619822hPower break 1</v>
      </c>
    </row>
    <row r="188" spans="1:23" ht="14.25" hidden="1" customHeight="1" x14ac:dyDescent="0.25">
      <c r="A188" s="3">
        <v>1</v>
      </c>
      <c r="B188" s="4" t="s">
        <v>106</v>
      </c>
      <c r="C188" s="5">
        <v>46198</v>
      </c>
      <c r="D188" s="6" t="s">
        <v>41</v>
      </c>
      <c r="E188" s="6" t="s">
        <v>12</v>
      </c>
      <c r="F188" s="6" t="b">
        <v>1</v>
      </c>
      <c r="G188" s="6" t="s">
        <v>74</v>
      </c>
      <c r="H188" s="3" t="s">
        <v>138</v>
      </c>
      <c r="I188" s="6" t="s">
        <v>82</v>
      </c>
      <c r="J188" s="6" t="s">
        <v>90</v>
      </c>
      <c r="K188" s="7">
        <f>'[1]CDM 2026 (4)'!$I47</f>
        <v>65000</v>
      </c>
      <c r="L188" s="8">
        <f>'[1]CDM 2026 (4)'!$H47</f>
        <v>5.2</v>
      </c>
      <c r="M188"/>
      <c r="N188"/>
      <c r="O188" s="160">
        <v>0.16</v>
      </c>
      <c r="P188" s="160">
        <v>0.14000000000000001</v>
      </c>
      <c r="Q188" s="160">
        <v>0.1</v>
      </c>
      <c r="R188" s="160">
        <v>0.06</v>
      </c>
      <c r="S188" s="160">
        <v>0.02</v>
      </c>
      <c r="T188" s="160">
        <v>0.04</v>
      </c>
      <c r="U188" s="160">
        <v>0.06</v>
      </c>
      <c r="V188" s="160">
        <v>0.1</v>
      </c>
      <c r="W188" t="str">
        <f t="shared" si="3"/>
        <v>Equateur - Allemagne4619822hMi-temps 1</v>
      </c>
    </row>
    <row r="189" spans="1:23" ht="14.25" hidden="1" customHeight="1" x14ac:dyDescent="0.25">
      <c r="A189" s="3">
        <v>1</v>
      </c>
      <c r="B189" s="4" t="s">
        <v>106</v>
      </c>
      <c r="C189" s="5">
        <v>46198</v>
      </c>
      <c r="D189" s="6" t="s">
        <v>41</v>
      </c>
      <c r="E189" s="6" t="s">
        <v>12</v>
      </c>
      <c r="F189" s="6" t="b">
        <v>1</v>
      </c>
      <c r="G189" s="6" t="s">
        <v>74</v>
      </c>
      <c r="H189" s="3" t="s">
        <v>139</v>
      </c>
      <c r="I189" s="6" t="s">
        <v>82</v>
      </c>
      <c r="J189" s="6" t="s">
        <v>90</v>
      </c>
      <c r="K189" s="7">
        <f>'[1]CDM 2026 (4)'!$I48</f>
        <v>60000</v>
      </c>
      <c r="L189" s="8">
        <f>'[1]CDM 2026 (4)'!$H48</f>
        <v>4.8</v>
      </c>
      <c r="M189"/>
      <c r="N189"/>
      <c r="O189" s="160">
        <v>0.1</v>
      </c>
      <c r="P189" s="160">
        <v>0.06</v>
      </c>
      <c r="Q189" s="160">
        <v>0.04</v>
      </c>
      <c r="R189" s="160">
        <v>0.02</v>
      </c>
      <c r="S189" s="160">
        <v>0.02</v>
      </c>
      <c r="T189" s="160">
        <v>0.04</v>
      </c>
      <c r="U189" s="160">
        <v>0.06</v>
      </c>
      <c r="V189" s="160">
        <v>0.1</v>
      </c>
      <c r="W189" t="str">
        <f t="shared" si="3"/>
        <v>Equateur - Allemagne4619822hMi-temps 2</v>
      </c>
    </row>
    <row r="190" spans="1:23" ht="14.25" hidden="1" customHeight="1" x14ac:dyDescent="0.25">
      <c r="A190" s="3">
        <v>1</v>
      </c>
      <c r="B190" s="4" t="s">
        <v>106</v>
      </c>
      <c r="C190" s="5">
        <v>46198</v>
      </c>
      <c r="D190" s="6" t="s">
        <v>41</v>
      </c>
      <c r="E190" s="6" t="s">
        <v>12</v>
      </c>
      <c r="F190" s="6" t="b">
        <v>1</v>
      </c>
      <c r="G190" s="6" t="s">
        <v>74</v>
      </c>
      <c r="H190" s="3" t="s">
        <v>140</v>
      </c>
      <c r="I190" s="6" t="s">
        <v>82</v>
      </c>
      <c r="J190" s="6" t="s">
        <v>90</v>
      </c>
      <c r="K190" s="7">
        <f>'[1]CDM 2026 (4)'!$I49</f>
        <v>65000</v>
      </c>
      <c r="L190" s="8">
        <f>'[1]CDM 2026 (4)'!$H49</f>
        <v>5.2</v>
      </c>
      <c r="M190"/>
      <c r="N190"/>
      <c r="O190" s="160">
        <v>0.1</v>
      </c>
      <c r="P190" s="160">
        <v>0.06</v>
      </c>
      <c r="Q190" s="160">
        <v>0.04</v>
      </c>
      <c r="R190" s="160">
        <v>0.02</v>
      </c>
      <c r="S190" s="160">
        <v>0.06</v>
      </c>
      <c r="T190" s="160">
        <v>0.1</v>
      </c>
      <c r="U190" s="160">
        <v>0.14000000000000001</v>
      </c>
      <c r="V190" s="160">
        <v>0.16</v>
      </c>
      <c r="W190" t="str">
        <f t="shared" si="3"/>
        <v>Equateur - Allemagne4619822hMi-temps 3</v>
      </c>
    </row>
    <row r="191" spans="1:23" ht="14.25" hidden="1" customHeight="1" x14ac:dyDescent="0.25">
      <c r="A191" s="3">
        <v>1</v>
      </c>
      <c r="B191" s="4" t="s">
        <v>106</v>
      </c>
      <c r="C191" s="5">
        <v>46198</v>
      </c>
      <c r="D191" s="6" t="s">
        <v>41</v>
      </c>
      <c r="E191" s="6" t="s">
        <v>12</v>
      </c>
      <c r="F191" s="6" t="b">
        <v>1</v>
      </c>
      <c r="G191" s="6" t="s">
        <v>74</v>
      </c>
      <c r="H191" s="3" t="s">
        <v>244</v>
      </c>
      <c r="I191" s="6" t="s">
        <v>82</v>
      </c>
      <c r="J191" s="6" t="s">
        <v>90</v>
      </c>
      <c r="K191" s="7">
        <f>'[1]CDM 2026 (4)'!$I50</f>
        <v>78000</v>
      </c>
      <c r="L191" s="8">
        <f>'[1]CDM 2026 (4)'!$H50*0.95</f>
        <v>5.89</v>
      </c>
      <c r="M191" s="160">
        <v>0.2</v>
      </c>
      <c r="N191" s="160">
        <v>0.2</v>
      </c>
      <c r="O191"/>
      <c r="P191"/>
      <c r="Q191"/>
      <c r="R191"/>
      <c r="S191"/>
      <c r="T191"/>
      <c r="U191"/>
      <c r="V191"/>
      <c r="W191" t="str">
        <f t="shared" si="3"/>
        <v>Equateur - Allemagne4619822hPower break 2</v>
      </c>
    </row>
    <row r="192" spans="1:23" ht="14.25" hidden="1" customHeight="1" x14ac:dyDescent="0.25">
      <c r="A192" s="3">
        <v>1</v>
      </c>
      <c r="B192" s="4" t="s">
        <v>106</v>
      </c>
      <c r="C192" s="5">
        <v>46198</v>
      </c>
      <c r="D192" s="6" t="s">
        <v>41</v>
      </c>
      <c r="E192" s="6" t="s">
        <v>12</v>
      </c>
      <c r="F192" s="6" t="b">
        <v>1</v>
      </c>
      <c r="G192" s="6" t="s">
        <v>74</v>
      </c>
      <c r="H192" s="3" t="s">
        <v>119</v>
      </c>
      <c r="I192" s="6" t="s">
        <v>82</v>
      </c>
      <c r="J192" s="6" t="s">
        <v>90</v>
      </c>
      <c r="K192" s="7">
        <f>'[1]CDM 2026 (4)'!$I51</f>
        <v>14000</v>
      </c>
      <c r="L192" s="8">
        <f>'[1]CDM 2026 (4)'!$H51</f>
        <v>1.5</v>
      </c>
      <c r="M192"/>
      <c r="N192"/>
      <c r="O192" s="160">
        <v>0.16</v>
      </c>
      <c r="P192" s="160">
        <v>0.14000000000000001</v>
      </c>
      <c r="Q192" s="160">
        <v>0.1</v>
      </c>
      <c r="R192" s="160">
        <v>0.06</v>
      </c>
      <c r="S192" s="160">
        <v>0.04</v>
      </c>
      <c r="T192" s="160">
        <v>0.08</v>
      </c>
      <c r="U192" s="160">
        <v>0.12</v>
      </c>
      <c r="V192" s="160">
        <v>0.15</v>
      </c>
      <c r="W192" t="str">
        <f t="shared" si="3"/>
        <v>Equateur - Allemagne4619822hFin match</v>
      </c>
    </row>
    <row r="193" spans="1:23" hidden="1" x14ac:dyDescent="0.25">
      <c r="A193" s="3">
        <v>1</v>
      </c>
      <c r="B193" s="4" t="s">
        <v>106</v>
      </c>
      <c r="C193" s="5">
        <v>46198</v>
      </c>
      <c r="D193" s="6" t="s">
        <v>42</v>
      </c>
      <c r="E193" s="6" t="s">
        <v>14</v>
      </c>
      <c r="F193" s="6" t="b">
        <v>1</v>
      </c>
      <c r="G193" s="6" t="s">
        <v>75</v>
      </c>
      <c r="H193" s="3" t="s">
        <v>241</v>
      </c>
      <c r="I193" s="6" t="s">
        <v>85</v>
      </c>
      <c r="J193" s="6" t="s">
        <v>83</v>
      </c>
      <c r="K193" s="7">
        <f>'[1]CDM 2026 (4)'!$I60</f>
        <v>7000</v>
      </c>
      <c r="L193" s="8">
        <f>'[1]CDM 2026 (4)'!$H60</f>
        <v>0.9</v>
      </c>
      <c r="M193"/>
      <c r="N193"/>
      <c r="O193" s="160">
        <v>0.15</v>
      </c>
      <c r="P193" s="160">
        <v>0.12</v>
      </c>
      <c r="Q193" s="160">
        <v>0.08</v>
      </c>
      <c r="R193" s="160">
        <v>0.04</v>
      </c>
      <c r="S193" s="160">
        <v>0.06</v>
      </c>
      <c r="T193" s="160">
        <v>0.1</v>
      </c>
      <c r="U193" s="160">
        <v>0.14000000000000001</v>
      </c>
      <c r="V193" s="160">
        <v>0.16</v>
      </c>
      <c r="W193" t="str">
        <f t="shared" si="3"/>
        <v>Tunisie - Pays-Bas4619825hAvant Match</v>
      </c>
    </row>
    <row r="194" spans="1:23" hidden="1" x14ac:dyDescent="0.25">
      <c r="A194" s="3">
        <v>1</v>
      </c>
      <c r="B194" s="4" t="s">
        <v>106</v>
      </c>
      <c r="C194" s="5">
        <v>46198</v>
      </c>
      <c r="D194" s="6" t="s">
        <v>42</v>
      </c>
      <c r="E194" s="6" t="s">
        <v>14</v>
      </c>
      <c r="F194" s="6" t="b">
        <v>1</v>
      </c>
      <c r="G194" s="6" t="s">
        <v>75</v>
      </c>
      <c r="H194" s="3" t="s">
        <v>243</v>
      </c>
      <c r="I194" s="6" t="s">
        <v>85</v>
      </c>
      <c r="J194" s="6" t="s">
        <v>83</v>
      </c>
      <c r="K194" s="7">
        <f>'[1]CDM 2026 (4)'!$I62</f>
        <v>15000</v>
      </c>
      <c r="L194" s="8">
        <f>'[1]CDM 2026 (4)'!$H62*0.95</f>
        <v>1.9</v>
      </c>
      <c r="M194" s="160">
        <v>0.2</v>
      </c>
      <c r="N194" s="160">
        <v>0.2</v>
      </c>
      <c r="O194"/>
      <c r="P194"/>
      <c r="Q194"/>
      <c r="R194"/>
      <c r="S194"/>
      <c r="T194"/>
      <c r="U194"/>
      <c r="V194"/>
      <c r="W194" t="str">
        <f t="shared" si="3"/>
        <v>Tunisie - Pays-Bas4619825hPower break 1</v>
      </c>
    </row>
    <row r="195" spans="1:23" hidden="1" x14ac:dyDescent="0.25">
      <c r="A195" s="3">
        <v>1</v>
      </c>
      <c r="B195" s="4" t="s">
        <v>106</v>
      </c>
      <c r="C195" s="5">
        <v>46198</v>
      </c>
      <c r="D195" s="6" t="s">
        <v>42</v>
      </c>
      <c r="E195" s="6" t="s">
        <v>14</v>
      </c>
      <c r="F195" s="6" t="b">
        <v>1</v>
      </c>
      <c r="G195" s="6" t="s">
        <v>75</v>
      </c>
      <c r="H195" s="3" t="s">
        <v>138</v>
      </c>
      <c r="I195" s="6" t="s">
        <v>85</v>
      </c>
      <c r="J195" s="6" t="s">
        <v>83</v>
      </c>
      <c r="K195" s="7">
        <f>'[1]CDM 2026 (4)'!$I63</f>
        <v>12000</v>
      </c>
      <c r="L195" s="8">
        <f>'[1]CDM 2026 (4)'!$H63</f>
        <v>1.6</v>
      </c>
      <c r="M195"/>
      <c r="N195"/>
      <c r="O195" s="160">
        <v>0.16</v>
      </c>
      <c r="P195" s="160">
        <v>0.14000000000000001</v>
      </c>
      <c r="Q195" s="160">
        <v>0.1</v>
      </c>
      <c r="R195" s="160">
        <v>0.06</v>
      </c>
      <c r="S195" s="160">
        <v>0.02</v>
      </c>
      <c r="T195" s="160">
        <v>0.04</v>
      </c>
      <c r="U195" s="160">
        <v>0.06</v>
      </c>
      <c r="V195" s="160">
        <v>0.1</v>
      </c>
      <c r="W195" t="str">
        <f t="shared" si="3"/>
        <v>Tunisie - Pays-Bas4619825hMi-temps 1</v>
      </c>
    </row>
    <row r="196" spans="1:23" hidden="1" x14ac:dyDescent="0.25">
      <c r="A196" s="3">
        <v>1</v>
      </c>
      <c r="B196" s="4" t="s">
        <v>106</v>
      </c>
      <c r="C196" s="5">
        <v>46198</v>
      </c>
      <c r="D196" s="6" t="s">
        <v>42</v>
      </c>
      <c r="E196" s="6" t="s">
        <v>14</v>
      </c>
      <c r="F196" s="6" t="b">
        <v>1</v>
      </c>
      <c r="G196" s="6" t="s">
        <v>75</v>
      </c>
      <c r="H196" s="3" t="s">
        <v>139</v>
      </c>
      <c r="I196" s="6" t="s">
        <v>85</v>
      </c>
      <c r="J196" s="6" t="s">
        <v>83</v>
      </c>
      <c r="K196" s="7">
        <f>'[1]CDM 2026 (4)'!$I64</f>
        <v>10000</v>
      </c>
      <c r="L196" s="8">
        <f>'[1]CDM 2026 (4)'!$H64</f>
        <v>1.3</v>
      </c>
      <c r="M196"/>
      <c r="N196"/>
      <c r="O196" s="160">
        <v>0.1</v>
      </c>
      <c r="P196" s="160">
        <v>0.06</v>
      </c>
      <c r="Q196" s="160">
        <v>0.04</v>
      </c>
      <c r="R196" s="160">
        <v>0.02</v>
      </c>
      <c r="S196" s="160">
        <v>0.02</v>
      </c>
      <c r="T196" s="160">
        <v>0.04</v>
      </c>
      <c r="U196" s="160">
        <v>0.06</v>
      </c>
      <c r="V196" s="160">
        <v>0.1</v>
      </c>
      <c r="W196" t="str">
        <f t="shared" si="3"/>
        <v>Tunisie - Pays-Bas4619825hMi-temps 2</v>
      </c>
    </row>
    <row r="197" spans="1:23" hidden="1" x14ac:dyDescent="0.25">
      <c r="A197" s="3">
        <v>1</v>
      </c>
      <c r="B197" s="4" t="s">
        <v>106</v>
      </c>
      <c r="C197" s="5">
        <v>46198</v>
      </c>
      <c r="D197" s="6" t="s">
        <v>42</v>
      </c>
      <c r="E197" s="6" t="s">
        <v>14</v>
      </c>
      <c r="F197" s="6" t="b">
        <v>1</v>
      </c>
      <c r="G197" s="6" t="s">
        <v>75</v>
      </c>
      <c r="H197" s="3" t="s">
        <v>140</v>
      </c>
      <c r="I197" s="6" t="s">
        <v>85</v>
      </c>
      <c r="J197" s="6" t="s">
        <v>83</v>
      </c>
      <c r="K197" s="7">
        <f>'[1]CDM 2026 (4)'!$I65</f>
        <v>12000</v>
      </c>
      <c r="L197" s="8">
        <f>'[1]CDM 2026 (4)'!$H65</f>
        <v>1.6</v>
      </c>
      <c r="M197"/>
      <c r="N197"/>
      <c r="O197" s="160">
        <v>0.1</v>
      </c>
      <c r="P197" s="160">
        <v>0.06</v>
      </c>
      <c r="Q197" s="160">
        <v>0.04</v>
      </c>
      <c r="R197" s="160">
        <v>0.02</v>
      </c>
      <c r="S197" s="160">
        <v>0.06</v>
      </c>
      <c r="T197" s="160">
        <v>0.1</v>
      </c>
      <c r="U197" s="160">
        <v>0.14000000000000001</v>
      </c>
      <c r="V197" s="160">
        <v>0.16</v>
      </c>
      <c r="W197" t="str">
        <f t="shared" si="3"/>
        <v>Tunisie - Pays-Bas4619825hMi-temps 3</v>
      </c>
    </row>
    <row r="198" spans="1:23" hidden="1" x14ac:dyDescent="0.25">
      <c r="A198" s="3">
        <v>1</v>
      </c>
      <c r="B198" s="4" t="s">
        <v>106</v>
      </c>
      <c r="C198" s="5">
        <v>46198</v>
      </c>
      <c r="D198" s="6" t="s">
        <v>42</v>
      </c>
      <c r="E198" s="6" t="s">
        <v>14</v>
      </c>
      <c r="F198" s="6" t="b">
        <v>1</v>
      </c>
      <c r="G198" s="6" t="s">
        <v>75</v>
      </c>
      <c r="H198" s="3" t="s">
        <v>244</v>
      </c>
      <c r="I198" s="6" t="s">
        <v>85</v>
      </c>
      <c r="J198" s="6" t="s">
        <v>83</v>
      </c>
      <c r="K198" s="7">
        <f>'[1]CDM 2026 (4)'!$I66</f>
        <v>14000</v>
      </c>
      <c r="L198" s="8">
        <f>'[1]CDM 2026 (4)'!$H66*0.95</f>
        <v>1.71</v>
      </c>
      <c r="M198" s="160">
        <v>0.2</v>
      </c>
      <c r="N198" s="160">
        <v>0.2</v>
      </c>
      <c r="O198"/>
      <c r="P198"/>
      <c r="Q198"/>
      <c r="R198"/>
      <c r="S198"/>
      <c r="T198"/>
      <c r="U198"/>
      <c r="V198"/>
      <c r="W198" t="str">
        <f t="shared" si="3"/>
        <v>Tunisie - Pays-Bas4619825hPower break 2</v>
      </c>
    </row>
    <row r="199" spans="1:23" hidden="1" x14ac:dyDescent="0.25">
      <c r="A199" s="3">
        <v>1</v>
      </c>
      <c r="B199" s="4" t="s">
        <v>106</v>
      </c>
      <c r="C199" s="5">
        <v>46198</v>
      </c>
      <c r="D199" s="6" t="s">
        <v>42</v>
      </c>
      <c r="E199" s="6" t="s">
        <v>14</v>
      </c>
      <c r="F199" s="6" t="b">
        <v>1</v>
      </c>
      <c r="G199" s="6" t="s">
        <v>75</v>
      </c>
      <c r="H199" s="3" t="s">
        <v>119</v>
      </c>
      <c r="I199" s="6" t="s">
        <v>85</v>
      </c>
      <c r="J199" s="6" t="s">
        <v>83</v>
      </c>
      <c r="K199" s="7">
        <f>'[1]CDM 2026 (4)'!$I67</f>
        <v>2000</v>
      </c>
      <c r="L199" s="8">
        <f>'[1]CDM 2026 (4)'!$H67</f>
        <v>0.3</v>
      </c>
      <c r="M199"/>
      <c r="N199"/>
      <c r="O199" s="160">
        <v>0.16</v>
      </c>
      <c r="P199" s="160">
        <v>0.14000000000000001</v>
      </c>
      <c r="Q199" s="160">
        <v>0.1</v>
      </c>
      <c r="R199" s="160">
        <v>0.06</v>
      </c>
      <c r="S199" s="160">
        <v>0.04</v>
      </c>
      <c r="T199" s="160">
        <v>0.08</v>
      </c>
      <c r="U199" s="160">
        <v>0.12</v>
      </c>
      <c r="V199" s="160">
        <v>0.15</v>
      </c>
      <c r="W199" t="str">
        <f t="shared" si="3"/>
        <v>Tunisie - Pays-Bas4619825hFin match</v>
      </c>
    </row>
    <row r="200" spans="1:23" hidden="1" x14ac:dyDescent="0.25">
      <c r="A200" s="3">
        <v>1</v>
      </c>
      <c r="B200" s="4" t="s">
        <v>106</v>
      </c>
      <c r="C200" s="5">
        <v>46200</v>
      </c>
      <c r="D200" s="6" t="s">
        <v>43</v>
      </c>
      <c r="E200" s="6" t="s">
        <v>26</v>
      </c>
      <c r="F200" s="6" t="b">
        <v>1</v>
      </c>
      <c r="G200" s="6" t="s">
        <v>77</v>
      </c>
      <c r="H200" s="3" t="s">
        <v>241</v>
      </c>
      <c r="I200" s="6" t="s">
        <v>84</v>
      </c>
      <c r="J200" s="6" t="s">
        <v>91</v>
      </c>
      <c r="K200" s="7">
        <f>'[1]CDM 2026 (4)'!$I92</f>
        <v>28000</v>
      </c>
      <c r="L200" s="8">
        <f>'[1]CDM 2026 (4)'!$H92</f>
        <v>2.2000000000000002</v>
      </c>
      <c r="M200"/>
      <c r="N200"/>
      <c r="O200" s="160">
        <v>0.15</v>
      </c>
      <c r="P200" s="160">
        <v>0.12</v>
      </c>
      <c r="Q200" s="160">
        <v>0.08</v>
      </c>
      <c r="R200" s="160">
        <v>0.04</v>
      </c>
      <c r="S200" s="160">
        <v>0.06</v>
      </c>
      <c r="T200" s="160">
        <v>0.1</v>
      </c>
      <c r="U200" s="160">
        <v>0.14000000000000001</v>
      </c>
      <c r="V200" s="160">
        <v>0.16</v>
      </c>
      <c r="W200" t="str">
        <f t="shared" si="3"/>
        <v>Panama - Angleterre4620023hAvant Match</v>
      </c>
    </row>
    <row r="201" spans="1:23" hidden="1" x14ac:dyDescent="0.25">
      <c r="A201" s="3">
        <v>1</v>
      </c>
      <c r="B201" s="4" t="s">
        <v>106</v>
      </c>
      <c r="C201" s="5">
        <v>46200</v>
      </c>
      <c r="D201" s="6" t="s">
        <v>43</v>
      </c>
      <c r="E201" s="6" t="s">
        <v>26</v>
      </c>
      <c r="F201" s="6" t="b">
        <v>1</v>
      </c>
      <c r="G201" s="6" t="s">
        <v>77</v>
      </c>
      <c r="H201" s="3" t="s">
        <v>243</v>
      </c>
      <c r="I201" s="6" t="s">
        <v>84</v>
      </c>
      <c r="J201" s="6" t="s">
        <v>91</v>
      </c>
      <c r="K201" s="7">
        <f>'[1]CDM 2026 (4)'!$I94</f>
        <v>50000</v>
      </c>
      <c r="L201" s="8">
        <f>'[1]CDM 2026 (4)'!$H94*0.95</f>
        <v>3.8</v>
      </c>
      <c r="M201" s="160">
        <v>0.2</v>
      </c>
      <c r="N201" s="160">
        <v>0.2</v>
      </c>
      <c r="O201"/>
      <c r="P201"/>
      <c r="Q201"/>
      <c r="R201"/>
      <c r="S201"/>
      <c r="T201"/>
      <c r="U201"/>
      <c r="V201"/>
      <c r="W201" t="str">
        <f t="shared" si="3"/>
        <v>Panama - Angleterre4620023hPower break 1</v>
      </c>
    </row>
    <row r="202" spans="1:23" hidden="1" x14ac:dyDescent="0.25">
      <c r="A202" s="3">
        <v>1</v>
      </c>
      <c r="B202" s="4" t="s">
        <v>106</v>
      </c>
      <c r="C202" s="5">
        <v>46200</v>
      </c>
      <c r="D202" s="6" t="s">
        <v>43</v>
      </c>
      <c r="E202" s="6" t="s">
        <v>26</v>
      </c>
      <c r="F202" s="6" t="b">
        <v>1</v>
      </c>
      <c r="G202" s="6" t="s">
        <v>77</v>
      </c>
      <c r="H202" s="3" t="s">
        <v>138</v>
      </c>
      <c r="I202" s="6" t="s">
        <v>84</v>
      </c>
      <c r="J202" s="6" t="s">
        <v>91</v>
      </c>
      <c r="K202" s="7">
        <f>'[1]CDM 2026 (4)'!$I95</f>
        <v>40000</v>
      </c>
      <c r="L202" s="8">
        <f>'[1]CDM 2026 (4)'!$H95</f>
        <v>3.2</v>
      </c>
      <c r="M202"/>
      <c r="N202"/>
      <c r="O202" s="160">
        <v>0.16</v>
      </c>
      <c r="P202" s="160">
        <v>0.14000000000000001</v>
      </c>
      <c r="Q202" s="160">
        <v>0.1</v>
      </c>
      <c r="R202" s="160">
        <v>0.06</v>
      </c>
      <c r="S202" s="160">
        <v>0.02</v>
      </c>
      <c r="T202" s="160">
        <v>0.04</v>
      </c>
      <c r="U202" s="160">
        <v>0.06</v>
      </c>
      <c r="V202" s="160">
        <v>0.1</v>
      </c>
      <c r="W202" t="str">
        <f t="shared" si="3"/>
        <v>Panama - Angleterre4620023hMi-temps 1</v>
      </c>
    </row>
    <row r="203" spans="1:23" hidden="1" x14ac:dyDescent="0.25">
      <c r="A203" s="3">
        <v>1</v>
      </c>
      <c r="B203" s="4" t="s">
        <v>106</v>
      </c>
      <c r="C203" s="5">
        <v>46200</v>
      </c>
      <c r="D203" s="6" t="s">
        <v>43</v>
      </c>
      <c r="E203" s="6" t="s">
        <v>26</v>
      </c>
      <c r="F203" s="6" t="b">
        <v>1</v>
      </c>
      <c r="G203" s="6" t="s">
        <v>77</v>
      </c>
      <c r="H203" s="3" t="s">
        <v>139</v>
      </c>
      <c r="I203" s="6" t="s">
        <v>84</v>
      </c>
      <c r="J203" s="6" t="s">
        <v>91</v>
      </c>
      <c r="K203" s="7">
        <f>'[1]CDM 2026 (4)'!$I96</f>
        <v>35000</v>
      </c>
      <c r="L203" s="8">
        <f>'[1]CDM 2026 (4)'!$H96</f>
        <v>2.8</v>
      </c>
      <c r="M203"/>
      <c r="N203"/>
      <c r="O203" s="160">
        <v>0.1</v>
      </c>
      <c r="P203" s="160">
        <v>0.06</v>
      </c>
      <c r="Q203" s="160">
        <v>0.04</v>
      </c>
      <c r="R203" s="160">
        <v>0.02</v>
      </c>
      <c r="S203" s="160">
        <v>0.02</v>
      </c>
      <c r="T203" s="160">
        <v>0.04</v>
      </c>
      <c r="U203" s="160">
        <v>0.06</v>
      </c>
      <c r="V203" s="160">
        <v>0.1</v>
      </c>
      <c r="W203" t="str">
        <f t="shared" si="3"/>
        <v>Panama - Angleterre4620023hMi-temps 2</v>
      </c>
    </row>
    <row r="204" spans="1:23" hidden="1" x14ac:dyDescent="0.25">
      <c r="A204" s="3">
        <v>1</v>
      </c>
      <c r="B204" s="4" t="s">
        <v>106</v>
      </c>
      <c r="C204" s="5">
        <v>46200</v>
      </c>
      <c r="D204" s="6" t="s">
        <v>43</v>
      </c>
      <c r="E204" s="6" t="s">
        <v>26</v>
      </c>
      <c r="F204" s="6" t="b">
        <v>1</v>
      </c>
      <c r="G204" s="6" t="s">
        <v>77</v>
      </c>
      <c r="H204" s="3" t="s">
        <v>140</v>
      </c>
      <c r="I204" s="6" t="s">
        <v>84</v>
      </c>
      <c r="J204" s="6" t="s">
        <v>91</v>
      </c>
      <c r="K204" s="7">
        <f>'[1]CDM 2026 (4)'!$I97</f>
        <v>40000</v>
      </c>
      <c r="L204" s="8">
        <f>'[1]CDM 2026 (4)'!$H97</f>
        <v>3.2</v>
      </c>
      <c r="M204"/>
      <c r="N204"/>
      <c r="O204" s="160">
        <v>0.1</v>
      </c>
      <c r="P204" s="160">
        <v>0.06</v>
      </c>
      <c r="Q204" s="160">
        <v>0.04</v>
      </c>
      <c r="R204" s="160">
        <v>0.02</v>
      </c>
      <c r="S204" s="160">
        <v>0.06</v>
      </c>
      <c r="T204" s="160">
        <v>0.1</v>
      </c>
      <c r="U204" s="160">
        <v>0.14000000000000001</v>
      </c>
      <c r="V204" s="160">
        <v>0.16</v>
      </c>
      <c r="W204" t="str">
        <f t="shared" si="3"/>
        <v>Panama - Angleterre4620023hMi-temps 3</v>
      </c>
    </row>
    <row r="205" spans="1:23" hidden="1" x14ac:dyDescent="0.25">
      <c r="A205" s="3">
        <v>1</v>
      </c>
      <c r="B205" s="4" t="s">
        <v>106</v>
      </c>
      <c r="C205" s="5">
        <v>46200</v>
      </c>
      <c r="D205" s="6" t="s">
        <v>43</v>
      </c>
      <c r="E205" s="6" t="s">
        <v>26</v>
      </c>
      <c r="F205" s="6" t="b">
        <v>1</v>
      </c>
      <c r="G205" s="6" t="s">
        <v>77</v>
      </c>
      <c r="H205" s="3" t="s">
        <v>244</v>
      </c>
      <c r="I205" s="6" t="s">
        <v>84</v>
      </c>
      <c r="J205" s="6" t="s">
        <v>91</v>
      </c>
      <c r="K205" s="7">
        <f>'[1]CDM 2026 (4)'!$I98</f>
        <v>45000</v>
      </c>
      <c r="L205" s="8">
        <f>'[1]CDM 2026 (4)'!$H98*0.95</f>
        <v>3.42</v>
      </c>
      <c r="M205" s="160">
        <v>0.2</v>
      </c>
      <c r="N205" s="160">
        <v>0.2</v>
      </c>
      <c r="O205"/>
      <c r="P205"/>
      <c r="Q205"/>
      <c r="R205"/>
      <c r="S205"/>
      <c r="T205"/>
      <c r="U205"/>
      <c r="V205"/>
      <c r="W205" t="str">
        <f t="shared" si="3"/>
        <v>Panama - Angleterre4620023hPower break 2</v>
      </c>
    </row>
    <row r="206" spans="1:23" hidden="1" x14ac:dyDescent="0.25">
      <c r="A206" s="3">
        <v>1</v>
      </c>
      <c r="B206" s="4" t="s">
        <v>106</v>
      </c>
      <c r="C206" s="5">
        <v>46200</v>
      </c>
      <c r="D206" s="6" t="s">
        <v>43</v>
      </c>
      <c r="E206" s="6" t="s">
        <v>26</v>
      </c>
      <c r="F206" s="6" t="b">
        <v>1</v>
      </c>
      <c r="G206" s="6" t="s">
        <v>77</v>
      </c>
      <c r="H206" s="3" t="s">
        <v>119</v>
      </c>
      <c r="I206" s="6" t="s">
        <v>84</v>
      </c>
      <c r="J206" s="6" t="s">
        <v>91</v>
      </c>
      <c r="K206" s="7">
        <f>'[1]CDM 2026 (4)'!$I99</f>
        <v>12000</v>
      </c>
      <c r="L206" s="8">
        <f>'[1]CDM 2026 (4)'!$H99</f>
        <v>1.3</v>
      </c>
      <c r="M206"/>
      <c r="N206"/>
      <c r="O206" s="160">
        <v>0.16</v>
      </c>
      <c r="P206" s="160">
        <v>0.14000000000000001</v>
      </c>
      <c r="Q206" s="160">
        <v>0.1</v>
      </c>
      <c r="R206" s="160">
        <v>0.06</v>
      </c>
      <c r="S206" s="160">
        <v>0.04</v>
      </c>
      <c r="T206" s="160">
        <v>0.08</v>
      </c>
      <c r="U206" s="160">
        <v>0.12</v>
      </c>
      <c r="V206" s="160">
        <v>0.15</v>
      </c>
      <c r="W206" t="str">
        <f t="shared" ref="W206:W245" si="4">_xlfn.CONCAT(G206,C206,I206,H206)</f>
        <v>Panama - Angleterre4620023hFin match</v>
      </c>
    </row>
    <row r="207" spans="1:23" hidden="1" x14ac:dyDescent="0.25">
      <c r="A207" s="3">
        <v>1</v>
      </c>
      <c r="B207" s="4" t="s">
        <v>106</v>
      </c>
      <c r="C207" s="5">
        <v>46200</v>
      </c>
      <c r="D207" s="6" t="s">
        <v>44</v>
      </c>
      <c r="E207" s="6" t="s">
        <v>28</v>
      </c>
      <c r="F207" s="6" t="b">
        <v>1</v>
      </c>
      <c r="G207" s="6" t="s">
        <v>78</v>
      </c>
      <c r="H207" s="3" t="s">
        <v>241</v>
      </c>
      <c r="I207" s="6" t="s">
        <v>86</v>
      </c>
      <c r="J207" s="6" t="s">
        <v>92</v>
      </c>
      <c r="K207" s="7">
        <f>'[1]CDM 2026 (4)'!$I108</f>
        <v>10000</v>
      </c>
      <c r="L207" s="8">
        <f>'[1]CDM 2026 (4)'!$H108</f>
        <v>1.3</v>
      </c>
      <c r="M207"/>
      <c r="N207"/>
      <c r="O207" s="160">
        <v>0.15</v>
      </c>
      <c r="P207" s="160">
        <v>0.12</v>
      </c>
      <c r="Q207" s="160">
        <v>0.08</v>
      </c>
      <c r="R207" s="160">
        <v>0.04</v>
      </c>
      <c r="S207" s="160">
        <v>0.06</v>
      </c>
      <c r="T207" s="160">
        <v>0.1</v>
      </c>
      <c r="U207" s="160">
        <v>0.14000000000000001</v>
      </c>
      <c r="V207" s="160">
        <v>0.16</v>
      </c>
      <c r="W207" t="str">
        <f t="shared" si="4"/>
        <v>Colombie - Portugal4620025h30Avant Match</v>
      </c>
    </row>
    <row r="208" spans="1:23" hidden="1" x14ac:dyDescent="0.25">
      <c r="A208" s="3">
        <v>1</v>
      </c>
      <c r="B208" s="4" t="s">
        <v>106</v>
      </c>
      <c r="C208" s="5">
        <v>46200</v>
      </c>
      <c r="D208" s="6" t="s">
        <v>44</v>
      </c>
      <c r="E208" s="6" t="s">
        <v>28</v>
      </c>
      <c r="F208" s="6" t="b">
        <v>1</v>
      </c>
      <c r="G208" s="6" t="s">
        <v>78</v>
      </c>
      <c r="H208" s="3" t="s">
        <v>243</v>
      </c>
      <c r="I208" s="6" t="s">
        <v>86</v>
      </c>
      <c r="J208" s="6" t="s">
        <v>92</v>
      </c>
      <c r="K208" s="7">
        <f>'[1]CDM 2026 (4)'!$I110</f>
        <v>18000</v>
      </c>
      <c r="L208" s="8">
        <f>'[1]CDM 2026 (4)'!$H110*0.95</f>
        <v>2.2799999999999998</v>
      </c>
      <c r="M208" s="160">
        <v>0.2</v>
      </c>
      <c r="N208" s="160">
        <v>0.2</v>
      </c>
      <c r="O208"/>
      <c r="P208"/>
      <c r="Q208"/>
      <c r="R208"/>
      <c r="S208"/>
      <c r="T208"/>
      <c r="U208"/>
      <c r="V208"/>
      <c r="W208" t="str">
        <f t="shared" si="4"/>
        <v>Colombie - Portugal4620025h30Power break 1</v>
      </c>
    </row>
    <row r="209" spans="1:23" hidden="1" x14ac:dyDescent="0.25">
      <c r="A209" s="3">
        <v>1</v>
      </c>
      <c r="B209" s="4" t="s">
        <v>106</v>
      </c>
      <c r="C209" s="5">
        <v>46200</v>
      </c>
      <c r="D209" s="6" t="s">
        <v>44</v>
      </c>
      <c r="E209" s="6" t="s">
        <v>28</v>
      </c>
      <c r="F209" s="6" t="b">
        <v>1</v>
      </c>
      <c r="G209" s="6" t="s">
        <v>78</v>
      </c>
      <c r="H209" s="3" t="s">
        <v>138</v>
      </c>
      <c r="I209" s="6" t="s">
        <v>86</v>
      </c>
      <c r="J209" s="6" t="s">
        <v>92</v>
      </c>
      <c r="K209" s="7">
        <f>'[1]CDM 2026 (4)'!$I111</f>
        <v>15000</v>
      </c>
      <c r="L209" s="8">
        <f>'[1]CDM 2026 (4)'!$H111</f>
        <v>2</v>
      </c>
      <c r="M209"/>
      <c r="N209"/>
      <c r="O209" s="160">
        <v>0.16</v>
      </c>
      <c r="P209" s="160">
        <v>0.14000000000000001</v>
      </c>
      <c r="Q209" s="160">
        <v>0.1</v>
      </c>
      <c r="R209" s="160">
        <v>0.06</v>
      </c>
      <c r="S209" s="160">
        <v>0.02</v>
      </c>
      <c r="T209" s="160">
        <v>0.04</v>
      </c>
      <c r="U209" s="160">
        <v>0.06</v>
      </c>
      <c r="V209" s="160">
        <v>0.1</v>
      </c>
      <c r="W209" t="str">
        <f t="shared" si="4"/>
        <v>Colombie - Portugal4620025h30Mi-temps 1</v>
      </c>
    </row>
    <row r="210" spans="1:23" hidden="1" x14ac:dyDescent="0.25">
      <c r="A210" s="3">
        <v>1</v>
      </c>
      <c r="B210" s="4" t="s">
        <v>106</v>
      </c>
      <c r="C210" s="5">
        <v>46200</v>
      </c>
      <c r="D210" s="6" t="s">
        <v>44</v>
      </c>
      <c r="E210" s="6" t="s">
        <v>28</v>
      </c>
      <c r="F210" s="6" t="b">
        <v>1</v>
      </c>
      <c r="G210" s="6" t="s">
        <v>78</v>
      </c>
      <c r="H210" s="3" t="s">
        <v>139</v>
      </c>
      <c r="I210" s="6" t="s">
        <v>86</v>
      </c>
      <c r="J210" s="6" t="s">
        <v>92</v>
      </c>
      <c r="K210" s="7">
        <f>'[1]CDM 2026 (4)'!$I112</f>
        <v>12000</v>
      </c>
      <c r="L210" s="8">
        <f>'[1]CDM 2026 (4)'!$H112</f>
        <v>1.6</v>
      </c>
      <c r="M210"/>
      <c r="N210"/>
      <c r="O210" s="160">
        <v>0.1</v>
      </c>
      <c r="P210" s="160">
        <v>0.06</v>
      </c>
      <c r="Q210" s="160">
        <v>0.04</v>
      </c>
      <c r="R210" s="160">
        <v>0.02</v>
      </c>
      <c r="S210" s="160">
        <v>0.02</v>
      </c>
      <c r="T210" s="160">
        <v>0.04</v>
      </c>
      <c r="U210" s="160">
        <v>0.06</v>
      </c>
      <c r="V210" s="160">
        <v>0.1</v>
      </c>
      <c r="W210" t="str">
        <f t="shared" si="4"/>
        <v>Colombie - Portugal4620025h30Mi-temps 2</v>
      </c>
    </row>
    <row r="211" spans="1:23" hidden="1" x14ac:dyDescent="0.25">
      <c r="A211" s="3">
        <v>1</v>
      </c>
      <c r="B211" s="4" t="s">
        <v>106</v>
      </c>
      <c r="C211" s="5">
        <v>46200</v>
      </c>
      <c r="D211" s="6" t="s">
        <v>44</v>
      </c>
      <c r="E211" s="6" t="s">
        <v>28</v>
      </c>
      <c r="F211" s="6" t="b">
        <v>1</v>
      </c>
      <c r="G211" s="6" t="s">
        <v>78</v>
      </c>
      <c r="H211" s="3" t="s">
        <v>140</v>
      </c>
      <c r="I211" s="6" t="s">
        <v>86</v>
      </c>
      <c r="J211" s="6" t="s">
        <v>92</v>
      </c>
      <c r="K211" s="7">
        <f>'[1]CDM 2026 (4)'!$I113</f>
        <v>15000</v>
      </c>
      <c r="L211" s="8">
        <f>'[1]CDM 2026 (4)'!$H113</f>
        <v>2</v>
      </c>
      <c r="M211"/>
      <c r="N211"/>
      <c r="O211" s="160">
        <v>0.1</v>
      </c>
      <c r="P211" s="160">
        <v>0.06</v>
      </c>
      <c r="Q211" s="160">
        <v>0.04</v>
      </c>
      <c r="R211" s="160">
        <v>0.02</v>
      </c>
      <c r="S211" s="160">
        <v>0.06</v>
      </c>
      <c r="T211" s="160">
        <v>0.1</v>
      </c>
      <c r="U211" s="160">
        <v>0.14000000000000001</v>
      </c>
      <c r="V211" s="160">
        <v>0.16</v>
      </c>
      <c r="W211" t="str">
        <f t="shared" si="4"/>
        <v>Colombie - Portugal4620025h30Mi-temps 3</v>
      </c>
    </row>
    <row r="212" spans="1:23" hidden="1" x14ac:dyDescent="0.25">
      <c r="A212" s="3">
        <v>1</v>
      </c>
      <c r="B212" s="4" t="s">
        <v>106</v>
      </c>
      <c r="C212" s="5">
        <v>46200</v>
      </c>
      <c r="D212" s="6" t="s">
        <v>44</v>
      </c>
      <c r="E212" s="6" t="s">
        <v>28</v>
      </c>
      <c r="F212" s="6" t="b">
        <v>1</v>
      </c>
      <c r="G212" s="6" t="s">
        <v>78</v>
      </c>
      <c r="H212" s="3" t="s">
        <v>244</v>
      </c>
      <c r="I212" s="6" t="s">
        <v>86</v>
      </c>
      <c r="J212" s="6" t="s">
        <v>92</v>
      </c>
      <c r="K212" s="7">
        <f>'[1]CDM 2026 (4)'!$I114</f>
        <v>16000</v>
      </c>
      <c r="L212" s="8">
        <f>'[1]CDM 2026 (4)'!$H114*0.95</f>
        <v>1.9949999999999999</v>
      </c>
      <c r="M212" s="160">
        <v>0.2</v>
      </c>
      <c r="N212" s="160">
        <v>0.2</v>
      </c>
      <c r="O212"/>
      <c r="P212"/>
      <c r="Q212"/>
      <c r="R212"/>
      <c r="S212"/>
      <c r="T212"/>
      <c r="U212"/>
      <c r="V212"/>
      <c r="W212" t="str">
        <f t="shared" si="4"/>
        <v>Colombie - Portugal4620025h30Power break 2</v>
      </c>
    </row>
    <row r="213" spans="1:23" hidden="1" x14ac:dyDescent="0.25">
      <c r="A213" s="3">
        <v>1</v>
      </c>
      <c r="B213" s="4" t="s">
        <v>106</v>
      </c>
      <c r="C213" s="5">
        <v>46200</v>
      </c>
      <c r="D213" s="6" t="s">
        <v>44</v>
      </c>
      <c r="E213" s="6" t="s">
        <v>28</v>
      </c>
      <c r="F213" s="6" t="b">
        <v>1</v>
      </c>
      <c r="G213" s="6" t="s">
        <v>78</v>
      </c>
      <c r="H213" s="3" t="s">
        <v>119</v>
      </c>
      <c r="I213" s="6" t="s">
        <v>86</v>
      </c>
      <c r="J213" s="6" t="s">
        <v>92</v>
      </c>
      <c r="K213" s="7">
        <f>'[1]CDM 2026 (4)'!$I115</f>
        <v>3000</v>
      </c>
      <c r="L213" s="8">
        <f>'[1]CDM 2026 (4)'!$H115</f>
        <v>0.4</v>
      </c>
      <c r="M213"/>
      <c r="N213"/>
      <c r="O213" s="160">
        <v>0.16</v>
      </c>
      <c r="P213" s="160">
        <v>0.14000000000000001</v>
      </c>
      <c r="Q213" s="160">
        <v>0.1</v>
      </c>
      <c r="R213" s="160">
        <v>0.06</v>
      </c>
      <c r="S213" s="160">
        <v>0.04</v>
      </c>
      <c r="T213" s="160">
        <v>0.08</v>
      </c>
      <c r="U213" s="160">
        <v>0.12</v>
      </c>
      <c r="V213" s="160">
        <v>0.15</v>
      </c>
      <c r="W213" t="str">
        <f t="shared" si="4"/>
        <v>Colombie - Portugal4620025h30Fin match</v>
      </c>
    </row>
    <row r="214" spans="1:23" hidden="1" x14ac:dyDescent="0.25">
      <c r="A214" s="3">
        <v>2</v>
      </c>
      <c r="B214" s="4" t="s">
        <v>107</v>
      </c>
      <c r="C214" s="5">
        <v>46201</v>
      </c>
      <c r="D214" s="6" t="s">
        <v>4</v>
      </c>
      <c r="E214" s="6" t="s">
        <v>6</v>
      </c>
      <c r="F214" s="6" t="b">
        <v>1</v>
      </c>
      <c r="G214" s="6" t="s">
        <v>369</v>
      </c>
      <c r="H214" s="3" t="s">
        <v>241</v>
      </c>
      <c r="I214" s="6" t="s">
        <v>79</v>
      </c>
      <c r="J214" s="6" t="s">
        <v>94</v>
      </c>
      <c r="K214" s="7">
        <f>'[1]CDM 2026 16ème'!$I$11</f>
        <v>38000</v>
      </c>
      <c r="L214" s="8">
        <f>'[1]CDM 2026 16ème'!$H$11</f>
        <v>2.7</v>
      </c>
      <c r="M214"/>
      <c r="N214"/>
      <c r="O214" s="160">
        <v>0.15</v>
      </c>
      <c r="P214" s="160">
        <v>0.12</v>
      </c>
      <c r="Q214" s="160">
        <v>0.08</v>
      </c>
      <c r="R214" s="160">
        <v>0.04</v>
      </c>
      <c r="S214" s="160">
        <v>0.06</v>
      </c>
      <c r="T214" s="160">
        <v>0.1</v>
      </c>
      <c r="U214" s="160">
        <v>0.14000000000000001</v>
      </c>
      <c r="V214" s="160">
        <v>0.16</v>
      </c>
      <c r="W214" t="str">
        <f t="shared" si="4"/>
        <v>1/16eme de finale (21h) - 28/064620121hAvant Match</v>
      </c>
    </row>
    <row r="215" spans="1:23" hidden="1" x14ac:dyDescent="0.25">
      <c r="A215" s="3">
        <v>2</v>
      </c>
      <c r="B215" s="4" t="s">
        <v>107</v>
      </c>
      <c r="C215" s="5">
        <v>46201</v>
      </c>
      <c r="D215" s="6" t="s">
        <v>4</v>
      </c>
      <c r="E215" s="6" t="s">
        <v>6</v>
      </c>
      <c r="F215" s="6" t="b">
        <v>1</v>
      </c>
      <c r="G215" s="6" t="s">
        <v>369</v>
      </c>
      <c r="H215" s="3" t="s">
        <v>243</v>
      </c>
      <c r="I215" s="6" t="s">
        <v>79</v>
      </c>
      <c r="J215" s="6" t="s">
        <v>94</v>
      </c>
      <c r="K215" s="7">
        <f>'[1]CDM 2026 16ème'!I13</f>
        <v>115000</v>
      </c>
      <c r="L215" s="8">
        <f>'[1]CDM 2026 16ème'!H13*0.95</f>
        <v>7.7899999999999991</v>
      </c>
      <c r="M215" s="160">
        <v>0.2</v>
      </c>
      <c r="N215" s="160">
        <v>0.2</v>
      </c>
      <c r="O215"/>
      <c r="P215"/>
      <c r="Q215"/>
      <c r="R215"/>
      <c r="S215"/>
      <c r="T215"/>
      <c r="U215"/>
      <c r="V215"/>
      <c r="W215" t="str">
        <f t="shared" si="4"/>
        <v>1/16eme de finale (21h) - 28/064620121hPower break 1</v>
      </c>
    </row>
    <row r="216" spans="1:23" hidden="1" x14ac:dyDescent="0.25">
      <c r="A216" s="3">
        <v>2</v>
      </c>
      <c r="B216" s="4" t="s">
        <v>107</v>
      </c>
      <c r="C216" s="5">
        <v>46201</v>
      </c>
      <c r="D216" s="6" t="s">
        <v>4</v>
      </c>
      <c r="E216" s="6" t="s">
        <v>6</v>
      </c>
      <c r="F216" s="6" t="b">
        <v>1</v>
      </c>
      <c r="G216" s="6" t="s">
        <v>369</v>
      </c>
      <c r="H216" s="3" t="s">
        <v>138</v>
      </c>
      <c r="I216" s="6" t="s">
        <v>79</v>
      </c>
      <c r="J216" s="6" t="s">
        <v>94</v>
      </c>
      <c r="K216" s="7">
        <f>'[1]CDM 2026 16ème'!I14</f>
        <v>95000</v>
      </c>
      <c r="L216" s="8">
        <f>'[1]CDM 2026 16ème'!H14</f>
        <v>6.75</v>
      </c>
      <c r="M216"/>
      <c r="N216"/>
      <c r="O216" s="160">
        <v>0.16</v>
      </c>
      <c r="P216" s="160">
        <v>0.14000000000000001</v>
      </c>
      <c r="Q216" s="160">
        <v>0.1</v>
      </c>
      <c r="R216" s="160">
        <v>0.06</v>
      </c>
      <c r="S216" s="160">
        <v>0.02</v>
      </c>
      <c r="T216" s="160">
        <v>0.04</v>
      </c>
      <c r="U216" s="160">
        <v>0.06</v>
      </c>
      <c r="V216" s="160">
        <v>0.1</v>
      </c>
      <c r="W216" t="str">
        <f t="shared" si="4"/>
        <v>1/16eme de finale (21h) - 28/064620121hMi-temps 1</v>
      </c>
    </row>
    <row r="217" spans="1:23" hidden="1" x14ac:dyDescent="0.25">
      <c r="A217" s="3">
        <v>2</v>
      </c>
      <c r="B217" s="4" t="s">
        <v>107</v>
      </c>
      <c r="C217" s="5">
        <v>46201</v>
      </c>
      <c r="D217" s="6" t="s">
        <v>4</v>
      </c>
      <c r="E217" s="6" t="s">
        <v>6</v>
      </c>
      <c r="F217" s="6" t="b">
        <v>1</v>
      </c>
      <c r="G217" s="6" t="s">
        <v>369</v>
      </c>
      <c r="H217" s="3" t="s">
        <v>139</v>
      </c>
      <c r="I217" s="6" t="s">
        <v>79</v>
      </c>
      <c r="J217" s="6" t="s">
        <v>94</v>
      </c>
      <c r="K217" s="7">
        <f>'[1]CDM 2026 16ème'!I15</f>
        <v>90000</v>
      </c>
      <c r="L217" s="8">
        <f>'[1]CDM 2026 16ème'!H15</f>
        <v>6.45</v>
      </c>
      <c r="M217"/>
      <c r="N217"/>
      <c r="O217" s="160">
        <v>0.1</v>
      </c>
      <c r="P217" s="160">
        <v>0.06</v>
      </c>
      <c r="Q217" s="160">
        <v>0.04</v>
      </c>
      <c r="R217" s="160">
        <v>0.02</v>
      </c>
      <c r="S217" s="160">
        <v>0.02</v>
      </c>
      <c r="T217" s="160">
        <v>0.04</v>
      </c>
      <c r="U217" s="160">
        <v>0.06</v>
      </c>
      <c r="V217" s="160">
        <v>0.1</v>
      </c>
      <c r="W217" t="str">
        <f t="shared" si="4"/>
        <v>1/16eme de finale (21h) - 28/064620121hMi-temps 2</v>
      </c>
    </row>
    <row r="218" spans="1:23" hidden="1" x14ac:dyDescent="0.25">
      <c r="A218" s="3">
        <v>2</v>
      </c>
      <c r="B218" s="4" t="s">
        <v>107</v>
      </c>
      <c r="C218" s="5">
        <v>46201</v>
      </c>
      <c r="D218" s="6" t="s">
        <v>4</v>
      </c>
      <c r="E218" s="6" t="s">
        <v>6</v>
      </c>
      <c r="F218" s="6" t="b">
        <v>1</v>
      </c>
      <c r="G218" s="6" t="s">
        <v>369</v>
      </c>
      <c r="H218" s="3" t="s">
        <v>140</v>
      </c>
      <c r="I218" s="6" t="s">
        <v>79</v>
      </c>
      <c r="J218" s="6" t="s">
        <v>94</v>
      </c>
      <c r="K218" s="7">
        <f>'[1]CDM 2026 16ème'!I16</f>
        <v>95000</v>
      </c>
      <c r="L218" s="8">
        <f>'[1]CDM 2026 16ème'!H16</f>
        <v>6.75</v>
      </c>
      <c r="M218"/>
      <c r="N218"/>
      <c r="O218" s="160">
        <v>0.1</v>
      </c>
      <c r="P218" s="160">
        <v>0.06</v>
      </c>
      <c r="Q218" s="160">
        <v>0.04</v>
      </c>
      <c r="R218" s="160">
        <v>0.02</v>
      </c>
      <c r="S218" s="160">
        <v>0.06</v>
      </c>
      <c r="T218" s="160">
        <v>0.1</v>
      </c>
      <c r="U218" s="160">
        <v>0.14000000000000001</v>
      </c>
      <c r="V218" s="160">
        <v>0.16</v>
      </c>
      <c r="W218" t="str">
        <f t="shared" si="4"/>
        <v>1/16eme de finale (21h) - 28/064620121hMi-temps 3</v>
      </c>
    </row>
    <row r="219" spans="1:23" hidden="1" x14ac:dyDescent="0.25">
      <c r="A219" s="3">
        <v>2</v>
      </c>
      <c r="B219" s="4" t="s">
        <v>107</v>
      </c>
      <c r="C219" s="5">
        <v>46201</v>
      </c>
      <c r="D219" s="6" t="s">
        <v>4</v>
      </c>
      <c r="E219" s="6" t="s">
        <v>6</v>
      </c>
      <c r="F219" s="6" t="b">
        <v>1</v>
      </c>
      <c r="G219" s="6" t="s">
        <v>369</v>
      </c>
      <c r="H219" s="3" t="s">
        <v>244</v>
      </c>
      <c r="I219" s="6" t="s">
        <v>79</v>
      </c>
      <c r="J219" s="6" t="s">
        <v>94</v>
      </c>
      <c r="K219" s="7">
        <f>'[1]CDM 2026 16ème'!I17</f>
        <v>115000</v>
      </c>
      <c r="L219" s="8">
        <f>'[1]CDM 2026 16ème'!H17*0.95</f>
        <v>7.7899999999999991</v>
      </c>
      <c r="M219" s="160">
        <v>0.2</v>
      </c>
      <c r="N219" s="160">
        <v>0.2</v>
      </c>
      <c r="O219"/>
      <c r="P219"/>
      <c r="Q219"/>
      <c r="R219"/>
      <c r="S219"/>
      <c r="T219"/>
      <c r="U219"/>
      <c r="V219"/>
      <c r="W219" t="str">
        <f t="shared" si="4"/>
        <v>1/16eme de finale (21h) - 28/064620121hPower break 2</v>
      </c>
    </row>
    <row r="220" spans="1:23" hidden="1" x14ac:dyDescent="0.25">
      <c r="A220" s="3">
        <v>2</v>
      </c>
      <c r="B220" s="4" t="s">
        <v>107</v>
      </c>
      <c r="C220" s="5">
        <v>46201</v>
      </c>
      <c r="D220" s="6" t="s">
        <v>4</v>
      </c>
      <c r="E220" s="6" t="s">
        <v>6</v>
      </c>
      <c r="F220" s="6" t="b">
        <v>1</v>
      </c>
      <c r="G220" s="6" t="s">
        <v>369</v>
      </c>
      <c r="H220" s="3" t="s">
        <v>119</v>
      </c>
      <c r="I220" s="6" t="s">
        <v>79</v>
      </c>
      <c r="J220" s="6" t="s">
        <v>94</v>
      </c>
      <c r="K220" s="7">
        <f>'[1]CDM 2026 16ème'!I20</f>
        <v>38000</v>
      </c>
      <c r="L220" s="8">
        <f>'[1]CDM 2026 16ème'!H20</f>
        <v>3.2</v>
      </c>
      <c r="M220"/>
      <c r="N220"/>
      <c r="O220" s="160">
        <v>0.16</v>
      </c>
      <c r="P220" s="160">
        <v>0.14000000000000001</v>
      </c>
      <c r="Q220" s="160">
        <v>0.1</v>
      </c>
      <c r="R220" s="160">
        <v>0.06</v>
      </c>
      <c r="S220" s="160">
        <v>0.04</v>
      </c>
      <c r="T220" s="160">
        <v>0.08</v>
      </c>
      <c r="U220" s="160">
        <v>0.12</v>
      </c>
      <c r="V220" s="160">
        <v>0.15</v>
      </c>
      <c r="W220" t="str">
        <f t="shared" si="4"/>
        <v>1/16eme de finale (21h) - 28/064620121hFin match</v>
      </c>
    </row>
    <row r="221" spans="1:23" hidden="1" x14ac:dyDescent="0.25">
      <c r="A221" s="3">
        <v>2</v>
      </c>
      <c r="B221" s="4" t="s">
        <v>107</v>
      </c>
      <c r="C221" s="5">
        <v>46202</v>
      </c>
      <c r="D221" s="6" t="s">
        <v>8</v>
      </c>
      <c r="E221" s="6" t="s">
        <v>95</v>
      </c>
      <c r="F221" s="6" t="b">
        <v>1</v>
      </c>
      <c r="G221" s="6" t="s">
        <v>370</v>
      </c>
      <c r="H221" s="3" t="s">
        <v>241</v>
      </c>
      <c r="I221" s="6" t="s">
        <v>81</v>
      </c>
      <c r="J221" s="6" t="s">
        <v>94</v>
      </c>
      <c r="K221" s="7">
        <f>'[1]CDM 2026 16ème'!$I$32</f>
        <v>25000</v>
      </c>
      <c r="L221" s="8">
        <f>'[1]CDM 2026 16ème'!$H$32</f>
        <v>2.2000000000000002</v>
      </c>
      <c r="M221"/>
      <c r="N221"/>
      <c r="O221" s="160">
        <v>0.15</v>
      </c>
      <c r="P221" s="160">
        <v>0.12</v>
      </c>
      <c r="Q221" s="160">
        <v>0.08</v>
      </c>
      <c r="R221" s="160">
        <v>0.04</v>
      </c>
      <c r="S221" s="160">
        <v>0.06</v>
      </c>
      <c r="T221" s="160">
        <v>0.1</v>
      </c>
      <c r="U221" s="160">
        <v>0.14000000000000001</v>
      </c>
      <c r="V221" s="160">
        <v>0.16</v>
      </c>
      <c r="W221" t="str">
        <f t="shared" si="4"/>
        <v>1/16eme de finale (19h) - 29/064620219hAvant Match</v>
      </c>
    </row>
    <row r="222" spans="1:23" hidden="1" x14ac:dyDescent="0.25">
      <c r="A222" s="3">
        <v>2</v>
      </c>
      <c r="B222" s="4" t="s">
        <v>107</v>
      </c>
      <c r="C222" s="5">
        <v>46202</v>
      </c>
      <c r="D222" s="6" t="s">
        <v>8</v>
      </c>
      <c r="E222" s="6" t="s">
        <v>95</v>
      </c>
      <c r="F222" s="6" t="b">
        <v>1</v>
      </c>
      <c r="G222" s="6" t="s">
        <v>370</v>
      </c>
      <c r="H222" s="3" t="s">
        <v>243</v>
      </c>
      <c r="I222" s="6" t="s">
        <v>81</v>
      </c>
      <c r="J222" s="6" t="s">
        <v>94</v>
      </c>
      <c r="K222" s="7">
        <f>'[1]CDM 2026 16ème'!I34</f>
        <v>90000</v>
      </c>
      <c r="L222" s="8">
        <f>'[1]CDM 2026 16ème'!H34*0.95</f>
        <v>7.4099999999999993</v>
      </c>
      <c r="M222" s="160">
        <v>0.2</v>
      </c>
      <c r="N222" s="160">
        <v>0.2</v>
      </c>
      <c r="O222"/>
      <c r="P222"/>
      <c r="Q222"/>
      <c r="R222"/>
      <c r="S222"/>
      <c r="T222"/>
      <c r="U222"/>
      <c r="V222"/>
      <c r="W222" t="str">
        <f t="shared" si="4"/>
        <v>1/16eme de finale (19h) - 29/064620219hPower break 1</v>
      </c>
    </row>
    <row r="223" spans="1:23" hidden="1" x14ac:dyDescent="0.25">
      <c r="A223" s="3">
        <v>2</v>
      </c>
      <c r="B223" s="4" t="s">
        <v>107</v>
      </c>
      <c r="C223" s="5">
        <v>46202</v>
      </c>
      <c r="D223" s="6" t="s">
        <v>8</v>
      </c>
      <c r="E223" s="6" t="s">
        <v>95</v>
      </c>
      <c r="F223" s="6" t="b">
        <v>1</v>
      </c>
      <c r="G223" s="6" t="s">
        <v>370</v>
      </c>
      <c r="H223" s="3" t="s">
        <v>138</v>
      </c>
      <c r="I223" s="6" t="s">
        <v>81</v>
      </c>
      <c r="J223" s="6" t="s">
        <v>94</v>
      </c>
      <c r="K223" s="7">
        <f>'[1]CDM 2026 16ème'!I35</f>
        <v>75000</v>
      </c>
      <c r="L223" s="8">
        <f>'[1]CDM 2026 16ème'!H35</f>
        <v>6.5</v>
      </c>
      <c r="M223"/>
      <c r="N223"/>
      <c r="O223" s="160">
        <v>0.16</v>
      </c>
      <c r="P223" s="160">
        <v>0.14000000000000001</v>
      </c>
      <c r="Q223" s="160">
        <v>0.1</v>
      </c>
      <c r="R223" s="160">
        <v>0.06</v>
      </c>
      <c r="S223" s="160">
        <v>0.02</v>
      </c>
      <c r="T223" s="160">
        <v>0.04</v>
      </c>
      <c r="U223" s="160">
        <v>0.06</v>
      </c>
      <c r="V223" s="160">
        <v>0.1</v>
      </c>
      <c r="W223" t="str">
        <f t="shared" si="4"/>
        <v>1/16eme de finale (19h) - 29/064620219hMi-temps 1</v>
      </c>
    </row>
    <row r="224" spans="1:23" hidden="1" x14ac:dyDescent="0.25">
      <c r="A224" s="3">
        <v>2</v>
      </c>
      <c r="B224" s="4" t="s">
        <v>107</v>
      </c>
      <c r="C224" s="5">
        <v>46202</v>
      </c>
      <c r="D224" s="6" t="s">
        <v>8</v>
      </c>
      <c r="E224" s="6" t="s">
        <v>95</v>
      </c>
      <c r="F224" s="6" t="b">
        <v>1</v>
      </c>
      <c r="G224" s="6" t="s">
        <v>370</v>
      </c>
      <c r="H224" s="3" t="s">
        <v>139</v>
      </c>
      <c r="I224" s="6" t="s">
        <v>81</v>
      </c>
      <c r="J224" s="6" t="s">
        <v>94</v>
      </c>
      <c r="K224" s="7">
        <f>'[1]CDM 2026 16ème'!I36</f>
        <v>70000</v>
      </c>
      <c r="L224" s="8">
        <f>'[1]CDM 2026 16ème'!H36</f>
        <v>6.1</v>
      </c>
      <c r="M224"/>
      <c r="N224"/>
      <c r="O224" s="160">
        <v>0.1</v>
      </c>
      <c r="P224" s="160">
        <v>0.06</v>
      </c>
      <c r="Q224" s="160">
        <v>0.04</v>
      </c>
      <c r="R224" s="160">
        <v>0.02</v>
      </c>
      <c r="S224" s="160">
        <v>0.02</v>
      </c>
      <c r="T224" s="160">
        <v>0.04</v>
      </c>
      <c r="U224" s="160">
        <v>0.06</v>
      </c>
      <c r="V224" s="160">
        <v>0.1</v>
      </c>
      <c r="W224" t="str">
        <f t="shared" si="4"/>
        <v>1/16eme de finale (19h) - 29/064620219hMi-temps 2</v>
      </c>
    </row>
    <row r="225" spans="1:23" hidden="1" x14ac:dyDescent="0.25">
      <c r="A225" s="3">
        <v>2</v>
      </c>
      <c r="B225" s="4" t="s">
        <v>107</v>
      </c>
      <c r="C225" s="5">
        <v>46202</v>
      </c>
      <c r="D225" s="6" t="s">
        <v>8</v>
      </c>
      <c r="E225" s="6" t="s">
        <v>95</v>
      </c>
      <c r="F225" s="6" t="b">
        <v>1</v>
      </c>
      <c r="G225" s="6" t="s">
        <v>370</v>
      </c>
      <c r="H225" s="3" t="s">
        <v>140</v>
      </c>
      <c r="I225" s="6" t="s">
        <v>81</v>
      </c>
      <c r="J225" s="6" t="s">
        <v>94</v>
      </c>
      <c r="K225" s="7">
        <f>'[1]CDM 2026 16ème'!I37</f>
        <v>75000</v>
      </c>
      <c r="L225" s="8">
        <f>'[1]CDM 2026 16ème'!H37</f>
        <v>6.5</v>
      </c>
      <c r="M225"/>
      <c r="N225"/>
      <c r="O225" s="160">
        <v>0.1</v>
      </c>
      <c r="P225" s="160">
        <v>0.06</v>
      </c>
      <c r="Q225" s="160">
        <v>0.04</v>
      </c>
      <c r="R225" s="160">
        <v>0.02</v>
      </c>
      <c r="S225" s="160">
        <v>0.06</v>
      </c>
      <c r="T225" s="160">
        <v>0.1</v>
      </c>
      <c r="U225" s="160">
        <v>0.14000000000000001</v>
      </c>
      <c r="V225" s="160">
        <v>0.16</v>
      </c>
      <c r="W225" t="str">
        <f t="shared" si="4"/>
        <v>1/16eme de finale (19h) - 29/064620219hMi-temps 3</v>
      </c>
    </row>
    <row r="226" spans="1:23" hidden="1" x14ac:dyDescent="0.25">
      <c r="A226" s="3">
        <v>2</v>
      </c>
      <c r="B226" s="4" t="s">
        <v>107</v>
      </c>
      <c r="C226" s="5">
        <v>46202</v>
      </c>
      <c r="D226" s="6" t="s">
        <v>8</v>
      </c>
      <c r="E226" s="6" t="s">
        <v>95</v>
      </c>
      <c r="F226" s="6" t="b">
        <v>1</v>
      </c>
      <c r="G226" s="6" t="s">
        <v>370</v>
      </c>
      <c r="H226" s="3" t="s">
        <v>244</v>
      </c>
      <c r="I226" s="6" t="s">
        <v>81</v>
      </c>
      <c r="J226" s="6" t="s">
        <v>94</v>
      </c>
      <c r="K226" s="7">
        <f>'[1]CDM 2026 16ème'!I38</f>
        <v>90000</v>
      </c>
      <c r="L226" s="8">
        <f>'[1]CDM 2026 16ème'!H38*0.95</f>
        <v>7.4099999999999993</v>
      </c>
      <c r="M226" s="160">
        <v>0.2</v>
      </c>
      <c r="N226" s="160">
        <v>0.2</v>
      </c>
      <c r="O226"/>
      <c r="P226"/>
      <c r="Q226"/>
      <c r="R226"/>
      <c r="S226"/>
      <c r="T226"/>
      <c r="U226"/>
      <c r="V226"/>
      <c r="W226" t="str">
        <f t="shared" si="4"/>
        <v>1/16eme de finale (19h) - 29/064620219hPower break 2</v>
      </c>
    </row>
    <row r="227" spans="1:23" hidden="1" x14ac:dyDescent="0.25">
      <c r="A227" s="3">
        <v>2</v>
      </c>
      <c r="B227" s="4" t="s">
        <v>107</v>
      </c>
      <c r="C227" s="5">
        <v>46202</v>
      </c>
      <c r="D227" s="6" t="s">
        <v>8</v>
      </c>
      <c r="E227" s="6" t="s">
        <v>95</v>
      </c>
      <c r="F227" s="6" t="b">
        <v>1</v>
      </c>
      <c r="G227" s="6" t="s">
        <v>370</v>
      </c>
      <c r="H227" s="3" t="s">
        <v>119</v>
      </c>
      <c r="I227" s="6" t="s">
        <v>81</v>
      </c>
      <c r="J227" s="6" t="s">
        <v>94</v>
      </c>
      <c r="K227" s="7">
        <f>'[1]CDM 2026 16ème'!I41</f>
        <v>55000</v>
      </c>
      <c r="L227" s="8">
        <f>'[1]CDM 2026 16ème'!H41</f>
        <v>4.75</v>
      </c>
      <c r="M227"/>
      <c r="N227"/>
      <c r="O227" s="160">
        <v>0.16</v>
      </c>
      <c r="P227" s="160">
        <v>0.14000000000000001</v>
      </c>
      <c r="Q227" s="160">
        <v>0.1</v>
      </c>
      <c r="R227" s="160">
        <v>0.06</v>
      </c>
      <c r="S227" s="160">
        <v>0.04</v>
      </c>
      <c r="T227" s="160">
        <v>0.08</v>
      </c>
      <c r="U227" s="160">
        <v>0.12</v>
      </c>
      <c r="V227" s="160">
        <v>0.15</v>
      </c>
      <c r="W227" t="str">
        <f t="shared" si="4"/>
        <v>1/16eme de finale (19h) - 29/064620219hFin match</v>
      </c>
    </row>
    <row r="228" spans="1:23" hidden="1" x14ac:dyDescent="0.25">
      <c r="A228" s="3">
        <v>2</v>
      </c>
      <c r="B228" s="4" t="s">
        <v>107</v>
      </c>
      <c r="C228" s="5">
        <v>46202</v>
      </c>
      <c r="D228" s="6" t="s">
        <v>12</v>
      </c>
      <c r="E228" s="6" t="s">
        <v>182</v>
      </c>
      <c r="F228" s="6" t="b">
        <v>1</v>
      </c>
      <c r="G228" s="6" t="s">
        <v>371</v>
      </c>
      <c r="H228" s="3" t="s">
        <v>241</v>
      </c>
      <c r="I228" s="6" t="s">
        <v>93</v>
      </c>
      <c r="J228" s="6" t="s">
        <v>94</v>
      </c>
      <c r="K228" s="7">
        <f>'[1]CDM 2026 16ème'!$I$53</f>
        <v>50000</v>
      </c>
      <c r="L228" s="8">
        <f>'[1]CDM 2026 16ème'!$H$53</f>
        <v>3.6</v>
      </c>
      <c r="M228"/>
      <c r="N228"/>
      <c r="O228" s="160">
        <v>0.15</v>
      </c>
      <c r="P228" s="160">
        <v>0.12</v>
      </c>
      <c r="Q228" s="160">
        <v>0.08</v>
      </c>
      <c r="R228" s="160">
        <v>0.04</v>
      </c>
      <c r="S228" s="160">
        <v>0.06</v>
      </c>
      <c r="T228" s="160">
        <v>0.1</v>
      </c>
      <c r="U228" s="160">
        <v>0.14000000000000001</v>
      </c>
      <c r="V228" s="160">
        <v>0.16</v>
      </c>
      <c r="W228" t="str">
        <f t="shared" si="4"/>
        <v>1/16eme de finale (22h30) - 29/064620222h30Avant Match</v>
      </c>
    </row>
    <row r="229" spans="1:23" hidden="1" x14ac:dyDescent="0.25">
      <c r="A229" s="3">
        <v>2</v>
      </c>
      <c r="B229" s="4" t="s">
        <v>107</v>
      </c>
      <c r="C229" s="5">
        <v>46202</v>
      </c>
      <c r="D229" s="6" t="s">
        <v>12</v>
      </c>
      <c r="E229" s="6" t="s">
        <v>182</v>
      </c>
      <c r="F229" s="6" t="b">
        <v>1</v>
      </c>
      <c r="G229" s="6" t="s">
        <v>371</v>
      </c>
      <c r="H229" s="3" t="s">
        <v>243</v>
      </c>
      <c r="I229" s="6" t="s">
        <v>93</v>
      </c>
      <c r="J229" s="6" t="s">
        <v>94</v>
      </c>
      <c r="K229" s="7">
        <f>'[1]CDM 2026 16ème'!I55</f>
        <v>90000</v>
      </c>
      <c r="L229" s="8">
        <f>'[1]CDM 2026 16ème'!H55*0.95</f>
        <v>6.84</v>
      </c>
      <c r="M229" s="160">
        <v>0.2</v>
      </c>
      <c r="N229" s="160">
        <v>0.2</v>
      </c>
      <c r="O229"/>
      <c r="P229"/>
      <c r="Q229"/>
      <c r="R229"/>
      <c r="S229"/>
      <c r="T229"/>
      <c r="U229"/>
      <c r="V229"/>
      <c r="W229" t="str">
        <f t="shared" si="4"/>
        <v>1/16eme de finale (22h30) - 29/064620222h30Power break 1</v>
      </c>
    </row>
    <row r="230" spans="1:23" hidden="1" x14ac:dyDescent="0.25">
      <c r="A230" s="3">
        <v>2</v>
      </c>
      <c r="B230" s="4" t="s">
        <v>107</v>
      </c>
      <c r="C230" s="5">
        <v>46202</v>
      </c>
      <c r="D230" s="6" t="s">
        <v>12</v>
      </c>
      <c r="E230" s="6" t="s">
        <v>182</v>
      </c>
      <c r="F230" s="6" t="b">
        <v>1</v>
      </c>
      <c r="G230" s="6" t="s">
        <v>371</v>
      </c>
      <c r="H230" s="3" t="s">
        <v>138</v>
      </c>
      <c r="I230" s="6" t="s">
        <v>93</v>
      </c>
      <c r="J230" s="6" t="s">
        <v>94</v>
      </c>
      <c r="K230" s="7">
        <f>'[1]CDM 2026 16ème'!I56</f>
        <v>75000</v>
      </c>
      <c r="L230" s="8">
        <f>'[1]CDM 2026 16ème'!H56</f>
        <v>6</v>
      </c>
      <c r="M230"/>
      <c r="N230"/>
      <c r="O230" s="160">
        <v>0.16</v>
      </c>
      <c r="P230" s="160">
        <v>0.14000000000000001</v>
      </c>
      <c r="Q230" s="160">
        <v>0.1</v>
      </c>
      <c r="R230" s="160">
        <v>0.06</v>
      </c>
      <c r="S230" s="160">
        <v>0.02</v>
      </c>
      <c r="T230" s="160">
        <v>0.04</v>
      </c>
      <c r="U230" s="160">
        <v>0.06</v>
      </c>
      <c r="V230" s="160">
        <v>0.1</v>
      </c>
      <c r="W230" t="str">
        <f t="shared" si="4"/>
        <v>1/16eme de finale (22h30) - 29/064620222h30Mi-temps 1</v>
      </c>
    </row>
    <row r="231" spans="1:23" hidden="1" x14ac:dyDescent="0.25">
      <c r="A231" s="3">
        <v>2</v>
      </c>
      <c r="B231" s="4" t="s">
        <v>107</v>
      </c>
      <c r="C231" s="5">
        <v>46202</v>
      </c>
      <c r="D231" s="6" t="s">
        <v>12</v>
      </c>
      <c r="E231" s="6" t="s">
        <v>182</v>
      </c>
      <c r="F231" s="6" t="b">
        <v>1</v>
      </c>
      <c r="G231" s="6" t="s">
        <v>371</v>
      </c>
      <c r="H231" s="3" t="s">
        <v>139</v>
      </c>
      <c r="I231" s="6" t="s">
        <v>93</v>
      </c>
      <c r="J231" s="6" t="s">
        <v>94</v>
      </c>
      <c r="K231" s="7">
        <f>'[1]CDM 2026 16ème'!I57</f>
        <v>70000</v>
      </c>
      <c r="L231" s="8">
        <f>'[1]CDM 2026 16ème'!H57</f>
        <v>5.6</v>
      </c>
      <c r="M231"/>
      <c r="N231"/>
      <c r="O231" s="160">
        <v>0.1</v>
      </c>
      <c r="P231" s="160">
        <v>0.06</v>
      </c>
      <c r="Q231" s="160">
        <v>0.04</v>
      </c>
      <c r="R231" s="160">
        <v>0.02</v>
      </c>
      <c r="S231" s="160">
        <v>0.02</v>
      </c>
      <c r="T231" s="160">
        <v>0.04</v>
      </c>
      <c r="U231" s="160">
        <v>0.06</v>
      </c>
      <c r="V231" s="160">
        <v>0.1</v>
      </c>
      <c r="W231" t="str">
        <f t="shared" si="4"/>
        <v>1/16eme de finale (22h30) - 29/064620222h30Mi-temps 2</v>
      </c>
    </row>
    <row r="232" spans="1:23" hidden="1" x14ac:dyDescent="0.25">
      <c r="A232" s="3">
        <v>2</v>
      </c>
      <c r="B232" s="4" t="s">
        <v>107</v>
      </c>
      <c r="C232" s="5">
        <v>46202</v>
      </c>
      <c r="D232" s="6" t="s">
        <v>12</v>
      </c>
      <c r="E232" s="6" t="s">
        <v>182</v>
      </c>
      <c r="F232" s="6" t="b">
        <v>1</v>
      </c>
      <c r="G232" s="6" t="s">
        <v>371</v>
      </c>
      <c r="H232" s="3" t="s">
        <v>140</v>
      </c>
      <c r="I232" s="6" t="s">
        <v>93</v>
      </c>
      <c r="J232" s="6" t="s">
        <v>94</v>
      </c>
      <c r="K232" s="7">
        <f>'[1]CDM 2026 16ème'!I58</f>
        <v>75000</v>
      </c>
      <c r="L232" s="8">
        <f>'[1]CDM 2026 16ème'!H58</f>
        <v>6</v>
      </c>
      <c r="M232"/>
      <c r="N232"/>
      <c r="O232" s="160">
        <v>0.1</v>
      </c>
      <c r="P232" s="160">
        <v>0.06</v>
      </c>
      <c r="Q232" s="160">
        <v>0.04</v>
      </c>
      <c r="R232" s="160">
        <v>0.02</v>
      </c>
      <c r="S232" s="160">
        <v>0.06</v>
      </c>
      <c r="T232" s="160">
        <v>0.1</v>
      </c>
      <c r="U232" s="160">
        <v>0.14000000000000001</v>
      </c>
      <c r="V232" s="160">
        <v>0.16</v>
      </c>
      <c r="W232" t="str">
        <f t="shared" si="4"/>
        <v>1/16eme de finale (22h30) - 29/064620222h30Mi-temps 3</v>
      </c>
    </row>
    <row r="233" spans="1:23" hidden="1" x14ac:dyDescent="0.25">
      <c r="A233" s="3">
        <v>2</v>
      </c>
      <c r="B233" s="4" t="s">
        <v>107</v>
      </c>
      <c r="C233" s="5">
        <v>46202</v>
      </c>
      <c r="D233" s="6" t="s">
        <v>12</v>
      </c>
      <c r="E233" s="6" t="s">
        <v>182</v>
      </c>
      <c r="F233" s="6" t="b">
        <v>1</v>
      </c>
      <c r="G233" s="6" t="s">
        <v>371</v>
      </c>
      <c r="H233" s="3" t="s">
        <v>244</v>
      </c>
      <c r="I233" s="6" t="s">
        <v>93</v>
      </c>
      <c r="J233" s="6" t="s">
        <v>94</v>
      </c>
      <c r="K233" s="7">
        <f>'[1]CDM 2026 16ème'!I59</f>
        <v>85000</v>
      </c>
      <c r="L233" s="8">
        <f>'[1]CDM 2026 16ème'!H59*0.95</f>
        <v>6.46</v>
      </c>
      <c r="M233" s="160">
        <v>0.2</v>
      </c>
      <c r="N233" s="160">
        <v>0.2</v>
      </c>
      <c r="O233"/>
      <c r="P233"/>
      <c r="Q233"/>
      <c r="R233"/>
      <c r="S233"/>
      <c r="T233"/>
      <c r="U233"/>
      <c r="V233"/>
      <c r="W233" t="str">
        <f t="shared" si="4"/>
        <v>1/16eme de finale (22h30) - 29/064620222h30Power break 2</v>
      </c>
    </row>
    <row r="234" spans="1:23" hidden="1" x14ac:dyDescent="0.25">
      <c r="A234" s="3">
        <v>2</v>
      </c>
      <c r="B234" s="4" t="s">
        <v>107</v>
      </c>
      <c r="C234" s="5">
        <v>46202</v>
      </c>
      <c r="D234" s="6" t="s">
        <v>12</v>
      </c>
      <c r="E234" s="6" t="s">
        <v>182</v>
      </c>
      <c r="F234" s="6" t="b">
        <v>1</v>
      </c>
      <c r="G234" s="6" t="s">
        <v>371</v>
      </c>
      <c r="H234" s="3" t="s">
        <v>119</v>
      </c>
      <c r="I234" s="6" t="s">
        <v>93</v>
      </c>
      <c r="J234" s="6" t="s">
        <v>94</v>
      </c>
      <c r="K234" s="7">
        <f>'[1]CDM 2026 16ème'!I62</f>
        <v>16000</v>
      </c>
      <c r="L234" s="8">
        <f>'[1]CDM 2026 16ème'!H62</f>
        <v>1.8</v>
      </c>
      <c r="M234"/>
      <c r="N234"/>
      <c r="O234" s="160">
        <v>0.16</v>
      </c>
      <c r="P234" s="160">
        <v>0.14000000000000001</v>
      </c>
      <c r="Q234" s="160">
        <v>0.1</v>
      </c>
      <c r="R234" s="160">
        <v>0.06</v>
      </c>
      <c r="S234" s="160">
        <v>0.04</v>
      </c>
      <c r="T234" s="160">
        <v>0.08</v>
      </c>
      <c r="U234" s="160">
        <v>0.12</v>
      </c>
      <c r="V234" s="160">
        <v>0.15</v>
      </c>
      <c r="W234" t="str">
        <f t="shared" si="4"/>
        <v>1/16eme de finale (22h30) - 29/064620222h30Fin match</v>
      </c>
    </row>
    <row r="235" spans="1:23" hidden="1" x14ac:dyDescent="0.25">
      <c r="A235" s="3">
        <v>2</v>
      </c>
      <c r="B235" s="4" t="s">
        <v>107</v>
      </c>
      <c r="C235" s="5">
        <v>46203</v>
      </c>
      <c r="D235" s="6" t="s">
        <v>41</v>
      </c>
      <c r="E235" s="6" t="s">
        <v>25</v>
      </c>
      <c r="F235" s="6" t="b">
        <v>1</v>
      </c>
      <c r="G235" s="6" t="s">
        <v>388</v>
      </c>
      <c r="H235" s="3" t="s">
        <v>241</v>
      </c>
      <c r="I235" s="6" t="s">
        <v>81</v>
      </c>
      <c r="J235" s="6" t="s">
        <v>94</v>
      </c>
      <c r="K235" s="7">
        <f>'[1]CDM 2026 16ème'!$I$74</f>
        <v>25000</v>
      </c>
      <c r="L235" s="8">
        <f>'[1]CDM 2026 16ème'!$H$74</f>
        <v>2.2000000000000002</v>
      </c>
      <c r="M235"/>
      <c r="N235"/>
      <c r="O235" s="160">
        <v>0.15</v>
      </c>
      <c r="P235" s="160">
        <v>0.12</v>
      </c>
      <c r="Q235" s="160">
        <v>0.08</v>
      </c>
      <c r="R235" s="160">
        <v>0.04</v>
      </c>
      <c r="S235" s="160">
        <v>0.06</v>
      </c>
      <c r="T235" s="160">
        <v>0.1</v>
      </c>
      <c r="U235" s="160">
        <v>0.14000000000000001</v>
      </c>
      <c r="V235" s="160">
        <v>0.16</v>
      </c>
      <c r="W235" t="str">
        <f t="shared" si="4"/>
        <v>1/16eme de finale (19h) - 30/064620319hAvant Match</v>
      </c>
    </row>
    <row r="236" spans="1:23" hidden="1" x14ac:dyDescent="0.25">
      <c r="A236" s="3">
        <v>2</v>
      </c>
      <c r="B236" s="4" t="s">
        <v>107</v>
      </c>
      <c r="C236" s="5">
        <v>46203</v>
      </c>
      <c r="D236" s="6" t="s">
        <v>41</v>
      </c>
      <c r="E236" s="6" t="s">
        <v>25</v>
      </c>
      <c r="F236" s="6" t="b">
        <v>1</v>
      </c>
      <c r="G236" s="6" t="s">
        <v>388</v>
      </c>
      <c r="H236" s="3" t="s">
        <v>243</v>
      </c>
      <c r="I236" s="6" t="s">
        <v>81</v>
      </c>
      <c r="J236" s="6" t="s">
        <v>94</v>
      </c>
      <c r="K236" s="7">
        <f>'[1]CDM 2026 16ème'!I76</f>
        <v>90000</v>
      </c>
      <c r="L236" s="8">
        <f>'[1]CDM 2026 16ème'!H76*0.95</f>
        <v>7.4099999999999993</v>
      </c>
      <c r="M236" s="160">
        <v>0.2</v>
      </c>
      <c r="N236" s="160">
        <v>0.2</v>
      </c>
      <c r="O236"/>
      <c r="P236"/>
      <c r="Q236"/>
      <c r="R236"/>
      <c r="S236"/>
      <c r="T236"/>
      <c r="U236"/>
      <c r="V236"/>
      <c r="W236" t="str">
        <f t="shared" si="4"/>
        <v>1/16eme de finale (19h) - 30/064620319hPower break 1</v>
      </c>
    </row>
    <row r="237" spans="1:23" hidden="1" x14ac:dyDescent="0.25">
      <c r="A237" s="3">
        <v>2</v>
      </c>
      <c r="B237" s="4" t="s">
        <v>107</v>
      </c>
      <c r="C237" s="5">
        <v>46203</v>
      </c>
      <c r="D237" s="6" t="s">
        <v>41</v>
      </c>
      <c r="E237" s="6" t="s">
        <v>25</v>
      </c>
      <c r="F237" s="6" t="b">
        <v>1</v>
      </c>
      <c r="G237" s="6" t="s">
        <v>388</v>
      </c>
      <c r="H237" s="3" t="s">
        <v>138</v>
      </c>
      <c r="I237" s="6" t="s">
        <v>81</v>
      </c>
      <c r="J237" s="6" t="s">
        <v>94</v>
      </c>
      <c r="K237" s="7">
        <f>'[1]CDM 2026 16ème'!I77</f>
        <v>75000</v>
      </c>
      <c r="L237" s="8">
        <f>'[1]CDM 2026 16ème'!H77</f>
        <v>6.5</v>
      </c>
      <c r="M237"/>
      <c r="N237"/>
      <c r="O237" s="160">
        <v>0.16</v>
      </c>
      <c r="P237" s="160">
        <v>0.14000000000000001</v>
      </c>
      <c r="Q237" s="160">
        <v>0.1</v>
      </c>
      <c r="R237" s="160">
        <v>0.06</v>
      </c>
      <c r="S237" s="160">
        <v>0.02</v>
      </c>
      <c r="T237" s="160">
        <v>0.04</v>
      </c>
      <c r="U237" s="160">
        <v>0.06</v>
      </c>
      <c r="V237" s="160">
        <v>0.1</v>
      </c>
      <c r="W237" t="str">
        <f t="shared" si="4"/>
        <v>1/16eme de finale (19h) - 30/064620319hMi-temps 1</v>
      </c>
    </row>
    <row r="238" spans="1:23" hidden="1" x14ac:dyDescent="0.25">
      <c r="A238" s="3">
        <v>2</v>
      </c>
      <c r="B238" s="4" t="s">
        <v>107</v>
      </c>
      <c r="C238" s="5">
        <v>46203</v>
      </c>
      <c r="D238" s="6" t="s">
        <v>41</v>
      </c>
      <c r="E238" s="6" t="s">
        <v>25</v>
      </c>
      <c r="F238" s="6" t="b">
        <v>1</v>
      </c>
      <c r="G238" s="6" t="s">
        <v>388</v>
      </c>
      <c r="H238" s="3" t="s">
        <v>139</v>
      </c>
      <c r="I238" s="6" t="s">
        <v>81</v>
      </c>
      <c r="J238" s="6" t="s">
        <v>94</v>
      </c>
      <c r="K238" s="7">
        <f>'[1]CDM 2026 16ème'!I78</f>
        <v>70000</v>
      </c>
      <c r="L238" s="8">
        <f>'[1]CDM 2026 16ème'!H78</f>
        <v>6.1</v>
      </c>
      <c r="M238"/>
      <c r="N238"/>
      <c r="O238" s="160">
        <v>0.1</v>
      </c>
      <c r="P238" s="160">
        <v>0.06</v>
      </c>
      <c r="Q238" s="160">
        <v>0.04</v>
      </c>
      <c r="R238" s="160">
        <v>0.02</v>
      </c>
      <c r="S238" s="160">
        <v>0.02</v>
      </c>
      <c r="T238" s="160">
        <v>0.04</v>
      </c>
      <c r="U238" s="160">
        <v>0.06</v>
      </c>
      <c r="V238" s="160">
        <v>0.1</v>
      </c>
      <c r="W238" t="str">
        <f t="shared" si="4"/>
        <v>1/16eme de finale (19h) - 30/064620319hMi-temps 2</v>
      </c>
    </row>
    <row r="239" spans="1:23" hidden="1" x14ac:dyDescent="0.25">
      <c r="A239" s="3">
        <v>2</v>
      </c>
      <c r="B239" s="4" t="s">
        <v>107</v>
      </c>
      <c r="C239" s="5">
        <v>46203</v>
      </c>
      <c r="D239" s="6" t="s">
        <v>41</v>
      </c>
      <c r="E239" s="6" t="s">
        <v>25</v>
      </c>
      <c r="F239" s="6" t="b">
        <v>1</v>
      </c>
      <c r="G239" s="6" t="s">
        <v>388</v>
      </c>
      <c r="H239" s="3" t="s">
        <v>140</v>
      </c>
      <c r="I239" s="6" t="s">
        <v>81</v>
      </c>
      <c r="J239" s="6" t="s">
        <v>94</v>
      </c>
      <c r="K239" s="7">
        <f>'[1]CDM 2026 16ème'!I79</f>
        <v>75000</v>
      </c>
      <c r="L239" s="8">
        <f>'[1]CDM 2026 16ème'!H79</f>
        <v>6.5</v>
      </c>
      <c r="M239"/>
      <c r="N239"/>
      <c r="O239" s="160">
        <v>0.1</v>
      </c>
      <c r="P239" s="160">
        <v>0.06</v>
      </c>
      <c r="Q239" s="160">
        <v>0.04</v>
      </c>
      <c r="R239" s="160">
        <v>0.02</v>
      </c>
      <c r="S239" s="160">
        <v>0.06</v>
      </c>
      <c r="T239" s="160">
        <v>0.1</v>
      </c>
      <c r="U239" s="160">
        <v>0.14000000000000001</v>
      </c>
      <c r="V239" s="160">
        <v>0.16</v>
      </c>
      <c r="W239" t="str">
        <f t="shared" si="4"/>
        <v>1/16eme de finale (19h) - 30/064620319hMi-temps 3</v>
      </c>
    </row>
    <row r="240" spans="1:23" hidden="1" x14ac:dyDescent="0.25">
      <c r="A240" s="3">
        <v>2</v>
      </c>
      <c r="B240" s="4" t="s">
        <v>107</v>
      </c>
      <c r="C240" s="5">
        <v>46203</v>
      </c>
      <c r="D240" s="6" t="s">
        <v>41</v>
      </c>
      <c r="E240" s="6" t="s">
        <v>25</v>
      </c>
      <c r="F240" s="6" t="b">
        <v>1</v>
      </c>
      <c r="G240" s="6" t="s">
        <v>388</v>
      </c>
      <c r="H240" s="3" t="s">
        <v>244</v>
      </c>
      <c r="I240" s="6" t="s">
        <v>81</v>
      </c>
      <c r="J240" s="6" t="s">
        <v>94</v>
      </c>
      <c r="K240" s="7">
        <f>'[1]CDM 2026 16ème'!I80</f>
        <v>90000</v>
      </c>
      <c r="L240" s="8">
        <f>'[1]CDM 2026 16ème'!H80*0.95</f>
        <v>7.4099999999999993</v>
      </c>
      <c r="M240" s="160">
        <v>0.2</v>
      </c>
      <c r="N240" s="160">
        <v>0.2</v>
      </c>
      <c r="O240"/>
      <c r="P240"/>
      <c r="Q240"/>
      <c r="R240"/>
      <c r="S240"/>
      <c r="T240"/>
      <c r="U240"/>
      <c r="V240"/>
      <c r="W240" t="str">
        <f t="shared" si="4"/>
        <v>1/16eme de finale (19h) - 30/064620319hPower break 2</v>
      </c>
    </row>
    <row r="241" spans="1:23" hidden="1" x14ac:dyDescent="0.25">
      <c r="A241" s="3">
        <v>2</v>
      </c>
      <c r="B241" s="4" t="s">
        <v>107</v>
      </c>
      <c r="C241" s="5">
        <v>46203</v>
      </c>
      <c r="D241" s="6" t="s">
        <v>41</v>
      </c>
      <c r="E241" s="6" t="s">
        <v>25</v>
      </c>
      <c r="F241" s="6" t="b">
        <v>1</v>
      </c>
      <c r="G241" s="6" t="s">
        <v>388</v>
      </c>
      <c r="H241" s="3" t="s">
        <v>119</v>
      </c>
      <c r="I241" s="6" t="s">
        <v>81</v>
      </c>
      <c r="J241" s="6" t="s">
        <v>94</v>
      </c>
      <c r="K241" s="7">
        <f>'[1]CDM 2026 16ème'!I83</f>
        <v>55000</v>
      </c>
      <c r="L241" s="8">
        <f>'[1]CDM 2026 16ème'!H83</f>
        <v>4.75</v>
      </c>
      <c r="M241"/>
      <c r="N241"/>
      <c r="O241" s="160">
        <v>0.16</v>
      </c>
      <c r="P241" s="160">
        <v>0.14000000000000001</v>
      </c>
      <c r="Q241" s="160">
        <v>0.1</v>
      </c>
      <c r="R241" s="160">
        <v>0.06</v>
      </c>
      <c r="S241" s="160">
        <v>0.04</v>
      </c>
      <c r="T241" s="160">
        <v>0.08</v>
      </c>
      <c r="U241" s="160">
        <v>0.12</v>
      </c>
      <c r="V241" s="160">
        <v>0.15</v>
      </c>
      <c r="W241" t="str">
        <f t="shared" si="4"/>
        <v>1/16eme de finale (19h) - 30/064620319hFin match</v>
      </c>
    </row>
    <row r="242" spans="1:23" hidden="1" x14ac:dyDescent="0.25">
      <c r="A242" s="3">
        <v>2</v>
      </c>
      <c r="B242" s="4" t="s">
        <v>107</v>
      </c>
      <c r="C242" s="5">
        <v>46204</v>
      </c>
      <c r="D242" s="6" t="s">
        <v>26</v>
      </c>
      <c r="E242" s="6" t="s">
        <v>182</v>
      </c>
      <c r="F242" s="6" t="b">
        <v>1</v>
      </c>
      <c r="G242" s="6" t="s">
        <v>373</v>
      </c>
      <c r="H242" s="3" t="s">
        <v>241</v>
      </c>
      <c r="I242" s="6" t="s">
        <v>83</v>
      </c>
      <c r="J242" s="6" t="s">
        <v>94</v>
      </c>
      <c r="K242" s="7">
        <f>'[1]CDM 2026 16ème'!$I$116</f>
        <v>17000</v>
      </c>
      <c r="L242" s="8">
        <f>'[1]CDM 2026 16ème'!$H$116</f>
        <v>1.8</v>
      </c>
      <c r="M242"/>
      <c r="N242"/>
      <c r="O242" s="160">
        <v>0.15</v>
      </c>
      <c r="P242" s="160">
        <v>0.12</v>
      </c>
      <c r="Q242" s="160">
        <v>0.08</v>
      </c>
      <c r="R242" s="160">
        <v>0.04</v>
      </c>
      <c r="S242" s="160">
        <v>0.06</v>
      </c>
      <c r="T242" s="160">
        <v>0.1</v>
      </c>
      <c r="U242" s="160">
        <v>0.14000000000000001</v>
      </c>
      <c r="V242" s="160">
        <v>0.16</v>
      </c>
      <c r="W242" t="str">
        <f t="shared" si="4"/>
        <v>1/16eme de finale (18h) - 01/074620418hAvant Match</v>
      </c>
    </row>
    <row r="243" spans="1:23" hidden="1" x14ac:dyDescent="0.25">
      <c r="A243" s="3">
        <v>2</v>
      </c>
      <c r="B243" s="4" t="s">
        <v>107</v>
      </c>
      <c r="C243" s="5">
        <v>46204</v>
      </c>
      <c r="D243" s="6" t="s">
        <v>26</v>
      </c>
      <c r="E243" s="6" t="s">
        <v>182</v>
      </c>
      <c r="F243" s="6" t="b">
        <v>1</v>
      </c>
      <c r="G243" s="6" t="s">
        <v>373</v>
      </c>
      <c r="H243" s="3" t="s">
        <v>243</v>
      </c>
      <c r="I243" s="6" t="s">
        <v>83</v>
      </c>
      <c r="J243" s="6" t="s">
        <v>94</v>
      </c>
      <c r="K243" s="7">
        <f>'[1]CDM 2026 16ème'!I118</f>
        <v>78000</v>
      </c>
      <c r="L243" s="8">
        <f>'[1]CDM 2026 16ème'!H118*0.95</f>
        <v>6.46</v>
      </c>
      <c r="M243" s="160">
        <v>0.2</v>
      </c>
      <c r="N243" s="160">
        <v>0.2</v>
      </c>
      <c r="O243"/>
      <c r="P243"/>
      <c r="Q243"/>
      <c r="R243"/>
      <c r="S243"/>
      <c r="T243"/>
      <c r="U243"/>
      <c r="V243"/>
      <c r="W243" t="str">
        <f t="shared" si="4"/>
        <v>1/16eme de finale (18h) - 01/074620418hPower break 1</v>
      </c>
    </row>
    <row r="244" spans="1:23" hidden="1" x14ac:dyDescent="0.25">
      <c r="A244" s="3">
        <v>2</v>
      </c>
      <c r="B244" s="4" t="s">
        <v>107</v>
      </c>
      <c r="C244" s="5">
        <v>46204</v>
      </c>
      <c r="D244" s="6" t="s">
        <v>26</v>
      </c>
      <c r="E244" s="6" t="s">
        <v>182</v>
      </c>
      <c r="F244" s="6" t="b">
        <v>1</v>
      </c>
      <c r="G244" s="6" t="s">
        <v>373</v>
      </c>
      <c r="H244" s="3" t="s">
        <v>138</v>
      </c>
      <c r="I244" s="6" t="s">
        <v>83</v>
      </c>
      <c r="J244" s="6" t="s">
        <v>94</v>
      </c>
      <c r="K244" s="7">
        <f>'[1]CDM 2026 16ème'!I119</f>
        <v>65000</v>
      </c>
      <c r="L244" s="8">
        <f>'[1]CDM 2026 16ème'!H119</f>
        <v>5.65</v>
      </c>
      <c r="M244"/>
      <c r="N244"/>
      <c r="O244" s="160">
        <v>0.16</v>
      </c>
      <c r="P244" s="160">
        <v>0.14000000000000001</v>
      </c>
      <c r="Q244" s="160">
        <v>0.1</v>
      </c>
      <c r="R244" s="160">
        <v>0.06</v>
      </c>
      <c r="S244" s="160">
        <v>0.02</v>
      </c>
      <c r="T244" s="160">
        <v>0.04</v>
      </c>
      <c r="U244" s="160">
        <v>0.06</v>
      </c>
      <c r="V244" s="160">
        <v>0.1</v>
      </c>
      <c r="W244" t="str">
        <f t="shared" si="4"/>
        <v>1/16eme de finale (18h) - 01/074620418hMi-temps 1</v>
      </c>
    </row>
    <row r="245" spans="1:23" hidden="1" x14ac:dyDescent="0.25">
      <c r="A245" s="3">
        <v>2</v>
      </c>
      <c r="B245" s="4" t="s">
        <v>107</v>
      </c>
      <c r="C245" s="5">
        <v>46204</v>
      </c>
      <c r="D245" s="6" t="s">
        <v>26</v>
      </c>
      <c r="E245" s="6" t="s">
        <v>182</v>
      </c>
      <c r="F245" s="6" t="b">
        <v>1</v>
      </c>
      <c r="G245" s="6" t="s">
        <v>373</v>
      </c>
      <c r="H245" s="3" t="s">
        <v>139</v>
      </c>
      <c r="I245" s="6" t="s">
        <v>83</v>
      </c>
      <c r="J245" s="6" t="s">
        <v>94</v>
      </c>
      <c r="K245" s="7">
        <f>'[1]CDM 2026 16ème'!I120</f>
        <v>60000</v>
      </c>
      <c r="L245" s="8">
        <f>'[1]CDM 2026 16ème'!H120</f>
        <v>5.2</v>
      </c>
      <c r="M245"/>
      <c r="N245"/>
      <c r="O245" s="160">
        <v>0.1</v>
      </c>
      <c r="P245" s="160">
        <v>0.06</v>
      </c>
      <c r="Q245" s="160">
        <v>0.04</v>
      </c>
      <c r="R245" s="160">
        <v>0.02</v>
      </c>
      <c r="S245" s="160">
        <v>0.02</v>
      </c>
      <c r="T245" s="160">
        <v>0.04</v>
      </c>
      <c r="U245" s="160">
        <v>0.06</v>
      </c>
      <c r="V245" s="160">
        <v>0.1</v>
      </c>
      <c r="W245" t="str">
        <f t="shared" si="4"/>
        <v>1/16eme de finale (18h) - 01/074620418hMi-temps 2</v>
      </c>
    </row>
    <row r="246" spans="1:23" hidden="1" x14ac:dyDescent="0.25">
      <c r="A246" s="3">
        <v>2</v>
      </c>
      <c r="B246" s="4" t="s">
        <v>107</v>
      </c>
      <c r="C246" s="5">
        <v>46204</v>
      </c>
      <c r="D246" s="6" t="s">
        <v>26</v>
      </c>
      <c r="E246" s="6" t="s">
        <v>182</v>
      </c>
      <c r="F246" s="6" t="b">
        <v>1</v>
      </c>
      <c r="G246" s="6" t="s">
        <v>373</v>
      </c>
      <c r="H246" s="3" t="s">
        <v>140</v>
      </c>
      <c r="I246" s="6" t="s">
        <v>83</v>
      </c>
      <c r="J246" s="6" t="s">
        <v>94</v>
      </c>
      <c r="K246" s="7">
        <f>'[1]CDM 2026 16ème'!I121</f>
        <v>65000</v>
      </c>
      <c r="L246" s="8">
        <f>'[1]CDM 2026 16ème'!H121</f>
        <v>5.65</v>
      </c>
      <c r="M246"/>
      <c r="N246"/>
      <c r="O246" s="160">
        <v>0.1</v>
      </c>
      <c r="P246" s="160">
        <v>0.06</v>
      </c>
      <c r="Q246" s="160">
        <v>0.04</v>
      </c>
      <c r="R246" s="160">
        <v>0.02</v>
      </c>
      <c r="S246" s="160">
        <v>0.06</v>
      </c>
      <c r="T246" s="160">
        <v>0.1</v>
      </c>
      <c r="U246" s="160">
        <v>0.14000000000000001</v>
      </c>
      <c r="V246" s="160">
        <v>0.16</v>
      </c>
      <c r="W246" t="str">
        <f t="shared" ref="W246:W269" si="5">_xlfn.CONCAT(G246,C246,I246,H246)</f>
        <v>1/16eme de finale (18h) - 01/074620418hMi-temps 3</v>
      </c>
    </row>
    <row r="247" spans="1:23" hidden="1" x14ac:dyDescent="0.25">
      <c r="A247" s="3">
        <v>2</v>
      </c>
      <c r="B247" s="4" t="s">
        <v>107</v>
      </c>
      <c r="C247" s="5">
        <v>46204</v>
      </c>
      <c r="D247" s="6" t="s">
        <v>26</v>
      </c>
      <c r="E247" s="6" t="s">
        <v>182</v>
      </c>
      <c r="F247" s="6" t="b">
        <v>1</v>
      </c>
      <c r="G247" s="6" t="s">
        <v>373</v>
      </c>
      <c r="H247" s="3" t="s">
        <v>244</v>
      </c>
      <c r="I247" s="6" t="s">
        <v>83</v>
      </c>
      <c r="J247" s="6" t="s">
        <v>94</v>
      </c>
      <c r="K247" s="7">
        <f>'[1]CDM 2026 16ème'!I122</f>
        <v>78000</v>
      </c>
      <c r="L247" s="8">
        <f>'[1]CDM 2026 16ème'!H122*0.95</f>
        <v>6.46</v>
      </c>
      <c r="M247" s="160">
        <v>0.2</v>
      </c>
      <c r="N247" s="160">
        <v>0.2</v>
      </c>
      <c r="O247"/>
      <c r="P247"/>
      <c r="Q247"/>
      <c r="R247"/>
      <c r="S247"/>
      <c r="T247"/>
      <c r="U247"/>
      <c r="V247"/>
      <c r="W247" t="str">
        <f t="shared" si="5"/>
        <v>1/16eme de finale (18h) - 01/074620418hPower break 2</v>
      </c>
    </row>
    <row r="248" spans="1:23" hidden="1" x14ac:dyDescent="0.25">
      <c r="A248" s="3">
        <v>2</v>
      </c>
      <c r="B248" s="4" t="s">
        <v>107</v>
      </c>
      <c r="C248" s="5">
        <v>46204</v>
      </c>
      <c r="D248" s="6" t="s">
        <v>26</v>
      </c>
      <c r="E248" s="6" t="s">
        <v>182</v>
      </c>
      <c r="F248" s="6" t="b">
        <v>1</v>
      </c>
      <c r="G248" s="6" t="s">
        <v>373</v>
      </c>
      <c r="H248" s="3" t="s">
        <v>119</v>
      </c>
      <c r="I248" s="6" t="s">
        <v>83</v>
      </c>
      <c r="J248" s="6" t="s">
        <v>94</v>
      </c>
      <c r="K248" s="7">
        <f>'[1]CDM 2026 16ème'!I125</f>
        <v>50000</v>
      </c>
      <c r="L248" s="8">
        <f>'[1]CDM 2026 16ème'!H125</f>
        <v>4.3499999999999996</v>
      </c>
      <c r="M248"/>
      <c r="N248"/>
      <c r="O248" s="160">
        <v>0.16</v>
      </c>
      <c r="P248" s="160">
        <v>0.14000000000000001</v>
      </c>
      <c r="Q248" s="160">
        <v>0.1</v>
      </c>
      <c r="R248" s="160">
        <v>0.06</v>
      </c>
      <c r="S248" s="160">
        <v>0.04</v>
      </c>
      <c r="T248" s="160">
        <v>0.08</v>
      </c>
      <c r="U248" s="160">
        <v>0.12</v>
      </c>
      <c r="V248" s="160">
        <v>0.15</v>
      </c>
      <c r="W248" t="str">
        <f t="shared" si="5"/>
        <v>1/16eme de finale (18h) - 01/074620418hFin match</v>
      </c>
    </row>
    <row r="249" spans="1:23" hidden="1" x14ac:dyDescent="0.25">
      <c r="A249" s="3">
        <v>2</v>
      </c>
      <c r="B249" s="4" t="s">
        <v>107</v>
      </c>
      <c r="C249" s="5">
        <v>46204</v>
      </c>
      <c r="D249" s="6" t="s">
        <v>20</v>
      </c>
      <c r="E249" s="6" t="s">
        <v>182</v>
      </c>
      <c r="F249" s="6" t="b">
        <v>1</v>
      </c>
      <c r="G249" s="6" t="s">
        <v>374</v>
      </c>
      <c r="H249" s="3" t="s">
        <v>241</v>
      </c>
      <c r="I249" s="6" t="s">
        <v>82</v>
      </c>
      <c r="J249" s="6" t="s">
        <v>94</v>
      </c>
      <c r="K249" s="7">
        <f>'[1]CDM 2026 16ème'!$I$137</f>
        <v>50000</v>
      </c>
      <c r="L249" s="8">
        <f>'[1]CDM 2026 16ème'!$H$137</f>
        <v>3.6</v>
      </c>
      <c r="M249"/>
      <c r="N249"/>
      <c r="O249" s="160">
        <v>0.15</v>
      </c>
      <c r="P249" s="160">
        <v>0.12</v>
      </c>
      <c r="Q249" s="160">
        <v>0.08</v>
      </c>
      <c r="R249" s="160">
        <v>0.04</v>
      </c>
      <c r="S249" s="160">
        <v>0.06</v>
      </c>
      <c r="T249" s="160">
        <v>0.1</v>
      </c>
      <c r="U249" s="160">
        <v>0.14000000000000001</v>
      </c>
      <c r="V249" s="160">
        <v>0.16</v>
      </c>
      <c r="W249" t="str">
        <f t="shared" si="5"/>
        <v>1/16eme de finale (22h) - 01/074620422hAvant Match</v>
      </c>
    </row>
    <row r="250" spans="1:23" hidden="1" x14ac:dyDescent="0.25">
      <c r="A250" s="3">
        <v>2</v>
      </c>
      <c r="B250" s="4" t="s">
        <v>107</v>
      </c>
      <c r="C250" s="5">
        <v>46204</v>
      </c>
      <c r="D250" s="6" t="s">
        <v>20</v>
      </c>
      <c r="E250" s="6" t="s">
        <v>182</v>
      </c>
      <c r="F250" s="6" t="b">
        <v>1</v>
      </c>
      <c r="G250" s="6" t="s">
        <v>374</v>
      </c>
      <c r="H250" s="3" t="s">
        <v>243</v>
      </c>
      <c r="I250" s="6" t="s">
        <v>82</v>
      </c>
      <c r="J250" s="6" t="s">
        <v>94</v>
      </c>
      <c r="K250" s="7">
        <f>'[1]CDM 2026 16ème'!I139</f>
        <v>90000</v>
      </c>
      <c r="L250" s="8">
        <f>'[1]CDM 2026 16ème'!H139*0.95</f>
        <v>6.84</v>
      </c>
      <c r="M250" s="160">
        <v>0.2</v>
      </c>
      <c r="N250" s="160">
        <v>0.2</v>
      </c>
      <c r="O250"/>
      <c r="P250"/>
      <c r="Q250"/>
      <c r="R250"/>
      <c r="S250"/>
      <c r="T250"/>
      <c r="U250"/>
      <c r="V250"/>
      <c r="W250" t="str">
        <f t="shared" si="5"/>
        <v>1/16eme de finale (22h) - 01/074620422hPower break 1</v>
      </c>
    </row>
    <row r="251" spans="1:23" hidden="1" x14ac:dyDescent="0.25">
      <c r="A251" s="3">
        <v>2</v>
      </c>
      <c r="B251" s="4" t="s">
        <v>107</v>
      </c>
      <c r="C251" s="5">
        <v>46204</v>
      </c>
      <c r="D251" s="6" t="s">
        <v>20</v>
      </c>
      <c r="E251" s="6" t="s">
        <v>182</v>
      </c>
      <c r="F251" s="6" t="b">
        <v>1</v>
      </c>
      <c r="G251" s="6" t="s">
        <v>374</v>
      </c>
      <c r="H251" s="3" t="s">
        <v>138</v>
      </c>
      <c r="I251" s="6" t="s">
        <v>82</v>
      </c>
      <c r="J251" s="6" t="s">
        <v>94</v>
      </c>
      <c r="K251" s="7">
        <f>'[1]CDM 2026 16ème'!I140</f>
        <v>75000</v>
      </c>
      <c r="L251" s="8">
        <f>'[1]CDM 2026 16ème'!H140</f>
        <v>6</v>
      </c>
      <c r="M251"/>
      <c r="N251"/>
      <c r="O251" s="160">
        <v>0.16</v>
      </c>
      <c r="P251" s="160">
        <v>0.14000000000000001</v>
      </c>
      <c r="Q251" s="160">
        <v>0.1</v>
      </c>
      <c r="R251" s="160">
        <v>0.06</v>
      </c>
      <c r="S251" s="160">
        <v>0.02</v>
      </c>
      <c r="T251" s="160">
        <v>0.04</v>
      </c>
      <c r="U251" s="160">
        <v>0.06</v>
      </c>
      <c r="V251" s="160">
        <v>0.1</v>
      </c>
      <c r="W251" t="str">
        <f t="shared" si="5"/>
        <v>1/16eme de finale (22h) - 01/074620422hMi-temps 1</v>
      </c>
    </row>
    <row r="252" spans="1:23" hidden="1" x14ac:dyDescent="0.25">
      <c r="A252" s="3">
        <v>2</v>
      </c>
      <c r="B252" s="4" t="s">
        <v>107</v>
      </c>
      <c r="C252" s="5">
        <v>46204</v>
      </c>
      <c r="D252" s="6" t="s">
        <v>20</v>
      </c>
      <c r="E252" s="6" t="s">
        <v>182</v>
      </c>
      <c r="F252" s="6" t="b">
        <v>1</v>
      </c>
      <c r="G252" s="6" t="s">
        <v>374</v>
      </c>
      <c r="H252" s="3" t="s">
        <v>139</v>
      </c>
      <c r="I252" s="6" t="s">
        <v>82</v>
      </c>
      <c r="J252" s="6" t="s">
        <v>94</v>
      </c>
      <c r="K252" s="7">
        <f>'[1]CDM 2026 16ème'!I141</f>
        <v>70000</v>
      </c>
      <c r="L252" s="8">
        <f>'[1]CDM 2026 16ème'!H141</f>
        <v>5.6</v>
      </c>
      <c r="M252"/>
      <c r="N252"/>
      <c r="O252" s="160">
        <v>0.1</v>
      </c>
      <c r="P252" s="160">
        <v>0.06</v>
      </c>
      <c r="Q252" s="160">
        <v>0.04</v>
      </c>
      <c r="R252" s="160">
        <v>0.02</v>
      </c>
      <c r="S252" s="160">
        <v>0.02</v>
      </c>
      <c r="T252" s="160">
        <v>0.04</v>
      </c>
      <c r="U252" s="160">
        <v>0.06</v>
      </c>
      <c r="V252" s="160">
        <v>0.1</v>
      </c>
      <c r="W252" t="str">
        <f t="shared" si="5"/>
        <v>1/16eme de finale (22h) - 01/074620422hMi-temps 2</v>
      </c>
    </row>
    <row r="253" spans="1:23" hidden="1" x14ac:dyDescent="0.25">
      <c r="A253" s="3">
        <v>2</v>
      </c>
      <c r="B253" s="4" t="s">
        <v>107</v>
      </c>
      <c r="C253" s="5">
        <v>46204</v>
      </c>
      <c r="D253" s="6" t="s">
        <v>20</v>
      </c>
      <c r="E253" s="6" t="s">
        <v>182</v>
      </c>
      <c r="F253" s="6" t="b">
        <v>1</v>
      </c>
      <c r="G253" s="6" t="s">
        <v>374</v>
      </c>
      <c r="H253" s="3" t="s">
        <v>140</v>
      </c>
      <c r="I253" s="6" t="s">
        <v>82</v>
      </c>
      <c r="J253" s="6" t="s">
        <v>94</v>
      </c>
      <c r="K253" s="7">
        <f>'[1]CDM 2026 16ème'!I142</f>
        <v>75000</v>
      </c>
      <c r="L253" s="8">
        <f>'[1]CDM 2026 16ème'!H142</f>
        <v>6</v>
      </c>
      <c r="M253"/>
      <c r="N253"/>
      <c r="O253" s="160">
        <v>0.1</v>
      </c>
      <c r="P253" s="160">
        <v>0.06</v>
      </c>
      <c r="Q253" s="160">
        <v>0.04</v>
      </c>
      <c r="R253" s="160">
        <v>0.02</v>
      </c>
      <c r="S253" s="160">
        <v>0.06</v>
      </c>
      <c r="T253" s="160">
        <v>0.1</v>
      </c>
      <c r="U253" s="160">
        <v>0.14000000000000001</v>
      </c>
      <c r="V253" s="160">
        <v>0.16</v>
      </c>
      <c r="W253" t="str">
        <f t="shared" si="5"/>
        <v>1/16eme de finale (22h) - 01/074620422hMi-temps 3</v>
      </c>
    </row>
    <row r="254" spans="1:23" hidden="1" x14ac:dyDescent="0.25">
      <c r="A254" s="3">
        <v>2</v>
      </c>
      <c r="B254" s="4" t="s">
        <v>107</v>
      </c>
      <c r="C254" s="5">
        <v>46204</v>
      </c>
      <c r="D254" s="6" t="s">
        <v>20</v>
      </c>
      <c r="E254" s="6" t="s">
        <v>182</v>
      </c>
      <c r="F254" s="6" t="b">
        <v>1</v>
      </c>
      <c r="G254" s="6" t="s">
        <v>374</v>
      </c>
      <c r="H254" s="3" t="s">
        <v>244</v>
      </c>
      <c r="I254" s="6" t="s">
        <v>82</v>
      </c>
      <c r="J254" s="6" t="s">
        <v>94</v>
      </c>
      <c r="K254" s="7">
        <f>'[1]CDM 2026 16ème'!I143</f>
        <v>90000</v>
      </c>
      <c r="L254" s="8">
        <f>'[1]CDM 2026 16ème'!H143*0.95</f>
        <v>6.84</v>
      </c>
      <c r="M254" s="160">
        <v>0.2</v>
      </c>
      <c r="N254" s="160">
        <v>0.2</v>
      </c>
      <c r="O254"/>
      <c r="P254"/>
      <c r="Q254"/>
      <c r="R254"/>
      <c r="S254"/>
      <c r="T254"/>
      <c r="U254"/>
      <c r="V254"/>
      <c r="W254" t="str">
        <f t="shared" si="5"/>
        <v>1/16eme de finale (22h) - 01/074620422hPower break 2</v>
      </c>
    </row>
    <row r="255" spans="1:23" hidden="1" x14ac:dyDescent="0.25">
      <c r="A255" s="3">
        <v>2</v>
      </c>
      <c r="B255" s="4" t="s">
        <v>107</v>
      </c>
      <c r="C255" s="5">
        <v>46204</v>
      </c>
      <c r="D255" s="6" t="s">
        <v>20</v>
      </c>
      <c r="E255" s="6" t="s">
        <v>182</v>
      </c>
      <c r="F255" s="6" t="b">
        <v>1</v>
      </c>
      <c r="G255" s="6" t="s">
        <v>374</v>
      </c>
      <c r="H255" s="3" t="s">
        <v>119</v>
      </c>
      <c r="I255" s="6" t="s">
        <v>82</v>
      </c>
      <c r="J255" s="6" t="s">
        <v>94</v>
      </c>
      <c r="K255" s="7">
        <f>'[1]CDM 2026 16ème'!I146</f>
        <v>18000</v>
      </c>
      <c r="L255" s="8">
        <f>'[1]CDM 2026 16ème'!H146</f>
        <v>2</v>
      </c>
      <c r="M255"/>
      <c r="N255"/>
      <c r="O255" s="160">
        <v>0.16</v>
      </c>
      <c r="P255" s="160">
        <v>0.14000000000000001</v>
      </c>
      <c r="Q255" s="160">
        <v>0.1</v>
      </c>
      <c r="R255" s="160">
        <v>0.06</v>
      </c>
      <c r="S255" s="160">
        <v>0.04</v>
      </c>
      <c r="T255" s="160">
        <v>0.08</v>
      </c>
      <c r="U255" s="160">
        <v>0.12</v>
      </c>
      <c r="V255" s="160">
        <v>0.15</v>
      </c>
      <c r="W255" t="str">
        <f t="shared" si="5"/>
        <v>1/16eme de finale (22h) - 01/074620422hFin match</v>
      </c>
    </row>
    <row r="256" spans="1:23" hidden="1" x14ac:dyDescent="0.25">
      <c r="A256" s="3">
        <v>2</v>
      </c>
      <c r="B256" s="4" t="s">
        <v>107</v>
      </c>
      <c r="C256" s="5">
        <v>46205</v>
      </c>
      <c r="D256" s="6" t="s">
        <v>16</v>
      </c>
      <c r="E256" s="6" t="s">
        <v>38</v>
      </c>
      <c r="F256" s="6" t="b">
        <v>1</v>
      </c>
      <c r="G256" s="6" t="s">
        <v>375</v>
      </c>
      <c r="H256" s="3" t="s">
        <v>241</v>
      </c>
      <c r="I256" s="6" t="s">
        <v>79</v>
      </c>
      <c r="J256" s="6" t="s">
        <v>94</v>
      </c>
      <c r="K256" s="7">
        <f>'[1]CDM 2026 16ème'!$I$158</f>
        <v>50000</v>
      </c>
      <c r="L256" s="8">
        <f>'[1]CDM 2026 16ème'!$H$158</f>
        <v>3.55</v>
      </c>
      <c r="M256"/>
      <c r="N256"/>
      <c r="O256" s="160">
        <v>0.15</v>
      </c>
      <c r="P256" s="160">
        <v>0.12</v>
      </c>
      <c r="Q256" s="160">
        <v>0.08</v>
      </c>
      <c r="R256" s="160">
        <v>0.04</v>
      </c>
      <c r="S256" s="160">
        <v>0.06</v>
      </c>
      <c r="T256" s="160">
        <v>0.1</v>
      </c>
      <c r="U256" s="160">
        <v>0.14000000000000001</v>
      </c>
      <c r="V256" s="160">
        <v>0.16</v>
      </c>
      <c r="W256" t="str">
        <f t="shared" si="5"/>
        <v>1/16eme de finale (21h) - 02/074620521hAvant Match</v>
      </c>
    </row>
    <row r="257" spans="1:23" hidden="1" x14ac:dyDescent="0.25">
      <c r="A257" s="3">
        <v>2</v>
      </c>
      <c r="B257" s="4" t="s">
        <v>107</v>
      </c>
      <c r="C257" s="5">
        <v>46205</v>
      </c>
      <c r="D257" s="6" t="s">
        <v>16</v>
      </c>
      <c r="E257" s="6" t="s">
        <v>38</v>
      </c>
      <c r="F257" s="6" t="b">
        <v>1</v>
      </c>
      <c r="G257" s="6" t="s">
        <v>375</v>
      </c>
      <c r="H257" s="3" t="s">
        <v>243</v>
      </c>
      <c r="I257" s="6" t="s">
        <v>79</v>
      </c>
      <c r="J257" s="6" t="s">
        <v>94</v>
      </c>
      <c r="K257" s="7">
        <f>'[1]CDM 2026 16ème'!I160</f>
        <v>165000</v>
      </c>
      <c r="L257" s="8">
        <f>'[1]CDM 2026 16ème'!H160*0.95</f>
        <v>11.21</v>
      </c>
      <c r="M257" s="160">
        <v>0.2</v>
      </c>
      <c r="N257" s="160">
        <v>0.2</v>
      </c>
      <c r="O257"/>
      <c r="P257"/>
      <c r="Q257"/>
      <c r="R257"/>
      <c r="S257"/>
      <c r="T257"/>
      <c r="U257"/>
      <c r="V257"/>
      <c r="W257" t="str">
        <f t="shared" si="5"/>
        <v>1/16eme de finale (21h) - 02/074620521hPower break 1</v>
      </c>
    </row>
    <row r="258" spans="1:23" hidden="1" x14ac:dyDescent="0.25">
      <c r="A258" s="3">
        <v>2</v>
      </c>
      <c r="B258" s="4" t="s">
        <v>107</v>
      </c>
      <c r="C258" s="5">
        <v>46205</v>
      </c>
      <c r="D258" s="6" t="s">
        <v>16</v>
      </c>
      <c r="E258" s="6" t="s">
        <v>38</v>
      </c>
      <c r="F258" s="6" t="b">
        <v>1</v>
      </c>
      <c r="G258" s="6" t="s">
        <v>375</v>
      </c>
      <c r="H258" s="3" t="s">
        <v>138</v>
      </c>
      <c r="I258" s="6" t="s">
        <v>79</v>
      </c>
      <c r="J258" s="6" t="s">
        <v>94</v>
      </c>
      <c r="K258" s="7">
        <f>'[1]CDM 2026 16ème'!I161</f>
        <v>135000</v>
      </c>
      <c r="L258" s="8">
        <f>'[1]CDM 2026 16ème'!H161</f>
        <v>9.65</v>
      </c>
      <c r="M258"/>
      <c r="N258"/>
      <c r="O258" s="160">
        <v>0.16</v>
      </c>
      <c r="P258" s="160">
        <v>0.14000000000000001</v>
      </c>
      <c r="Q258" s="160">
        <v>0.1</v>
      </c>
      <c r="R258" s="160">
        <v>0.06</v>
      </c>
      <c r="S258" s="160">
        <v>0.02</v>
      </c>
      <c r="T258" s="160">
        <v>0.04</v>
      </c>
      <c r="U258" s="160">
        <v>0.06</v>
      </c>
      <c r="V258" s="160">
        <v>0.1</v>
      </c>
      <c r="W258" t="str">
        <f t="shared" si="5"/>
        <v>1/16eme de finale (21h) - 02/074620521hMi-temps 1</v>
      </c>
    </row>
    <row r="259" spans="1:23" hidden="1" x14ac:dyDescent="0.25">
      <c r="A259" s="3">
        <v>2</v>
      </c>
      <c r="B259" s="4" t="s">
        <v>107</v>
      </c>
      <c r="C259" s="5">
        <v>46205</v>
      </c>
      <c r="D259" s="6" t="s">
        <v>16</v>
      </c>
      <c r="E259" s="6" t="s">
        <v>38</v>
      </c>
      <c r="F259" s="6" t="b">
        <v>1</v>
      </c>
      <c r="G259" s="6" t="s">
        <v>375</v>
      </c>
      <c r="H259" s="3" t="s">
        <v>139</v>
      </c>
      <c r="I259" s="6" t="s">
        <v>79</v>
      </c>
      <c r="J259" s="6" t="s">
        <v>94</v>
      </c>
      <c r="K259" s="7">
        <f>'[1]CDM 2026 16ème'!I162</f>
        <v>125000</v>
      </c>
      <c r="L259" s="8">
        <f>'[1]CDM 2026 16ème'!H162</f>
        <v>8.9</v>
      </c>
      <c r="M259"/>
      <c r="N259"/>
      <c r="O259" s="160">
        <v>0.1</v>
      </c>
      <c r="P259" s="160">
        <v>0.06</v>
      </c>
      <c r="Q259" s="160">
        <v>0.04</v>
      </c>
      <c r="R259" s="160">
        <v>0.02</v>
      </c>
      <c r="S259" s="160">
        <v>0.02</v>
      </c>
      <c r="T259" s="160">
        <v>0.04</v>
      </c>
      <c r="U259" s="160">
        <v>0.06</v>
      </c>
      <c r="V259" s="160">
        <v>0.1</v>
      </c>
      <c r="W259" t="str">
        <f t="shared" si="5"/>
        <v>1/16eme de finale (21h) - 02/074620521hMi-temps 2</v>
      </c>
    </row>
    <row r="260" spans="1:23" hidden="1" x14ac:dyDescent="0.25">
      <c r="A260" s="3">
        <v>2</v>
      </c>
      <c r="B260" s="4" t="s">
        <v>107</v>
      </c>
      <c r="C260" s="5">
        <v>46205</v>
      </c>
      <c r="D260" s="6" t="s">
        <v>16</v>
      </c>
      <c r="E260" s="6" t="s">
        <v>38</v>
      </c>
      <c r="F260" s="6" t="b">
        <v>1</v>
      </c>
      <c r="G260" s="6" t="s">
        <v>375</v>
      </c>
      <c r="H260" s="3" t="s">
        <v>140</v>
      </c>
      <c r="I260" s="6" t="s">
        <v>79</v>
      </c>
      <c r="J260" s="6" t="s">
        <v>94</v>
      </c>
      <c r="K260" s="7">
        <f>'[1]CDM 2026 16ème'!I163</f>
        <v>135000</v>
      </c>
      <c r="L260" s="8">
        <f>'[1]CDM 2026 16ème'!H163</f>
        <v>9.65</v>
      </c>
      <c r="M260"/>
      <c r="N260"/>
      <c r="O260" s="160">
        <v>0.1</v>
      </c>
      <c r="P260" s="160">
        <v>0.06</v>
      </c>
      <c r="Q260" s="160">
        <v>0.04</v>
      </c>
      <c r="R260" s="160">
        <v>0.02</v>
      </c>
      <c r="S260" s="160">
        <v>0.06</v>
      </c>
      <c r="T260" s="160">
        <v>0.1</v>
      </c>
      <c r="U260" s="160">
        <v>0.14000000000000001</v>
      </c>
      <c r="V260" s="160">
        <v>0.16</v>
      </c>
      <c r="W260" t="str">
        <f t="shared" si="5"/>
        <v>1/16eme de finale (21h) - 02/074620521hMi-temps 3</v>
      </c>
    </row>
    <row r="261" spans="1:23" hidden="1" x14ac:dyDescent="0.25">
      <c r="A261" s="3">
        <v>2</v>
      </c>
      <c r="B261" s="4" t="s">
        <v>107</v>
      </c>
      <c r="C261" s="5">
        <v>46205</v>
      </c>
      <c r="D261" s="6" t="s">
        <v>16</v>
      </c>
      <c r="E261" s="6" t="s">
        <v>38</v>
      </c>
      <c r="F261" s="6" t="b">
        <v>1</v>
      </c>
      <c r="G261" s="6" t="s">
        <v>375</v>
      </c>
      <c r="H261" s="3" t="s">
        <v>244</v>
      </c>
      <c r="I261" s="6" t="s">
        <v>79</v>
      </c>
      <c r="J261" s="6" t="s">
        <v>94</v>
      </c>
      <c r="K261" s="7">
        <f>'[1]CDM 2026 16ème'!I164</f>
        <v>165000</v>
      </c>
      <c r="L261" s="8">
        <f>'[1]CDM 2026 16ème'!H164*0.95</f>
        <v>11.21</v>
      </c>
      <c r="M261" s="160">
        <v>0.2</v>
      </c>
      <c r="N261" s="160">
        <v>0.2</v>
      </c>
      <c r="O261"/>
      <c r="P261"/>
      <c r="Q261"/>
      <c r="R261"/>
      <c r="S261"/>
      <c r="T261"/>
      <c r="U261"/>
      <c r="V261"/>
      <c r="W261" t="str">
        <f t="shared" si="5"/>
        <v>1/16eme de finale (21h) - 02/074620521hPower break 2</v>
      </c>
    </row>
    <row r="262" spans="1:23" hidden="1" x14ac:dyDescent="0.25">
      <c r="A262" s="3">
        <v>2</v>
      </c>
      <c r="B262" s="4" t="s">
        <v>107</v>
      </c>
      <c r="C262" s="5">
        <v>46205</v>
      </c>
      <c r="D262" s="6" t="s">
        <v>16</v>
      </c>
      <c r="E262" s="6" t="s">
        <v>38</v>
      </c>
      <c r="F262" s="6" t="b">
        <v>1</v>
      </c>
      <c r="G262" s="6" t="s">
        <v>375</v>
      </c>
      <c r="H262" s="3" t="s">
        <v>119</v>
      </c>
      <c r="I262" s="6" t="s">
        <v>79</v>
      </c>
      <c r="J262" s="6" t="s">
        <v>94</v>
      </c>
      <c r="K262" s="7">
        <f>'[1]CDM 2026 16ème'!I167</f>
        <v>65000</v>
      </c>
      <c r="L262" s="8">
        <f>'[1]CDM 2026 16ème'!H167</f>
        <v>5.45</v>
      </c>
      <c r="M262"/>
      <c r="N262"/>
      <c r="O262" s="160">
        <v>0.16</v>
      </c>
      <c r="P262" s="160">
        <v>0.14000000000000001</v>
      </c>
      <c r="Q262" s="160">
        <v>0.1</v>
      </c>
      <c r="R262" s="160">
        <v>0.06</v>
      </c>
      <c r="S262" s="160">
        <v>0.04</v>
      </c>
      <c r="T262" s="160">
        <v>0.08</v>
      </c>
      <c r="U262" s="160">
        <v>0.12</v>
      </c>
      <c r="V262" s="160">
        <v>0.15</v>
      </c>
      <c r="W262" t="str">
        <f t="shared" si="5"/>
        <v>1/16eme de finale (21h) - 02/074620521hFin match</v>
      </c>
    </row>
    <row r="263" spans="1:23" hidden="1" x14ac:dyDescent="0.25">
      <c r="A263" s="3">
        <v>2</v>
      </c>
      <c r="B263" s="4" t="s">
        <v>107</v>
      </c>
      <c r="C263" s="5">
        <v>46206</v>
      </c>
      <c r="D263" s="6" t="s">
        <v>32</v>
      </c>
      <c r="E263" s="6" t="s">
        <v>21</v>
      </c>
      <c r="F263" s="6" t="b">
        <v>1</v>
      </c>
      <c r="G263" s="6" t="s">
        <v>376</v>
      </c>
      <c r="H263" s="3" t="s">
        <v>241</v>
      </c>
      <c r="I263" s="6" t="s">
        <v>96</v>
      </c>
      <c r="J263" s="6" t="s">
        <v>94</v>
      </c>
      <c r="K263" s="7">
        <f>'[1]CDM 2026 16ème'!$I$203</f>
        <v>30000</v>
      </c>
      <c r="L263" s="8">
        <f>'[1]CDM 2026 16ème'!$H$203</f>
        <v>2.15</v>
      </c>
      <c r="M263"/>
      <c r="N263"/>
      <c r="O263" s="160">
        <v>0.15</v>
      </c>
      <c r="P263" s="160">
        <v>0.12</v>
      </c>
      <c r="Q263" s="160">
        <v>0.08</v>
      </c>
      <c r="R263" s="160">
        <v>0.04</v>
      </c>
      <c r="S263" s="160">
        <v>0.06</v>
      </c>
      <c r="T263" s="160">
        <v>0.1</v>
      </c>
      <c r="U263" s="160">
        <v>0.14000000000000001</v>
      </c>
      <c r="V263" s="160">
        <v>0.16</v>
      </c>
      <c r="W263" t="str">
        <f t="shared" si="5"/>
        <v>1/16eme de finale (20h) - 03/074620620hAvant Match</v>
      </c>
    </row>
    <row r="264" spans="1:23" hidden="1" x14ac:dyDescent="0.25">
      <c r="A264" s="3">
        <v>2</v>
      </c>
      <c r="B264" s="4" t="s">
        <v>107</v>
      </c>
      <c r="C264" s="5">
        <v>46206</v>
      </c>
      <c r="D264" s="6" t="s">
        <v>32</v>
      </c>
      <c r="E264" s="6" t="s">
        <v>21</v>
      </c>
      <c r="F264" s="6" t="b">
        <v>1</v>
      </c>
      <c r="G264" s="6" t="s">
        <v>376</v>
      </c>
      <c r="H264" s="3" t="s">
        <v>243</v>
      </c>
      <c r="I264" s="6" t="s">
        <v>96</v>
      </c>
      <c r="J264" s="6" t="s">
        <v>94</v>
      </c>
      <c r="K264" s="7">
        <f>'[1]CDM 2026 16ème'!I205</f>
        <v>100000</v>
      </c>
      <c r="L264" s="8">
        <f>'[1]CDM 2026 16ème'!H205*0.95</f>
        <v>6.7925000000000004</v>
      </c>
      <c r="M264" s="160">
        <v>0.2</v>
      </c>
      <c r="N264" s="160">
        <v>0.2</v>
      </c>
      <c r="O264"/>
      <c r="P264"/>
      <c r="Q264"/>
      <c r="R264"/>
      <c r="S264"/>
      <c r="T264"/>
      <c r="U264"/>
      <c r="V264"/>
      <c r="W264" t="str">
        <f t="shared" si="5"/>
        <v>1/16eme de finale (20h) - 03/074620620hPower break 1</v>
      </c>
    </row>
    <row r="265" spans="1:23" hidden="1" x14ac:dyDescent="0.25">
      <c r="A265" s="3">
        <v>2</v>
      </c>
      <c r="B265" s="4" t="s">
        <v>107</v>
      </c>
      <c r="C265" s="5">
        <v>46206</v>
      </c>
      <c r="D265" s="6" t="s">
        <v>32</v>
      </c>
      <c r="E265" s="6" t="s">
        <v>21</v>
      </c>
      <c r="F265" s="6" t="b">
        <v>1</v>
      </c>
      <c r="G265" s="6" t="s">
        <v>376</v>
      </c>
      <c r="H265" s="3" t="s">
        <v>138</v>
      </c>
      <c r="I265" s="6" t="s">
        <v>96</v>
      </c>
      <c r="J265" s="6" t="s">
        <v>94</v>
      </c>
      <c r="K265" s="7">
        <f>'[1]CDM 2026 16ème'!I206</f>
        <v>85000</v>
      </c>
      <c r="L265" s="8">
        <f>'[1]CDM 2026 16ème'!H206</f>
        <v>6.1</v>
      </c>
      <c r="M265"/>
      <c r="N265"/>
      <c r="O265" s="160">
        <v>0.16</v>
      </c>
      <c r="P265" s="160">
        <v>0.14000000000000001</v>
      </c>
      <c r="Q265" s="160">
        <v>0.1</v>
      </c>
      <c r="R265" s="160">
        <v>0.06</v>
      </c>
      <c r="S265" s="160">
        <v>0.02</v>
      </c>
      <c r="T265" s="160">
        <v>0.04</v>
      </c>
      <c r="U265" s="160">
        <v>0.06</v>
      </c>
      <c r="V265" s="160">
        <v>0.1</v>
      </c>
      <c r="W265" t="str">
        <f t="shared" si="5"/>
        <v>1/16eme de finale (20h) - 03/074620620hMi-temps 1</v>
      </c>
    </row>
    <row r="266" spans="1:23" hidden="1" x14ac:dyDescent="0.25">
      <c r="A266" s="3">
        <v>2</v>
      </c>
      <c r="B266" s="4" t="s">
        <v>107</v>
      </c>
      <c r="C266" s="5">
        <v>46206</v>
      </c>
      <c r="D266" s="6" t="s">
        <v>32</v>
      </c>
      <c r="E266" s="6" t="s">
        <v>21</v>
      </c>
      <c r="F266" s="6" t="b">
        <v>1</v>
      </c>
      <c r="G266" s="6" t="s">
        <v>376</v>
      </c>
      <c r="H266" s="3" t="s">
        <v>139</v>
      </c>
      <c r="I266" s="6" t="s">
        <v>96</v>
      </c>
      <c r="J266" s="6" t="s">
        <v>94</v>
      </c>
      <c r="K266" s="7">
        <f>'[1]CDM 2026 16ème'!I207</f>
        <v>80000</v>
      </c>
      <c r="L266" s="8">
        <f>'[1]CDM 2026 16ème'!H207</f>
        <v>5.7</v>
      </c>
      <c r="M266"/>
      <c r="N266"/>
      <c r="O266" s="160">
        <v>0.1</v>
      </c>
      <c r="P266" s="160">
        <v>0.06</v>
      </c>
      <c r="Q266" s="160">
        <v>0.04</v>
      </c>
      <c r="R266" s="160">
        <v>0.02</v>
      </c>
      <c r="S266" s="160">
        <v>0.02</v>
      </c>
      <c r="T266" s="160">
        <v>0.04</v>
      </c>
      <c r="U266" s="160">
        <v>0.06</v>
      </c>
      <c r="V266" s="160">
        <v>0.1</v>
      </c>
      <c r="W266" t="str">
        <f t="shared" si="5"/>
        <v>1/16eme de finale (20h) - 03/074620620hMi-temps 2</v>
      </c>
    </row>
    <row r="267" spans="1:23" hidden="1" x14ac:dyDescent="0.25">
      <c r="A267" s="3">
        <v>2</v>
      </c>
      <c r="B267" s="4" t="s">
        <v>107</v>
      </c>
      <c r="C267" s="5">
        <v>46206</v>
      </c>
      <c r="D267" s="6" t="s">
        <v>32</v>
      </c>
      <c r="E267" s="6" t="s">
        <v>21</v>
      </c>
      <c r="F267" s="6" t="b">
        <v>1</v>
      </c>
      <c r="G267" s="6" t="s">
        <v>376</v>
      </c>
      <c r="H267" s="3" t="s">
        <v>140</v>
      </c>
      <c r="I267" s="6" t="s">
        <v>96</v>
      </c>
      <c r="J267" s="6" t="s">
        <v>94</v>
      </c>
      <c r="K267" s="7">
        <f>'[1]CDM 2026 16ème'!I208</f>
        <v>85000</v>
      </c>
      <c r="L267" s="8">
        <f>'[1]CDM 2026 16ème'!H208</f>
        <v>6.1</v>
      </c>
      <c r="M267"/>
      <c r="N267"/>
      <c r="O267" s="160">
        <v>0.1</v>
      </c>
      <c r="P267" s="160">
        <v>0.06</v>
      </c>
      <c r="Q267" s="160">
        <v>0.04</v>
      </c>
      <c r="R267" s="160">
        <v>0.02</v>
      </c>
      <c r="S267" s="160">
        <v>0.06</v>
      </c>
      <c r="T267" s="160">
        <v>0.1</v>
      </c>
      <c r="U267" s="160">
        <v>0.14000000000000001</v>
      </c>
      <c r="V267" s="160">
        <v>0.16</v>
      </c>
      <c r="W267" t="str">
        <f t="shared" si="5"/>
        <v>1/16eme de finale (20h) - 03/074620620hMi-temps 3</v>
      </c>
    </row>
    <row r="268" spans="1:23" hidden="1" x14ac:dyDescent="0.25">
      <c r="A268" s="3">
        <v>2</v>
      </c>
      <c r="B268" s="4" t="s">
        <v>107</v>
      </c>
      <c r="C268" s="5">
        <v>46206</v>
      </c>
      <c r="D268" s="6" t="s">
        <v>32</v>
      </c>
      <c r="E268" s="6" t="s">
        <v>21</v>
      </c>
      <c r="F268" s="6" t="b">
        <v>1</v>
      </c>
      <c r="G268" s="6" t="s">
        <v>376</v>
      </c>
      <c r="H268" s="3" t="s">
        <v>244</v>
      </c>
      <c r="I268" s="6" t="s">
        <v>96</v>
      </c>
      <c r="J268" s="6" t="s">
        <v>94</v>
      </c>
      <c r="K268" s="7">
        <f>'[1]CDM 2026 16ème'!I209</f>
        <v>100000</v>
      </c>
      <c r="L268" s="8">
        <f>'[1]CDM 2026 16ème'!H209*0.95</f>
        <v>6.7925000000000004</v>
      </c>
      <c r="M268" s="160">
        <v>0.2</v>
      </c>
      <c r="N268" s="160">
        <v>0.2</v>
      </c>
      <c r="O268"/>
      <c r="P268"/>
      <c r="Q268"/>
      <c r="R268"/>
      <c r="S268"/>
      <c r="T268"/>
      <c r="U268"/>
      <c r="V268"/>
      <c r="W268" t="str">
        <f t="shared" si="5"/>
        <v>1/16eme de finale (20h) - 03/074620620hPower break 2</v>
      </c>
    </row>
    <row r="269" spans="1:23" hidden="1" x14ac:dyDescent="0.25">
      <c r="A269" s="3">
        <v>2</v>
      </c>
      <c r="B269" s="4" t="s">
        <v>107</v>
      </c>
      <c r="C269" s="5">
        <v>46206</v>
      </c>
      <c r="D269" s="6" t="s">
        <v>32</v>
      </c>
      <c r="E269" s="6" t="s">
        <v>21</v>
      </c>
      <c r="F269" s="6" t="b">
        <v>1</v>
      </c>
      <c r="G269" s="6" t="s">
        <v>376</v>
      </c>
      <c r="H269" s="3" t="s">
        <v>119</v>
      </c>
      <c r="I269" s="6" t="s">
        <v>96</v>
      </c>
      <c r="J269" s="6" t="s">
        <v>94</v>
      </c>
      <c r="K269" s="7">
        <f>'[1]CDM 2026 16ème'!I212</f>
        <v>50000</v>
      </c>
      <c r="L269" s="8">
        <f>'[1]CDM 2026 16ème'!H212</f>
        <v>4.2</v>
      </c>
      <c r="M269"/>
      <c r="N269"/>
      <c r="O269" s="160">
        <v>0.16</v>
      </c>
      <c r="P269" s="160">
        <v>0.14000000000000001</v>
      </c>
      <c r="Q269" s="160">
        <v>0.1</v>
      </c>
      <c r="R269" s="160">
        <v>0.06</v>
      </c>
      <c r="S269" s="160">
        <v>0.04</v>
      </c>
      <c r="T269" s="160">
        <v>0.08</v>
      </c>
      <c r="U269" s="160">
        <v>0.12</v>
      </c>
      <c r="V269" s="160">
        <v>0.15</v>
      </c>
      <c r="W269" t="str">
        <f t="shared" si="5"/>
        <v>1/16eme de finale (20h) - 03/074620620hFin match</v>
      </c>
    </row>
    <row r="270" spans="1:23" hidden="1" x14ac:dyDescent="0.25">
      <c r="A270" s="3">
        <v>3</v>
      </c>
      <c r="B270" s="4" t="s">
        <v>108</v>
      </c>
      <c r="C270" s="5">
        <v>46208</v>
      </c>
      <c r="D270" s="6" t="s">
        <v>8</v>
      </c>
      <c r="E270" s="6" t="s">
        <v>25</v>
      </c>
      <c r="F270" s="6" t="b">
        <v>1</v>
      </c>
      <c r="G270" s="6" t="s">
        <v>379</v>
      </c>
      <c r="H270" s="3" t="s">
        <v>241</v>
      </c>
      <c r="I270" s="6" t="s">
        <v>82</v>
      </c>
      <c r="J270" s="6" t="s">
        <v>94</v>
      </c>
      <c r="K270" s="7">
        <f>'[1]CDM 2026 8ème'!$I$32</f>
        <v>58000</v>
      </c>
      <c r="L270" s="8">
        <f>'[1]CDM 2026 8ème'!$H$32</f>
        <v>4.1500000000000004</v>
      </c>
      <c r="M270"/>
      <c r="N270"/>
      <c r="O270" s="160">
        <v>0.15</v>
      </c>
      <c r="P270" s="160">
        <v>0.12</v>
      </c>
      <c r="Q270" s="160">
        <v>0.08</v>
      </c>
      <c r="R270" s="160">
        <v>0.04</v>
      </c>
      <c r="S270" s="160">
        <v>0.06</v>
      </c>
      <c r="T270" s="160">
        <v>0.1</v>
      </c>
      <c r="U270" s="160">
        <v>0.14000000000000001</v>
      </c>
      <c r="V270" s="160">
        <v>0.16</v>
      </c>
      <c r="W270" t="str">
        <f t="shared" ref="W270:W299" si="6">_xlfn.CONCAT(G270,C270,I270,H270)</f>
        <v>1/8eme de finale (22h) - 05/074620822hAvant Match</v>
      </c>
    </row>
    <row r="271" spans="1:23" hidden="1" x14ac:dyDescent="0.25">
      <c r="A271" s="3">
        <v>3</v>
      </c>
      <c r="B271" s="4" t="s">
        <v>108</v>
      </c>
      <c r="C271" s="5">
        <v>46208</v>
      </c>
      <c r="D271" s="6" t="s">
        <v>8</v>
      </c>
      <c r="E271" s="6" t="s">
        <v>25</v>
      </c>
      <c r="F271" s="6" t="b">
        <v>1</v>
      </c>
      <c r="G271" s="6" t="s">
        <v>379</v>
      </c>
      <c r="H271" s="3" t="s">
        <v>243</v>
      </c>
      <c r="I271" s="6" t="s">
        <v>82</v>
      </c>
      <c r="J271" s="6" t="s">
        <v>94</v>
      </c>
      <c r="K271" s="7">
        <f>'[1]CDM 2026 8ème'!I34</f>
        <v>105000</v>
      </c>
      <c r="L271" s="8">
        <f>'[1]CDM 2026 8ème'!H34*0.95</f>
        <v>7.9799999999999995</v>
      </c>
      <c r="M271" s="160">
        <v>0.2</v>
      </c>
      <c r="N271" s="160">
        <v>0.2</v>
      </c>
      <c r="O271"/>
      <c r="P271"/>
      <c r="Q271"/>
      <c r="R271"/>
      <c r="S271"/>
      <c r="T271"/>
      <c r="U271"/>
      <c r="V271"/>
      <c r="W271" t="str">
        <f t="shared" si="6"/>
        <v>1/8eme de finale (22h) - 05/074620822hPower break 1</v>
      </c>
    </row>
    <row r="272" spans="1:23" hidden="1" x14ac:dyDescent="0.25">
      <c r="A272" s="3">
        <v>3</v>
      </c>
      <c r="B272" s="4" t="s">
        <v>108</v>
      </c>
      <c r="C272" s="5">
        <v>46208</v>
      </c>
      <c r="D272" s="6" t="s">
        <v>8</v>
      </c>
      <c r="E272" s="6" t="s">
        <v>25</v>
      </c>
      <c r="F272" s="6" t="b">
        <v>1</v>
      </c>
      <c r="G272" s="6" t="s">
        <v>379</v>
      </c>
      <c r="H272" s="3" t="s">
        <v>138</v>
      </c>
      <c r="I272" s="6" t="s">
        <v>82</v>
      </c>
      <c r="J272" s="6" t="s">
        <v>94</v>
      </c>
      <c r="K272" s="7">
        <f>'[1]CDM 2026 8ème'!I35</f>
        <v>85000</v>
      </c>
      <c r="L272" s="8">
        <f>'[1]CDM 2026 8ème'!H35</f>
        <v>6.8</v>
      </c>
      <c r="M272"/>
      <c r="N272"/>
      <c r="O272" s="160">
        <v>0.16</v>
      </c>
      <c r="P272" s="160">
        <v>0.14000000000000001</v>
      </c>
      <c r="Q272" s="160">
        <v>0.1</v>
      </c>
      <c r="R272" s="160">
        <v>0.06</v>
      </c>
      <c r="S272" s="160">
        <v>0.02</v>
      </c>
      <c r="T272" s="160">
        <v>0.04</v>
      </c>
      <c r="U272" s="160">
        <v>0.06</v>
      </c>
      <c r="V272" s="160">
        <v>0.1</v>
      </c>
      <c r="W272" t="str">
        <f t="shared" si="6"/>
        <v>1/8eme de finale (22h) - 05/074620822hMi-temps 1</v>
      </c>
    </row>
    <row r="273" spans="1:23" hidden="1" x14ac:dyDescent="0.25">
      <c r="A273" s="3">
        <v>3</v>
      </c>
      <c r="B273" s="4" t="s">
        <v>108</v>
      </c>
      <c r="C273" s="5">
        <v>46208</v>
      </c>
      <c r="D273" s="6" t="s">
        <v>8</v>
      </c>
      <c r="E273" s="6" t="s">
        <v>25</v>
      </c>
      <c r="F273" s="6" t="b">
        <v>1</v>
      </c>
      <c r="G273" s="6" t="s">
        <v>379</v>
      </c>
      <c r="H273" s="3" t="s">
        <v>139</v>
      </c>
      <c r="I273" s="6" t="s">
        <v>82</v>
      </c>
      <c r="J273" s="6" t="s">
        <v>94</v>
      </c>
      <c r="K273" s="7">
        <f>'[1]CDM 2026 8ème'!I36</f>
        <v>80000</v>
      </c>
      <c r="L273" s="8">
        <f>'[1]CDM 2026 8ème'!H36</f>
        <v>6.4</v>
      </c>
      <c r="M273"/>
      <c r="N273"/>
      <c r="O273" s="160">
        <v>0.1</v>
      </c>
      <c r="P273" s="160">
        <v>0.06</v>
      </c>
      <c r="Q273" s="160">
        <v>0.04</v>
      </c>
      <c r="R273" s="160">
        <v>0.02</v>
      </c>
      <c r="S273" s="160">
        <v>0.02</v>
      </c>
      <c r="T273" s="160">
        <v>0.04</v>
      </c>
      <c r="U273" s="160">
        <v>0.06</v>
      </c>
      <c r="V273" s="160">
        <v>0.1</v>
      </c>
      <c r="W273" t="str">
        <f t="shared" si="6"/>
        <v>1/8eme de finale (22h) - 05/074620822hMi-temps 2</v>
      </c>
    </row>
    <row r="274" spans="1:23" hidden="1" x14ac:dyDescent="0.25">
      <c r="A274" s="3">
        <v>3</v>
      </c>
      <c r="B274" s="4" t="s">
        <v>108</v>
      </c>
      <c r="C274" s="5">
        <v>46208</v>
      </c>
      <c r="D274" s="6" t="s">
        <v>8</v>
      </c>
      <c r="E274" s="6" t="s">
        <v>25</v>
      </c>
      <c r="F274" s="6" t="b">
        <v>1</v>
      </c>
      <c r="G274" s="6" t="s">
        <v>379</v>
      </c>
      <c r="H274" s="3" t="s">
        <v>140</v>
      </c>
      <c r="I274" s="6" t="s">
        <v>82</v>
      </c>
      <c r="J274" s="6" t="s">
        <v>94</v>
      </c>
      <c r="K274" s="7">
        <f>'[1]CDM 2026 8ème'!I37</f>
        <v>85000</v>
      </c>
      <c r="L274" s="8">
        <f>'[1]CDM 2026 8ème'!H37</f>
        <v>6.8</v>
      </c>
      <c r="M274"/>
      <c r="N274"/>
      <c r="O274" s="160">
        <v>0.1</v>
      </c>
      <c r="P274" s="160">
        <v>0.06</v>
      </c>
      <c r="Q274" s="160">
        <v>0.04</v>
      </c>
      <c r="R274" s="160">
        <v>0.02</v>
      </c>
      <c r="S274" s="160">
        <v>0.06</v>
      </c>
      <c r="T274" s="160">
        <v>0.1</v>
      </c>
      <c r="U274" s="160">
        <v>0.14000000000000001</v>
      </c>
      <c r="V274" s="160">
        <v>0.16</v>
      </c>
      <c r="W274" t="str">
        <f t="shared" si="6"/>
        <v>1/8eme de finale (22h) - 05/074620822hMi-temps 3</v>
      </c>
    </row>
    <row r="275" spans="1:23" hidden="1" x14ac:dyDescent="0.25">
      <c r="A275" s="3">
        <v>3</v>
      </c>
      <c r="B275" s="4" t="s">
        <v>108</v>
      </c>
      <c r="C275" s="5">
        <v>46208</v>
      </c>
      <c r="D275" s="6" t="s">
        <v>8</v>
      </c>
      <c r="E275" s="6" t="s">
        <v>25</v>
      </c>
      <c r="F275" s="6" t="b">
        <v>1</v>
      </c>
      <c r="G275" s="6" t="s">
        <v>379</v>
      </c>
      <c r="H275" s="3" t="s">
        <v>244</v>
      </c>
      <c r="I275" s="6" t="s">
        <v>82</v>
      </c>
      <c r="J275" s="6" t="s">
        <v>94</v>
      </c>
      <c r="K275" s="7">
        <f>'[1]CDM 2026 8ème'!I38</f>
        <v>105000</v>
      </c>
      <c r="L275" s="8">
        <f>'[1]CDM 2026 8ème'!H38*0.95</f>
        <v>7.9799999999999995</v>
      </c>
      <c r="M275" s="160">
        <v>0.2</v>
      </c>
      <c r="N275" s="160">
        <v>0.2</v>
      </c>
      <c r="O275"/>
      <c r="P275"/>
      <c r="Q275"/>
      <c r="R275"/>
      <c r="S275"/>
      <c r="T275"/>
      <c r="U275"/>
      <c r="V275"/>
      <c r="W275" t="str">
        <f t="shared" si="6"/>
        <v>1/8eme de finale (22h) - 05/074620822hPower break 2</v>
      </c>
    </row>
    <row r="276" spans="1:23" hidden="1" x14ac:dyDescent="0.25">
      <c r="A276" s="3">
        <v>3</v>
      </c>
      <c r="B276" s="4" t="s">
        <v>108</v>
      </c>
      <c r="C276" s="5">
        <v>46208</v>
      </c>
      <c r="D276" s="6" t="s">
        <v>8</v>
      </c>
      <c r="E276" s="6" t="s">
        <v>25</v>
      </c>
      <c r="F276" s="6" t="b">
        <v>1</v>
      </c>
      <c r="G276" s="6" t="s">
        <v>379</v>
      </c>
      <c r="H276" s="3" t="s">
        <v>119</v>
      </c>
      <c r="I276" s="6" t="s">
        <v>82</v>
      </c>
      <c r="J276" s="6" t="s">
        <v>94</v>
      </c>
      <c r="K276" s="7">
        <f>'[1]CDM 2026 8ème'!I41</f>
        <v>22000</v>
      </c>
      <c r="L276" s="8">
        <f>'[1]CDM 2026 8ème'!H41</f>
        <v>2.4</v>
      </c>
      <c r="M276"/>
      <c r="N276"/>
      <c r="O276" s="160">
        <v>0.16</v>
      </c>
      <c r="P276" s="160">
        <v>0.14000000000000001</v>
      </c>
      <c r="Q276" s="160">
        <v>0.1</v>
      </c>
      <c r="R276" s="160">
        <v>0.06</v>
      </c>
      <c r="S276" s="160">
        <v>0.04</v>
      </c>
      <c r="T276" s="160">
        <v>0.08</v>
      </c>
      <c r="U276" s="160">
        <v>0.12</v>
      </c>
      <c r="V276" s="160">
        <v>0.15</v>
      </c>
      <c r="W276" t="str">
        <f t="shared" si="6"/>
        <v>1/8eme de finale (22h) - 05/074620822hFin match</v>
      </c>
    </row>
    <row r="277" spans="1:23" hidden="1" x14ac:dyDescent="0.25">
      <c r="A277" s="3">
        <v>3</v>
      </c>
      <c r="B277" s="4" t="s">
        <v>108</v>
      </c>
      <c r="C277" s="5">
        <v>46209</v>
      </c>
      <c r="D277" s="6" t="s">
        <v>27</v>
      </c>
      <c r="E277" s="6" t="s">
        <v>16</v>
      </c>
      <c r="F277" s="6" t="b">
        <v>1</v>
      </c>
      <c r="G277" s="6" t="s">
        <v>380</v>
      </c>
      <c r="H277" s="3" t="s">
        <v>241</v>
      </c>
      <c r="I277" s="6" t="s">
        <v>79</v>
      </c>
      <c r="J277" s="6" t="s">
        <v>94</v>
      </c>
      <c r="K277" s="7">
        <f>'[1]CDM 2026 8ème'!$I$53</f>
        <v>50000</v>
      </c>
      <c r="L277" s="8">
        <f>'[1]CDM 2026 8ème'!$H$53</f>
        <v>3.55</v>
      </c>
      <c r="M277"/>
      <c r="N277"/>
      <c r="O277" s="160">
        <v>0.15</v>
      </c>
      <c r="P277" s="160">
        <v>0.12</v>
      </c>
      <c r="Q277" s="160">
        <v>0.08</v>
      </c>
      <c r="R277" s="160">
        <v>0.04</v>
      </c>
      <c r="S277" s="160">
        <v>0.06</v>
      </c>
      <c r="T277" s="160">
        <v>0.1</v>
      </c>
      <c r="U277" s="160">
        <v>0.14000000000000001</v>
      </c>
      <c r="V277" s="160">
        <v>0.16</v>
      </c>
      <c r="W277" t="str">
        <f t="shared" si="6"/>
        <v>1/8eme de finale (21h) - 06/074620921hAvant Match</v>
      </c>
    </row>
    <row r="278" spans="1:23" hidden="1" x14ac:dyDescent="0.25">
      <c r="A278" s="3">
        <v>3</v>
      </c>
      <c r="B278" s="4" t="s">
        <v>108</v>
      </c>
      <c r="C278" s="5">
        <v>46209</v>
      </c>
      <c r="D278" s="6" t="s">
        <v>27</v>
      </c>
      <c r="E278" s="6" t="s">
        <v>16</v>
      </c>
      <c r="F278" s="6" t="b">
        <v>1</v>
      </c>
      <c r="G278" s="6" t="s">
        <v>380</v>
      </c>
      <c r="H278" s="3" t="s">
        <v>243</v>
      </c>
      <c r="I278" s="6" t="s">
        <v>79</v>
      </c>
      <c r="J278" s="6" t="s">
        <v>94</v>
      </c>
      <c r="K278" s="7">
        <f>'[1]CDM 2026 8ème'!I55</f>
        <v>170000</v>
      </c>
      <c r="L278" s="8">
        <f>'[1]CDM 2026 8ème'!H55*0.95</f>
        <v>11.5425</v>
      </c>
      <c r="M278" s="160">
        <v>0.2</v>
      </c>
      <c r="N278" s="160">
        <v>0.2</v>
      </c>
      <c r="O278"/>
      <c r="P278"/>
      <c r="Q278"/>
      <c r="R278"/>
      <c r="S278"/>
      <c r="T278"/>
      <c r="U278"/>
      <c r="V278"/>
      <c r="W278" t="str">
        <f t="shared" si="6"/>
        <v>1/8eme de finale (21h) - 06/074620921hPower break 1</v>
      </c>
    </row>
    <row r="279" spans="1:23" hidden="1" x14ac:dyDescent="0.25">
      <c r="A279" s="3">
        <v>3</v>
      </c>
      <c r="B279" s="4" t="s">
        <v>108</v>
      </c>
      <c r="C279" s="5">
        <v>46209</v>
      </c>
      <c r="D279" s="6" t="s">
        <v>27</v>
      </c>
      <c r="E279" s="6" t="s">
        <v>16</v>
      </c>
      <c r="F279" s="6" t="b">
        <v>1</v>
      </c>
      <c r="G279" s="6" t="s">
        <v>380</v>
      </c>
      <c r="H279" s="3" t="s">
        <v>138</v>
      </c>
      <c r="I279" s="6" t="s">
        <v>79</v>
      </c>
      <c r="J279" s="6" t="s">
        <v>94</v>
      </c>
      <c r="K279" s="7">
        <f>'[1]CDM 2026 8ème'!I56</f>
        <v>140000</v>
      </c>
      <c r="L279" s="8">
        <f>'[1]CDM 2026 8ème'!H56</f>
        <v>10</v>
      </c>
      <c r="M279"/>
      <c r="N279"/>
      <c r="O279" s="160">
        <v>0.16</v>
      </c>
      <c r="P279" s="160">
        <v>0.14000000000000001</v>
      </c>
      <c r="Q279" s="160">
        <v>0.1</v>
      </c>
      <c r="R279" s="160">
        <v>0.06</v>
      </c>
      <c r="S279" s="160">
        <v>0.02</v>
      </c>
      <c r="T279" s="160">
        <v>0.04</v>
      </c>
      <c r="U279" s="160">
        <v>0.06</v>
      </c>
      <c r="V279" s="160">
        <v>0.1</v>
      </c>
      <c r="W279" t="str">
        <f t="shared" si="6"/>
        <v>1/8eme de finale (21h) - 06/074620921hMi-temps 1</v>
      </c>
    </row>
    <row r="280" spans="1:23" hidden="1" x14ac:dyDescent="0.25">
      <c r="A280" s="3">
        <v>3</v>
      </c>
      <c r="B280" s="4" t="s">
        <v>108</v>
      </c>
      <c r="C280" s="5">
        <v>46209</v>
      </c>
      <c r="D280" s="6" t="s">
        <v>27</v>
      </c>
      <c r="E280" s="6" t="s">
        <v>16</v>
      </c>
      <c r="F280" s="6" t="b">
        <v>1</v>
      </c>
      <c r="G280" s="6" t="s">
        <v>380</v>
      </c>
      <c r="H280" s="3" t="s">
        <v>139</v>
      </c>
      <c r="I280" s="6" t="s">
        <v>79</v>
      </c>
      <c r="J280" s="6" t="s">
        <v>94</v>
      </c>
      <c r="K280" s="7">
        <f>'[1]CDM 2026 8ème'!I57</f>
        <v>130000</v>
      </c>
      <c r="L280" s="8">
        <f>'[1]CDM 2026 8ème'!H57</f>
        <v>9.25</v>
      </c>
      <c r="M280"/>
      <c r="N280"/>
      <c r="O280" s="160">
        <v>0.1</v>
      </c>
      <c r="P280" s="160">
        <v>0.06</v>
      </c>
      <c r="Q280" s="160">
        <v>0.04</v>
      </c>
      <c r="R280" s="160">
        <v>0.02</v>
      </c>
      <c r="S280" s="160">
        <v>0.02</v>
      </c>
      <c r="T280" s="160">
        <v>0.04</v>
      </c>
      <c r="U280" s="160">
        <v>0.06</v>
      </c>
      <c r="V280" s="160">
        <v>0.1</v>
      </c>
      <c r="W280" t="str">
        <f t="shared" si="6"/>
        <v>1/8eme de finale (21h) - 06/074620921hMi-temps 2</v>
      </c>
    </row>
    <row r="281" spans="1:23" hidden="1" x14ac:dyDescent="0.25">
      <c r="A281" s="3">
        <v>3</v>
      </c>
      <c r="B281" s="4" t="s">
        <v>108</v>
      </c>
      <c r="C281" s="5">
        <v>46209</v>
      </c>
      <c r="D281" s="6" t="s">
        <v>27</v>
      </c>
      <c r="E281" s="6" t="s">
        <v>16</v>
      </c>
      <c r="F281" s="6" t="b">
        <v>1</v>
      </c>
      <c r="G281" s="6" t="s">
        <v>380</v>
      </c>
      <c r="H281" s="3" t="s">
        <v>140</v>
      </c>
      <c r="I281" s="6" t="s">
        <v>79</v>
      </c>
      <c r="J281" s="6" t="s">
        <v>94</v>
      </c>
      <c r="K281" s="7">
        <f>'[1]CDM 2026 8ème'!I58</f>
        <v>140000</v>
      </c>
      <c r="L281" s="8">
        <f>'[1]CDM 2026 8ème'!H58</f>
        <v>10</v>
      </c>
      <c r="M281"/>
      <c r="N281"/>
      <c r="O281" s="160">
        <v>0.1</v>
      </c>
      <c r="P281" s="160">
        <v>0.06</v>
      </c>
      <c r="Q281" s="160">
        <v>0.04</v>
      </c>
      <c r="R281" s="160">
        <v>0.02</v>
      </c>
      <c r="S281" s="160">
        <v>0.06</v>
      </c>
      <c r="T281" s="160">
        <v>0.1</v>
      </c>
      <c r="U281" s="160">
        <v>0.14000000000000001</v>
      </c>
      <c r="V281" s="160">
        <v>0.16</v>
      </c>
      <c r="W281" t="str">
        <f t="shared" si="6"/>
        <v>1/8eme de finale (21h) - 06/074620921hMi-temps 3</v>
      </c>
    </row>
    <row r="282" spans="1:23" hidden="1" x14ac:dyDescent="0.25">
      <c r="A282" s="3">
        <v>3</v>
      </c>
      <c r="B282" s="4" t="s">
        <v>108</v>
      </c>
      <c r="C282" s="5">
        <v>46209</v>
      </c>
      <c r="D282" s="6" t="s">
        <v>27</v>
      </c>
      <c r="E282" s="6" t="s">
        <v>16</v>
      </c>
      <c r="F282" s="6" t="b">
        <v>1</v>
      </c>
      <c r="G282" s="6" t="s">
        <v>380</v>
      </c>
      <c r="H282" s="3" t="s">
        <v>244</v>
      </c>
      <c r="I282" s="6" t="s">
        <v>79</v>
      </c>
      <c r="J282" s="6" t="s">
        <v>94</v>
      </c>
      <c r="K282" s="7">
        <f>'[1]CDM 2026 8ème'!I59</f>
        <v>170000</v>
      </c>
      <c r="L282" s="8">
        <f>'[1]CDM 2026 8ème'!H59*0.95</f>
        <v>11.5425</v>
      </c>
      <c r="M282" s="160">
        <v>0.2</v>
      </c>
      <c r="N282" s="160">
        <v>0.2</v>
      </c>
      <c r="O282"/>
      <c r="P282"/>
      <c r="Q282"/>
      <c r="R282"/>
      <c r="S282"/>
      <c r="T282"/>
      <c r="U282"/>
      <c r="V282"/>
      <c r="W282" t="str">
        <f t="shared" si="6"/>
        <v>1/8eme de finale (21h) - 06/074620921hPower break 2</v>
      </c>
    </row>
    <row r="283" spans="1:23" hidden="1" x14ac:dyDescent="0.25">
      <c r="A283" s="3">
        <v>3</v>
      </c>
      <c r="B283" s="4" t="s">
        <v>108</v>
      </c>
      <c r="C283" s="5">
        <v>46209</v>
      </c>
      <c r="D283" s="6" t="s">
        <v>27</v>
      </c>
      <c r="E283" s="6" t="s">
        <v>16</v>
      </c>
      <c r="F283" s="6" t="b">
        <v>1</v>
      </c>
      <c r="G283" s="6" t="s">
        <v>380</v>
      </c>
      <c r="H283" s="3" t="s">
        <v>119</v>
      </c>
      <c r="I283" s="6" t="s">
        <v>79</v>
      </c>
      <c r="J283" s="6" t="s">
        <v>94</v>
      </c>
      <c r="K283" s="7">
        <f>'[1]CDM 2026 8ème'!I62</f>
        <v>65000</v>
      </c>
      <c r="L283" s="8">
        <f>'[1]CDM 2026 8ème'!H62</f>
        <v>5.45</v>
      </c>
      <c r="M283"/>
      <c r="N283"/>
      <c r="O283" s="160">
        <v>0.16</v>
      </c>
      <c r="P283" s="160">
        <v>0.14000000000000001</v>
      </c>
      <c r="Q283" s="160">
        <v>0.1</v>
      </c>
      <c r="R283" s="160">
        <v>0.06</v>
      </c>
      <c r="S283" s="160">
        <v>0.04</v>
      </c>
      <c r="T283" s="160">
        <v>0.08</v>
      </c>
      <c r="U283" s="160">
        <v>0.12</v>
      </c>
      <c r="V283" s="160">
        <v>0.15</v>
      </c>
      <c r="W283" t="str">
        <f t="shared" si="6"/>
        <v>1/8eme de finale (21h) - 06/074620921hFin match</v>
      </c>
    </row>
    <row r="284" spans="1:23" hidden="1" x14ac:dyDescent="0.25">
      <c r="A284" s="3">
        <v>3</v>
      </c>
      <c r="B284" s="4" t="s">
        <v>108</v>
      </c>
      <c r="C284" s="5">
        <v>46210</v>
      </c>
      <c r="D284" s="6" t="s">
        <v>37</v>
      </c>
      <c r="E284" s="6" t="s">
        <v>32</v>
      </c>
      <c r="F284" s="6" t="b">
        <v>1</v>
      </c>
      <c r="G284" s="6" t="s">
        <v>381</v>
      </c>
      <c r="H284" s="3" t="s">
        <v>241</v>
      </c>
      <c r="I284" s="6" t="s">
        <v>83</v>
      </c>
      <c r="J284" s="6" t="s">
        <v>94</v>
      </c>
      <c r="K284" s="7">
        <f>'[1]CDM 2026 8ème'!$I$74</f>
        <v>20000</v>
      </c>
      <c r="L284" s="8">
        <f>'[1]CDM 2026 8ème'!$H$74</f>
        <v>2.0699999999999998</v>
      </c>
      <c r="M284"/>
      <c r="N284"/>
      <c r="O284" s="160">
        <v>0.15</v>
      </c>
      <c r="P284" s="160">
        <v>0.12</v>
      </c>
      <c r="Q284" s="160">
        <v>0.08</v>
      </c>
      <c r="R284" s="160">
        <v>0.04</v>
      </c>
      <c r="S284" s="160">
        <v>0.06</v>
      </c>
      <c r="T284" s="160">
        <v>0.1</v>
      </c>
      <c r="U284" s="160">
        <v>0.14000000000000001</v>
      </c>
      <c r="V284" s="160">
        <v>0.16</v>
      </c>
      <c r="W284" t="str">
        <f t="shared" si="6"/>
        <v>1/8eme de finale (18h) - 07/074621018hAvant Match</v>
      </c>
    </row>
    <row r="285" spans="1:23" hidden="1" x14ac:dyDescent="0.25">
      <c r="A285" s="3">
        <v>3</v>
      </c>
      <c r="B285" s="4" t="s">
        <v>108</v>
      </c>
      <c r="C285" s="5">
        <v>46210</v>
      </c>
      <c r="D285" s="6" t="s">
        <v>37</v>
      </c>
      <c r="E285" s="6" t="s">
        <v>32</v>
      </c>
      <c r="F285" s="6" t="b">
        <v>1</v>
      </c>
      <c r="G285" s="6" t="s">
        <v>381</v>
      </c>
      <c r="H285" s="3" t="s">
        <v>243</v>
      </c>
      <c r="I285" s="6" t="s">
        <v>83</v>
      </c>
      <c r="J285" s="6" t="s">
        <v>94</v>
      </c>
      <c r="K285" s="7">
        <f>'[1]CDM 2026 8ème'!I76</f>
        <v>95000</v>
      </c>
      <c r="L285" s="8">
        <f>'[1]CDM 2026 8ème'!H76*0.95</f>
        <v>7.8850000000000007</v>
      </c>
      <c r="M285" s="160">
        <v>0.2</v>
      </c>
      <c r="N285" s="160">
        <v>0.2</v>
      </c>
      <c r="O285"/>
      <c r="P285"/>
      <c r="Q285"/>
      <c r="R285"/>
      <c r="S285"/>
      <c r="T285"/>
      <c r="U285"/>
      <c r="V285"/>
      <c r="W285" t="str">
        <f t="shared" si="6"/>
        <v>1/8eme de finale (18h) - 07/074621018hPower break 1</v>
      </c>
    </row>
    <row r="286" spans="1:23" hidden="1" x14ac:dyDescent="0.25">
      <c r="A286" s="3">
        <v>3</v>
      </c>
      <c r="B286" s="4" t="s">
        <v>108</v>
      </c>
      <c r="C286" s="5">
        <v>46210</v>
      </c>
      <c r="D286" s="6" t="s">
        <v>37</v>
      </c>
      <c r="E286" s="6" t="s">
        <v>32</v>
      </c>
      <c r="F286" s="6" t="b">
        <v>1</v>
      </c>
      <c r="G286" s="6" t="s">
        <v>381</v>
      </c>
      <c r="H286" s="3" t="s">
        <v>138</v>
      </c>
      <c r="I286" s="6" t="s">
        <v>83</v>
      </c>
      <c r="J286" s="6" t="s">
        <v>94</v>
      </c>
      <c r="K286" s="7">
        <f>'[1]CDM 2026 8ème'!I77</f>
        <v>80000</v>
      </c>
      <c r="L286" s="8">
        <f>'[1]CDM 2026 8ème'!H77</f>
        <v>6.95</v>
      </c>
      <c r="M286"/>
      <c r="N286"/>
      <c r="O286" s="160">
        <v>0.16</v>
      </c>
      <c r="P286" s="160">
        <v>0.14000000000000001</v>
      </c>
      <c r="Q286" s="160">
        <v>0.1</v>
      </c>
      <c r="R286" s="160">
        <v>0.06</v>
      </c>
      <c r="S286" s="160">
        <v>0.02</v>
      </c>
      <c r="T286" s="160">
        <v>0.04</v>
      </c>
      <c r="U286" s="160">
        <v>0.06</v>
      </c>
      <c r="V286" s="160">
        <v>0.1</v>
      </c>
      <c r="W286" t="str">
        <f t="shared" si="6"/>
        <v>1/8eme de finale (18h) - 07/074621018hMi-temps 1</v>
      </c>
    </row>
    <row r="287" spans="1:23" hidden="1" x14ac:dyDescent="0.25">
      <c r="A287" s="3">
        <v>3</v>
      </c>
      <c r="B287" s="4" t="s">
        <v>108</v>
      </c>
      <c r="C287" s="5">
        <v>46210</v>
      </c>
      <c r="D287" s="6" t="s">
        <v>37</v>
      </c>
      <c r="E287" s="6" t="s">
        <v>32</v>
      </c>
      <c r="F287" s="6" t="b">
        <v>1</v>
      </c>
      <c r="G287" s="6" t="s">
        <v>381</v>
      </c>
      <c r="H287" s="3" t="s">
        <v>139</v>
      </c>
      <c r="I287" s="6" t="s">
        <v>83</v>
      </c>
      <c r="J287" s="6" t="s">
        <v>94</v>
      </c>
      <c r="K287" s="7">
        <f>'[1]CDM 2026 8ème'!I78</f>
        <v>75000</v>
      </c>
      <c r="L287" s="8">
        <f>'[1]CDM 2026 8ème'!H78</f>
        <v>6.5</v>
      </c>
      <c r="M287"/>
      <c r="N287"/>
      <c r="O287" s="160">
        <v>0.1</v>
      </c>
      <c r="P287" s="160">
        <v>0.06</v>
      </c>
      <c r="Q287" s="160">
        <v>0.04</v>
      </c>
      <c r="R287" s="160">
        <v>0.02</v>
      </c>
      <c r="S287" s="160">
        <v>0.02</v>
      </c>
      <c r="T287" s="160">
        <v>0.04</v>
      </c>
      <c r="U287" s="160">
        <v>0.06</v>
      </c>
      <c r="V287" s="160">
        <v>0.1</v>
      </c>
      <c r="W287" t="str">
        <f t="shared" si="6"/>
        <v>1/8eme de finale (18h) - 07/074621018hMi-temps 2</v>
      </c>
    </row>
    <row r="288" spans="1:23" hidden="1" x14ac:dyDescent="0.25">
      <c r="A288" s="3">
        <v>3</v>
      </c>
      <c r="B288" s="4" t="s">
        <v>108</v>
      </c>
      <c r="C288" s="5">
        <v>46210</v>
      </c>
      <c r="D288" s="6" t="s">
        <v>37</v>
      </c>
      <c r="E288" s="6" t="s">
        <v>32</v>
      </c>
      <c r="F288" s="6" t="b">
        <v>1</v>
      </c>
      <c r="G288" s="6" t="s">
        <v>381</v>
      </c>
      <c r="H288" s="3" t="s">
        <v>140</v>
      </c>
      <c r="I288" s="6" t="s">
        <v>83</v>
      </c>
      <c r="J288" s="6" t="s">
        <v>94</v>
      </c>
      <c r="K288" s="7">
        <f>'[1]CDM 2026 8ème'!I79</f>
        <v>80000</v>
      </c>
      <c r="L288" s="8">
        <f>'[1]CDM 2026 8ème'!H79</f>
        <v>6.95</v>
      </c>
      <c r="M288"/>
      <c r="N288"/>
      <c r="O288" s="160">
        <v>0.1</v>
      </c>
      <c r="P288" s="160">
        <v>0.06</v>
      </c>
      <c r="Q288" s="160">
        <v>0.04</v>
      </c>
      <c r="R288" s="160">
        <v>0.02</v>
      </c>
      <c r="S288" s="160">
        <v>0.06</v>
      </c>
      <c r="T288" s="160">
        <v>0.1</v>
      </c>
      <c r="U288" s="160">
        <v>0.14000000000000001</v>
      </c>
      <c r="V288" s="160">
        <v>0.16</v>
      </c>
      <c r="W288" t="str">
        <f t="shared" si="6"/>
        <v>1/8eme de finale (18h) - 07/074621018hMi-temps 3</v>
      </c>
    </row>
    <row r="289" spans="1:23" hidden="1" x14ac:dyDescent="0.25">
      <c r="A289" s="3">
        <v>3</v>
      </c>
      <c r="B289" s="4" t="s">
        <v>108</v>
      </c>
      <c r="C289" s="5">
        <v>46210</v>
      </c>
      <c r="D289" s="6" t="s">
        <v>37</v>
      </c>
      <c r="E289" s="6" t="s">
        <v>32</v>
      </c>
      <c r="F289" s="6" t="b">
        <v>1</v>
      </c>
      <c r="G289" s="6" t="s">
        <v>381</v>
      </c>
      <c r="H289" s="3" t="s">
        <v>244</v>
      </c>
      <c r="I289" s="6" t="s">
        <v>83</v>
      </c>
      <c r="J289" s="6" t="s">
        <v>94</v>
      </c>
      <c r="K289" s="7">
        <f>'[1]CDM 2026 8ème'!I80</f>
        <v>95000</v>
      </c>
      <c r="L289" s="8">
        <f>'[1]CDM 2026 8ème'!H80*0.95</f>
        <v>7.8850000000000007</v>
      </c>
      <c r="M289" s="160">
        <v>0.2</v>
      </c>
      <c r="N289" s="160">
        <v>0.2</v>
      </c>
      <c r="O289"/>
      <c r="P289"/>
      <c r="Q289"/>
      <c r="R289"/>
      <c r="S289"/>
      <c r="T289"/>
      <c r="U289"/>
      <c r="V289"/>
      <c r="W289" t="str">
        <f t="shared" si="6"/>
        <v>1/8eme de finale (18h) - 07/074621018hPower break 2</v>
      </c>
    </row>
    <row r="290" spans="1:23" hidden="1" x14ac:dyDescent="0.25">
      <c r="A290" s="3">
        <v>3</v>
      </c>
      <c r="B290" s="4" t="s">
        <v>108</v>
      </c>
      <c r="C290" s="5">
        <v>46210</v>
      </c>
      <c r="D290" s="6" t="s">
        <v>37</v>
      </c>
      <c r="E290" s="6" t="s">
        <v>32</v>
      </c>
      <c r="F290" s="6" t="b">
        <v>1</v>
      </c>
      <c r="G290" s="6" t="s">
        <v>381</v>
      </c>
      <c r="H290" s="3" t="s">
        <v>119</v>
      </c>
      <c r="I290" s="6" t="s">
        <v>83</v>
      </c>
      <c r="J290" s="6" t="s">
        <v>94</v>
      </c>
      <c r="K290" s="7">
        <f>'[1]CDM 2026 8ème'!I83</f>
        <v>50000</v>
      </c>
      <c r="L290" s="8">
        <f>'[1]CDM 2026 8ème'!H83</f>
        <v>4.3499999999999996</v>
      </c>
      <c r="M290"/>
      <c r="N290"/>
      <c r="O290" s="160">
        <v>0.16</v>
      </c>
      <c r="P290" s="160">
        <v>0.14000000000000001</v>
      </c>
      <c r="Q290" s="160">
        <v>0.1</v>
      </c>
      <c r="R290" s="160">
        <v>0.06</v>
      </c>
      <c r="S290" s="160">
        <v>0.04</v>
      </c>
      <c r="T290" s="160">
        <v>0.08</v>
      </c>
      <c r="U290" s="160">
        <v>0.12</v>
      </c>
      <c r="V290" s="160">
        <v>0.15</v>
      </c>
      <c r="W290" t="str">
        <f t="shared" si="6"/>
        <v>1/8eme de finale (18h) - 07/074621018hFin match</v>
      </c>
    </row>
    <row r="291" spans="1:23" hidden="1" x14ac:dyDescent="0.25">
      <c r="A291" s="3">
        <v>3</v>
      </c>
      <c r="B291" s="4" t="s">
        <v>108</v>
      </c>
      <c r="C291" s="5">
        <v>46210</v>
      </c>
      <c r="D291" s="6" t="s">
        <v>11</v>
      </c>
      <c r="E291" s="6" t="s">
        <v>28</v>
      </c>
      <c r="F291" s="6" t="b">
        <v>1</v>
      </c>
      <c r="G291" s="6" t="s">
        <v>382</v>
      </c>
      <c r="H291" s="3" t="s">
        <v>241</v>
      </c>
      <c r="I291" s="6" t="s">
        <v>82</v>
      </c>
      <c r="J291" s="6" t="s">
        <v>94</v>
      </c>
      <c r="K291" s="7">
        <f>'[1]CDM 2026 8ème'!$I$95</f>
        <v>58000</v>
      </c>
      <c r="L291" s="8">
        <f>'[1]CDM 2026 8ème'!$H$95</f>
        <v>4.1500000000000004</v>
      </c>
      <c r="M291"/>
      <c r="N291"/>
      <c r="O291" s="160">
        <v>0.15</v>
      </c>
      <c r="P291" s="160">
        <v>0.12</v>
      </c>
      <c r="Q291" s="160">
        <v>0.08</v>
      </c>
      <c r="R291" s="160">
        <v>0.04</v>
      </c>
      <c r="S291" s="160">
        <v>0.06</v>
      </c>
      <c r="T291" s="160">
        <v>0.1</v>
      </c>
      <c r="U291" s="160">
        <v>0.14000000000000001</v>
      </c>
      <c r="V291" s="160">
        <v>0.16</v>
      </c>
      <c r="W291" t="str">
        <f t="shared" si="6"/>
        <v>1/8eme de finale (22h) - 07/074621022hAvant Match</v>
      </c>
    </row>
    <row r="292" spans="1:23" hidden="1" x14ac:dyDescent="0.25">
      <c r="A292" s="3">
        <v>3</v>
      </c>
      <c r="B292" s="4" t="s">
        <v>108</v>
      </c>
      <c r="C292" s="5">
        <v>46210</v>
      </c>
      <c r="D292" s="6" t="s">
        <v>11</v>
      </c>
      <c r="E292" s="6" t="s">
        <v>28</v>
      </c>
      <c r="F292" s="6" t="b">
        <v>1</v>
      </c>
      <c r="G292" s="6" t="s">
        <v>382</v>
      </c>
      <c r="H292" s="3" t="s">
        <v>243</v>
      </c>
      <c r="I292" s="6" t="s">
        <v>82</v>
      </c>
      <c r="J292" s="6" t="s">
        <v>94</v>
      </c>
      <c r="K292" s="7">
        <f>'[1]CDM 2026 8ème'!I97</f>
        <v>105000</v>
      </c>
      <c r="L292" s="8">
        <f>'[1]CDM 2026 8ème'!H97*0.95</f>
        <v>7.9799999999999995</v>
      </c>
      <c r="M292" s="160">
        <v>0.2</v>
      </c>
      <c r="N292" s="160">
        <v>0.2</v>
      </c>
      <c r="O292"/>
      <c r="P292"/>
      <c r="Q292"/>
      <c r="R292"/>
      <c r="S292"/>
      <c r="T292"/>
      <c r="U292"/>
      <c r="V292"/>
      <c r="W292" t="str">
        <f t="shared" si="6"/>
        <v>1/8eme de finale (22h) - 07/074621022hPower break 1</v>
      </c>
    </row>
    <row r="293" spans="1:23" hidden="1" x14ac:dyDescent="0.25">
      <c r="A293" s="3">
        <v>3</v>
      </c>
      <c r="B293" s="4" t="s">
        <v>108</v>
      </c>
      <c r="C293" s="5">
        <v>46210</v>
      </c>
      <c r="D293" s="6" t="s">
        <v>11</v>
      </c>
      <c r="E293" s="6" t="s">
        <v>28</v>
      </c>
      <c r="F293" s="6" t="b">
        <v>1</v>
      </c>
      <c r="G293" s="6" t="s">
        <v>382</v>
      </c>
      <c r="H293" s="3" t="s">
        <v>138</v>
      </c>
      <c r="I293" s="6" t="s">
        <v>82</v>
      </c>
      <c r="J293" s="6" t="s">
        <v>94</v>
      </c>
      <c r="K293" s="7">
        <f>'[1]CDM 2026 8ème'!I98</f>
        <v>85000</v>
      </c>
      <c r="L293" s="8">
        <f>'[1]CDM 2026 8ème'!H98</f>
        <v>6.8</v>
      </c>
      <c r="M293"/>
      <c r="N293"/>
      <c r="O293" s="160">
        <v>0.16</v>
      </c>
      <c r="P293" s="160">
        <v>0.14000000000000001</v>
      </c>
      <c r="Q293" s="160">
        <v>0.1</v>
      </c>
      <c r="R293" s="160">
        <v>0.06</v>
      </c>
      <c r="S293" s="160">
        <v>0.02</v>
      </c>
      <c r="T293" s="160">
        <v>0.04</v>
      </c>
      <c r="U293" s="160">
        <v>0.06</v>
      </c>
      <c r="V293" s="160">
        <v>0.1</v>
      </c>
      <c r="W293" t="str">
        <f t="shared" si="6"/>
        <v>1/8eme de finale (22h) - 07/074621022hMi-temps 1</v>
      </c>
    </row>
    <row r="294" spans="1:23" hidden="1" x14ac:dyDescent="0.25">
      <c r="A294" s="3">
        <v>3</v>
      </c>
      <c r="B294" s="4" t="s">
        <v>108</v>
      </c>
      <c r="C294" s="5">
        <v>46210</v>
      </c>
      <c r="D294" s="6" t="s">
        <v>11</v>
      </c>
      <c r="E294" s="6" t="s">
        <v>28</v>
      </c>
      <c r="F294" s="6" t="b">
        <v>1</v>
      </c>
      <c r="G294" s="6" t="s">
        <v>382</v>
      </c>
      <c r="H294" s="3" t="s">
        <v>139</v>
      </c>
      <c r="I294" s="6" t="s">
        <v>82</v>
      </c>
      <c r="J294" s="6" t="s">
        <v>94</v>
      </c>
      <c r="K294" s="7">
        <f>'[1]CDM 2026 8ème'!I99</f>
        <v>80000</v>
      </c>
      <c r="L294" s="8">
        <f>'[1]CDM 2026 8ème'!H99</f>
        <v>6.4</v>
      </c>
      <c r="M294"/>
      <c r="N294"/>
      <c r="O294" s="160">
        <v>0.1</v>
      </c>
      <c r="P294" s="160">
        <v>0.06</v>
      </c>
      <c r="Q294" s="160">
        <v>0.04</v>
      </c>
      <c r="R294" s="160">
        <v>0.02</v>
      </c>
      <c r="S294" s="160">
        <v>0.02</v>
      </c>
      <c r="T294" s="160">
        <v>0.04</v>
      </c>
      <c r="U294" s="160">
        <v>0.06</v>
      </c>
      <c r="V294" s="160">
        <v>0.1</v>
      </c>
      <c r="W294" t="str">
        <f t="shared" si="6"/>
        <v>1/8eme de finale (22h) - 07/074621022hMi-temps 2</v>
      </c>
    </row>
    <row r="295" spans="1:23" hidden="1" x14ac:dyDescent="0.25">
      <c r="A295" s="3">
        <v>3</v>
      </c>
      <c r="B295" s="4" t="s">
        <v>108</v>
      </c>
      <c r="C295" s="5">
        <v>46210</v>
      </c>
      <c r="D295" s="6" t="s">
        <v>11</v>
      </c>
      <c r="E295" s="6" t="s">
        <v>28</v>
      </c>
      <c r="F295" s="6" t="b">
        <v>1</v>
      </c>
      <c r="G295" s="6" t="s">
        <v>382</v>
      </c>
      <c r="H295" s="3" t="s">
        <v>140</v>
      </c>
      <c r="I295" s="6" t="s">
        <v>82</v>
      </c>
      <c r="J295" s="6" t="s">
        <v>94</v>
      </c>
      <c r="K295" s="7">
        <f>'[1]CDM 2026 8ème'!I100</f>
        <v>85000</v>
      </c>
      <c r="L295" s="8">
        <f>'[1]CDM 2026 8ème'!H100</f>
        <v>6.8</v>
      </c>
      <c r="M295"/>
      <c r="N295"/>
      <c r="O295" s="160">
        <v>0.1</v>
      </c>
      <c r="P295" s="160">
        <v>0.06</v>
      </c>
      <c r="Q295" s="160">
        <v>0.04</v>
      </c>
      <c r="R295" s="160">
        <v>0.02</v>
      </c>
      <c r="S295" s="160">
        <v>0.06</v>
      </c>
      <c r="T295" s="160">
        <v>0.1</v>
      </c>
      <c r="U295" s="160">
        <v>0.14000000000000001</v>
      </c>
      <c r="V295" s="160">
        <v>0.16</v>
      </c>
      <c r="W295" t="str">
        <f t="shared" si="6"/>
        <v>1/8eme de finale (22h) - 07/074621022hMi-temps 3</v>
      </c>
    </row>
    <row r="296" spans="1:23" hidden="1" x14ac:dyDescent="0.25">
      <c r="A296" s="3">
        <v>3</v>
      </c>
      <c r="B296" s="4" t="s">
        <v>108</v>
      </c>
      <c r="C296" s="5">
        <v>46210</v>
      </c>
      <c r="D296" s="6" t="s">
        <v>11</v>
      </c>
      <c r="E296" s="6" t="s">
        <v>28</v>
      </c>
      <c r="F296" s="6" t="b">
        <v>1</v>
      </c>
      <c r="G296" s="6" t="s">
        <v>382</v>
      </c>
      <c r="H296" s="3" t="s">
        <v>244</v>
      </c>
      <c r="I296" s="6" t="s">
        <v>82</v>
      </c>
      <c r="J296" s="6" t="s">
        <v>94</v>
      </c>
      <c r="K296" s="7">
        <f>'[1]CDM 2026 8ème'!I101</f>
        <v>105000</v>
      </c>
      <c r="L296" s="8">
        <f>'[1]CDM 2026 8ème'!H101*0.95</f>
        <v>7.9799999999999995</v>
      </c>
      <c r="M296" s="160">
        <v>0.2</v>
      </c>
      <c r="N296" s="160">
        <v>0.2</v>
      </c>
      <c r="O296"/>
      <c r="P296"/>
      <c r="Q296"/>
      <c r="R296"/>
      <c r="S296"/>
      <c r="T296"/>
      <c r="U296"/>
      <c r="V296"/>
      <c r="W296" t="str">
        <f t="shared" si="6"/>
        <v>1/8eme de finale (22h) - 07/074621022hPower break 2</v>
      </c>
    </row>
    <row r="297" spans="1:23" hidden="1" x14ac:dyDescent="0.25">
      <c r="A297" s="3">
        <v>3</v>
      </c>
      <c r="B297" s="4" t="s">
        <v>108</v>
      </c>
      <c r="C297" s="5">
        <v>46210</v>
      </c>
      <c r="D297" s="6" t="s">
        <v>11</v>
      </c>
      <c r="E297" s="6" t="s">
        <v>28</v>
      </c>
      <c r="F297" s="6" t="b">
        <v>1</v>
      </c>
      <c r="G297" s="6" t="s">
        <v>382</v>
      </c>
      <c r="H297" s="3" t="s">
        <v>119</v>
      </c>
      <c r="I297" s="6" t="s">
        <v>82</v>
      </c>
      <c r="J297" s="6" t="s">
        <v>94</v>
      </c>
      <c r="K297" s="7">
        <f>'[1]CDM 2026 8ème'!I104</f>
        <v>22000</v>
      </c>
      <c r="L297" s="8">
        <f>'[1]CDM 2026 8ème'!H104</f>
        <v>2.4</v>
      </c>
      <c r="M297"/>
      <c r="N297"/>
      <c r="O297" s="160">
        <v>0.16</v>
      </c>
      <c r="P297" s="160">
        <v>0.14000000000000001</v>
      </c>
      <c r="Q297" s="160">
        <v>0.1</v>
      </c>
      <c r="R297" s="160">
        <v>0.06</v>
      </c>
      <c r="S297" s="160">
        <v>0.04</v>
      </c>
      <c r="T297" s="160">
        <v>0.08</v>
      </c>
      <c r="U297" s="160">
        <v>0.12</v>
      </c>
      <c r="V297" s="160">
        <v>0.15</v>
      </c>
      <c r="W297" t="str">
        <f t="shared" si="6"/>
        <v>1/8eme de finale (22h) - 07/074621022hFin match</v>
      </c>
    </row>
    <row r="298" spans="1:23" hidden="1" x14ac:dyDescent="0.25">
      <c r="A298" s="3">
        <v>3</v>
      </c>
      <c r="B298" s="4" t="s">
        <v>108</v>
      </c>
      <c r="C298" s="5">
        <v>46207</v>
      </c>
      <c r="D298" s="6" t="s">
        <v>14</v>
      </c>
      <c r="E298" s="6" t="s">
        <v>4</v>
      </c>
      <c r="F298" s="6" t="b">
        <v>1</v>
      </c>
      <c r="G298" s="6" t="s">
        <v>377</v>
      </c>
      <c r="H298" s="3" t="s">
        <v>241</v>
      </c>
      <c r="I298" s="6" t="s">
        <v>81</v>
      </c>
      <c r="J298" s="6" t="s">
        <v>94</v>
      </c>
      <c r="K298" s="7">
        <f>'[1]CDM 2026 8ème'!$I$138</f>
        <v>28000</v>
      </c>
      <c r="L298" s="8">
        <f>'[1]CDM 2026 8ème'!$H$138</f>
        <v>2.4</v>
      </c>
      <c r="M298"/>
      <c r="N298"/>
      <c r="O298" s="160">
        <v>0.15</v>
      </c>
      <c r="P298" s="160">
        <v>0.12</v>
      </c>
      <c r="Q298" s="160">
        <v>0.08</v>
      </c>
      <c r="R298" s="160">
        <v>0.04</v>
      </c>
      <c r="S298" s="160">
        <v>0.06</v>
      </c>
      <c r="T298" s="160">
        <v>0.1</v>
      </c>
      <c r="U298" s="160">
        <v>0.14000000000000001</v>
      </c>
      <c r="V298" s="160">
        <v>0.16</v>
      </c>
      <c r="W298" t="str">
        <f t="shared" si="6"/>
        <v>1/8eme de finale (19h) - 04/074620719hAvant Match</v>
      </c>
    </row>
    <row r="299" spans="1:23" hidden="1" x14ac:dyDescent="0.25">
      <c r="A299" s="3">
        <v>3</v>
      </c>
      <c r="B299" s="4" t="s">
        <v>108</v>
      </c>
      <c r="C299" s="5">
        <v>46207</v>
      </c>
      <c r="D299" s="6" t="s">
        <v>14</v>
      </c>
      <c r="E299" s="6" t="s">
        <v>4</v>
      </c>
      <c r="F299" s="6" t="b">
        <v>1</v>
      </c>
      <c r="G299" s="6" t="s">
        <v>377</v>
      </c>
      <c r="H299" s="3" t="s">
        <v>243</v>
      </c>
      <c r="I299" s="6" t="s">
        <v>81</v>
      </c>
      <c r="J299" s="6" t="s">
        <v>94</v>
      </c>
      <c r="K299" s="7">
        <f>'[1]CDM 2026 8ème'!I140</f>
        <v>95000</v>
      </c>
      <c r="L299" s="8">
        <f>'[1]CDM 2026 8ème'!H140*0.95</f>
        <v>7.8850000000000007</v>
      </c>
      <c r="M299" s="160">
        <v>0.2</v>
      </c>
      <c r="N299" s="160">
        <v>0.2</v>
      </c>
      <c r="O299"/>
      <c r="P299"/>
      <c r="Q299"/>
      <c r="R299"/>
      <c r="S299"/>
      <c r="T299"/>
      <c r="U299"/>
      <c r="V299"/>
      <c r="W299" t="str">
        <f t="shared" si="6"/>
        <v>1/8eme de finale (19h) - 04/074620719hPower break 1</v>
      </c>
    </row>
    <row r="300" spans="1:23" hidden="1" x14ac:dyDescent="0.25">
      <c r="A300" s="3">
        <v>3</v>
      </c>
      <c r="B300" s="4" t="s">
        <v>108</v>
      </c>
      <c r="C300" s="5">
        <v>46207</v>
      </c>
      <c r="D300" s="6" t="s">
        <v>14</v>
      </c>
      <c r="E300" s="6" t="s">
        <v>4</v>
      </c>
      <c r="F300" s="6" t="b">
        <v>1</v>
      </c>
      <c r="G300" s="6" t="s">
        <v>377</v>
      </c>
      <c r="H300" s="3" t="s">
        <v>138</v>
      </c>
      <c r="I300" s="6" t="s">
        <v>81</v>
      </c>
      <c r="J300" s="6" t="s">
        <v>94</v>
      </c>
      <c r="K300" s="7">
        <f>'[1]CDM 2026 8ème'!I141</f>
        <v>80000</v>
      </c>
      <c r="L300" s="8">
        <f>'[1]CDM 2026 8ème'!H141</f>
        <v>6.95</v>
      </c>
      <c r="M300"/>
      <c r="N300"/>
      <c r="O300" s="160">
        <v>0.16</v>
      </c>
      <c r="P300" s="160">
        <v>0.14000000000000001</v>
      </c>
      <c r="Q300" s="160">
        <v>0.1</v>
      </c>
      <c r="R300" s="160">
        <v>0.06</v>
      </c>
      <c r="S300" s="160">
        <v>0.02</v>
      </c>
      <c r="T300" s="160">
        <v>0.04</v>
      </c>
      <c r="U300" s="160">
        <v>0.06</v>
      </c>
      <c r="V300" s="160">
        <v>0.1</v>
      </c>
      <c r="W300" t="str">
        <f t="shared" ref="W300:W331" si="7">_xlfn.CONCAT(G300,C300,I300,H300)</f>
        <v>1/8eme de finale (19h) - 04/074620719hMi-temps 1</v>
      </c>
    </row>
    <row r="301" spans="1:23" hidden="1" x14ac:dyDescent="0.25">
      <c r="A301" s="3">
        <v>3</v>
      </c>
      <c r="B301" s="4" t="s">
        <v>108</v>
      </c>
      <c r="C301" s="5">
        <v>46207</v>
      </c>
      <c r="D301" s="6" t="s">
        <v>14</v>
      </c>
      <c r="E301" s="6" t="s">
        <v>4</v>
      </c>
      <c r="F301" s="6" t="b">
        <v>1</v>
      </c>
      <c r="G301" s="6" t="s">
        <v>377</v>
      </c>
      <c r="H301" s="3" t="s">
        <v>139</v>
      </c>
      <c r="I301" s="6" t="s">
        <v>81</v>
      </c>
      <c r="J301" s="6" t="s">
        <v>94</v>
      </c>
      <c r="K301" s="7">
        <f>'[1]CDM 2026 8ème'!I142</f>
        <v>75000</v>
      </c>
      <c r="L301" s="8">
        <f>'[1]CDM 2026 8ème'!H142</f>
        <v>6.5</v>
      </c>
      <c r="M301"/>
      <c r="N301"/>
      <c r="O301" s="160">
        <v>0.1</v>
      </c>
      <c r="P301" s="160">
        <v>0.06</v>
      </c>
      <c r="Q301" s="160">
        <v>0.04</v>
      </c>
      <c r="R301" s="160">
        <v>0.02</v>
      </c>
      <c r="S301" s="160">
        <v>0.02</v>
      </c>
      <c r="T301" s="160">
        <v>0.04</v>
      </c>
      <c r="U301" s="160">
        <v>0.06</v>
      </c>
      <c r="V301" s="160">
        <v>0.1</v>
      </c>
      <c r="W301" t="str">
        <f t="shared" si="7"/>
        <v>1/8eme de finale (19h) - 04/074620719hMi-temps 2</v>
      </c>
    </row>
    <row r="302" spans="1:23" hidden="1" x14ac:dyDescent="0.25">
      <c r="A302" s="3">
        <v>3</v>
      </c>
      <c r="B302" s="4" t="s">
        <v>108</v>
      </c>
      <c r="C302" s="5">
        <v>46207</v>
      </c>
      <c r="D302" s="6" t="s">
        <v>14</v>
      </c>
      <c r="E302" s="6" t="s">
        <v>4</v>
      </c>
      <c r="F302" s="6" t="b">
        <v>1</v>
      </c>
      <c r="G302" s="6" t="s">
        <v>377</v>
      </c>
      <c r="H302" s="3" t="s">
        <v>140</v>
      </c>
      <c r="I302" s="6" t="s">
        <v>81</v>
      </c>
      <c r="J302" s="6" t="s">
        <v>94</v>
      </c>
      <c r="K302" s="7">
        <f>'[1]CDM 2026 8ème'!I143</f>
        <v>80000</v>
      </c>
      <c r="L302" s="8">
        <f>'[1]CDM 2026 8ème'!H143</f>
        <v>6.95</v>
      </c>
      <c r="M302"/>
      <c r="N302"/>
      <c r="O302" s="160">
        <v>0.1</v>
      </c>
      <c r="P302" s="160">
        <v>0.06</v>
      </c>
      <c r="Q302" s="160">
        <v>0.04</v>
      </c>
      <c r="R302" s="160">
        <v>0.02</v>
      </c>
      <c r="S302" s="160">
        <v>0.06</v>
      </c>
      <c r="T302" s="160">
        <v>0.1</v>
      </c>
      <c r="U302" s="160">
        <v>0.14000000000000001</v>
      </c>
      <c r="V302" s="160">
        <v>0.16</v>
      </c>
      <c r="W302" t="str">
        <f t="shared" si="7"/>
        <v>1/8eme de finale (19h) - 04/074620719hMi-temps 3</v>
      </c>
    </row>
    <row r="303" spans="1:23" hidden="1" x14ac:dyDescent="0.25">
      <c r="A303" s="3">
        <v>3</v>
      </c>
      <c r="B303" s="4" t="s">
        <v>108</v>
      </c>
      <c r="C303" s="5">
        <v>46207</v>
      </c>
      <c r="D303" s="6" t="s">
        <v>14</v>
      </c>
      <c r="E303" s="6" t="s">
        <v>4</v>
      </c>
      <c r="F303" s="6" t="b">
        <v>1</v>
      </c>
      <c r="G303" s="6" t="s">
        <v>377</v>
      </c>
      <c r="H303" s="3" t="s">
        <v>244</v>
      </c>
      <c r="I303" s="6" t="s">
        <v>81</v>
      </c>
      <c r="J303" s="6" t="s">
        <v>94</v>
      </c>
      <c r="K303" s="7">
        <f>'[1]CDM 2026 8ème'!I144</f>
        <v>95000</v>
      </c>
      <c r="L303" s="8">
        <f>'[1]CDM 2026 8ème'!H144*0.95</f>
        <v>7.8850000000000007</v>
      </c>
      <c r="M303" s="160">
        <v>0.2</v>
      </c>
      <c r="N303" s="160">
        <v>0.2</v>
      </c>
      <c r="O303"/>
      <c r="P303"/>
      <c r="Q303"/>
      <c r="R303"/>
      <c r="S303"/>
      <c r="T303"/>
      <c r="U303"/>
      <c r="V303"/>
      <c r="W303" t="str">
        <f t="shared" si="7"/>
        <v>1/8eme de finale (19h) - 04/074620719hPower break 2</v>
      </c>
    </row>
    <row r="304" spans="1:23" hidden="1" x14ac:dyDescent="0.25">
      <c r="A304" s="3">
        <v>3</v>
      </c>
      <c r="B304" s="4" t="s">
        <v>108</v>
      </c>
      <c r="C304" s="5">
        <v>46207</v>
      </c>
      <c r="D304" s="6" t="s">
        <v>14</v>
      </c>
      <c r="E304" s="6" t="s">
        <v>4</v>
      </c>
      <c r="F304" s="6" t="b">
        <v>1</v>
      </c>
      <c r="G304" s="6" t="s">
        <v>377</v>
      </c>
      <c r="H304" s="3" t="s">
        <v>119</v>
      </c>
      <c r="I304" s="6" t="s">
        <v>81</v>
      </c>
      <c r="J304" s="6" t="s">
        <v>94</v>
      </c>
      <c r="K304" s="7">
        <f>'[1]CDM 2026 8ème'!I147</f>
        <v>55000</v>
      </c>
      <c r="L304" s="8">
        <f>'[1]CDM 2026 8ème'!H147</f>
        <v>4.75</v>
      </c>
      <c r="M304"/>
      <c r="N304"/>
      <c r="O304" s="160">
        <v>0.16</v>
      </c>
      <c r="P304" s="160">
        <v>0.14000000000000001</v>
      </c>
      <c r="Q304" s="160">
        <v>0.1</v>
      </c>
      <c r="R304" s="160">
        <v>0.06</v>
      </c>
      <c r="S304" s="160">
        <v>0.04</v>
      </c>
      <c r="T304" s="160">
        <v>0.08</v>
      </c>
      <c r="U304" s="160">
        <v>0.12</v>
      </c>
      <c r="V304" s="160">
        <v>0.15</v>
      </c>
      <c r="W304" t="str">
        <f t="shared" si="7"/>
        <v>1/8eme de finale (19h) - 04/074620719hFin match</v>
      </c>
    </row>
    <row r="305" spans="1:23" hidden="1" x14ac:dyDescent="0.25">
      <c r="A305" s="3">
        <v>4</v>
      </c>
      <c r="B305" s="4" t="s">
        <v>109</v>
      </c>
      <c r="C305" s="5">
        <v>46213</v>
      </c>
      <c r="D305" s="6" t="s">
        <v>16</v>
      </c>
      <c r="E305" s="6" t="s">
        <v>20</v>
      </c>
      <c r="F305" s="6" t="b">
        <v>1</v>
      </c>
      <c r="G305" s="6" t="s">
        <v>384</v>
      </c>
      <c r="H305" s="3" t="s">
        <v>241</v>
      </c>
      <c r="I305" s="6" t="s">
        <v>79</v>
      </c>
      <c r="J305" s="6" t="s">
        <v>94</v>
      </c>
      <c r="K305" s="7">
        <f>'[1]CDM 2026 Quarts'!$I$32</f>
        <v>55000</v>
      </c>
      <c r="L305" s="8">
        <f>'[1]CDM 2026 Quarts'!$H$32</f>
        <v>3.9</v>
      </c>
      <c r="M305"/>
      <c r="N305"/>
      <c r="O305" s="160">
        <v>0.15</v>
      </c>
      <c r="P305" s="160">
        <v>0.12</v>
      </c>
      <c r="Q305" s="160">
        <v>0.08</v>
      </c>
      <c r="R305" s="160">
        <v>0.04</v>
      </c>
      <c r="S305" s="160">
        <v>0.06</v>
      </c>
      <c r="T305" s="160">
        <v>0.1</v>
      </c>
      <c r="U305" s="160">
        <v>0.14000000000000001</v>
      </c>
      <c r="V305" s="160">
        <v>0.16</v>
      </c>
      <c r="W305" t="str">
        <f t="shared" si="7"/>
        <v>Quart de finale (21h) - 10/074621321hAvant Match</v>
      </c>
    </row>
    <row r="306" spans="1:23" hidden="1" x14ac:dyDescent="0.25">
      <c r="A306" s="3">
        <v>4</v>
      </c>
      <c r="B306" s="4" t="s">
        <v>109</v>
      </c>
      <c r="C306" s="5">
        <v>46213</v>
      </c>
      <c r="D306" s="6" t="s">
        <v>16</v>
      </c>
      <c r="E306" s="6" t="s">
        <v>20</v>
      </c>
      <c r="F306" s="6" t="b">
        <v>1</v>
      </c>
      <c r="G306" s="6" t="s">
        <v>384</v>
      </c>
      <c r="H306" s="3" t="s">
        <v>243</v>
      </c>
      <c r="I306" s="6" t="s">
        <v>79</v>
      </c>
      <c r="J306" s="6" t="s">
        <v>94</v>
      </c>
      <c r="K306" s="7">
        <f>'[1]CDM 2026 Quarts'!I34</f>
        <v>190000</v>
      </c>
      <c r="L306" s="8">
        <f>'[1]CDM 2026 Quarts'!H34*0.95</f>
        <v>12.92</v>
      </c>
      <c r="M306" s="160">
        <v>0.2</v>
      </c>
      <c r="N306" s="160">
        <v>0.2</v>
      </c>
      <c r="O306"/>
      <c r="P306"/>
      <c r="Q306"/>
      <c r="R306"/>
      <c r="S306"/>
      <c r="T306"/>
      <c r="U306"/>
      <c r="V306"/>
      <c r="W306" t="str">
        <f t="shared" si="7"/>
        <v>Quart de finale (21h) - 10/074621321hPower break 1</v>
      </c>
    </row>
    <row r="307" spans="1:23" hidden="1" x14ac:dyDescent="0.25">
      <c r="A307" s="3">
        <v>4</v>
      </c>
      <c r="B307" s="4" t="s">
        <v>109</v>
      </c>
      <c r="C307" s="5">
        <v>46213</v>
      </c>
      <c r="D307" s="6" t="s">
        <v>16</v>
      </c>
      <c r="E307" s="6" t="s">
        <v>20</v>
      </c>
      <c r="F307" s="6" t="b">
        <v>1</v>
      </c>
      <c r="G307" s="6" t="s">
        <v>384</v>
      </c>
      <c r="H307" s="3" t="s">
        <v>138</v>
      </c>
      <c r="I307" s="6" t="s">
        <v>79</v>
      </c>
      <c r="J307" s="6" t="s">
        <v>94</v>
      </c>
      <c r="K307" s="7">
        <f>'[1]CDM 2026 Quarts'!I35</f>
        <v>160000</v>
      </c>
      <c r="L307" s="8">
        <f>'[1]CDM 2026 Quarts'!H35</f>
        <v>11.4</v>
      </c>
      <c r="M307"/>
      <c r="N307"/>
      <c r="O307" s="160">
        <v>0.16</v>
      </c>
      <c r="P307" s="160">
        <v>0.14000000000000001</v>
      </c>
      <c r="Q307" s="160">
        <v>0.1</v>
      </c>
      <c r="R307" s="160">
        <v>0.06</v>
      </c>
      <c r="S307" s="160">
        <v>0.02</v>
      </c>
      <c r="T307" s="160">
        <v>0.04</v>
      </c>
      <c r="U307" s="160">
        <v>0.06</v>
      </c>
      <c r="V307" s="160">
        <v>0.1</v>
      </c>
      <c r="W307" t="str">
        <f t="shared" si="7"/>
        <v>Quart de finale (21h) - 10/074621321hMi-temps 1</v>
      </c>
    </row>
    <row r="308" spans="1:23" hidden="1" x14ac:dyDescent="0.25">
      <c r="A308" s="3">
        <v>4</v>
      </c>
      <c r="B308" s="4" t="s">
        <v>109</v>
      </c>
      <c r="C308" s="5">
        <v>46213</v>
      </c>
      <c r="D308" s="6" t="s">
        <v>16</v>
      </c>
      <c r="E308" s="6" t="s">
        <v>20</v>
      </c>
      <c r="F308" s="6" t="b">
        <v>1</v>
      </c>
      <c r="G308" s="6" t="s">
        <v>384</v>
      </c>
      <c r="H308" s="3" t="s">
        <v>139</v>
      </c>
      <c r="I308" s="6" t="s">
        <v>79</v>
      </c>
      <c r="J308" s="6" t="s">
        <v>94</v>
      </c>
      <c r="K308" s="7">
        <f>'[1]CDM 2026 Quarts'!I36</f>
        <v>150000</v>
      </c>
      <c r="L308" s="8">
        <f>'[1]CDM 2026 Quarts'!H36</f>
        <v>10.7</v>
      </c>
      <c r="M308"/>
      <c r="N308"/>
      <c r="O308" s="160">
        <v>0.1</v>
      </c>
      <c r="P308" s="160">
        <v>0.06</v>
      </c>
      <c r="Q308" s="160">
        <v>0.04</v>
      </c>
      <c r="R308" s="160">
        <v>0.02</v>
      </c>
      <c r="S308" s="160">
        <v>0.02</v>
      </c>
      <c r="T308" s="160">
        <v>0.04</v>
      </c>
      <c r="U308" s="160">
        <v>0.06</v>
      </c>
      <c r="V308" s="160">
        <v>0.1</v>
      </c>
      <c r="W308" t="str">
        <f t="shared" si="7"/>
        <v>Quart de finale (21h) - 10/074621321hMi-temps 2</v>
      </c>
    </row>
    <row r="309" spans="1:23" hidden="1" x14ac:dyDescent="0.25">
      <c r="A309" s="3">
        <v>4</v>
      </c>
      <c r="B309" s="4" t="s">
        <v>109</v>
      </c>
      <c r="C309" s="5">
        <v>46213</v>
      </c>
      <c r="D309" s="6" t="s">
        <v>16</v>
      </c>
      <c r="E309" s="6" t="s">
        <v>20</v>
      </c>
      <c r="F309" s="6" t="b">
        <v>1</v>
      </c>
      <c r="G309" s="6" t="s">
        <v>384</v>
      </c>
      <c r="H309" s="3" t="s">
        <v>140</v>
      </c>
      <c r="I309" s="6" t="s">
        <v>79</v>
      </c>
      <c r="J309" s="6" t="s">
        <v>94</v>
      </c>
      <c r="K309" s="7">
        <f>'[1]CDM 2026 Quarts'!I37</f>
        <v>160000</v>
      </c>
      <c r="L309" s="8">
        <f>'[1]CDM 2026 Quarts'!H37</f>
        <v>11.4</v>
      </c>
      <c r="M309"/>
      <c r="N309"/>
      <c r="O309" s="160">
        <v>0.1</v>
      </c>
      <c r="P309" s="160">
        <v>0.06</v>
      </c>
      <c r="Q309" s="160">
        <v>0.04</v>
      </c>
      <c r="R309" s="160">
        <v>0.02</v>
      </c>
      <c r="S309" s="160">
        <v>0.06</v>
      </c>
      <c r="T309" s="160">
        <v>0.1</v>
      </c>
      <c r="U309" s="160">
        <v>0.14000000000000001</v>
      </c>
      <c r="V309" s="160">
        <v>0.16</v>
      </c>
      <c r="W309" t="str">
        <f t="shared" si="7"/>
        <v>Quart de finale (21h) - 10/074621321hMi-temps 3</v>
      </c>
    </row>
    <row r="310" spans="1:23" hidden="1" x14ac:dyDescent="0.25">
      <c r="A310" s="3">
        <v>4</v>
      </c>
      <c r="B310" s="4" t="s">
        <v>109</v>
      </c>
      <c r="C310" s="5">
        <v>46213</v>
      </c>
      <c r="D310" s="6" t="s">
        <v>16</v>
      </c>
      <c r="E310" s="6" t="s">
        <v>20</v>
      </c>
      <c r="F310" s="6" t="b">
        <v>1</v>
      </c>
      <c r="G310" s="6" t="s">
        <v>384</v>
      </c>
      <c r="H310" s="3" t="s">
        <v>244</v>
      </c>
      <c r="I310" s="6" t="s">
        <v>79</v>
      </c>
      <c r="J310" s="6" t="s">
        <v>94</v>
      </c>
      <c r="K310" s="7">
        <f>'[1]CDM 2026 Quarts'!I38</f>
        <v>190000</v>
      </c>
      <c r="L310" s="8">
        <f>'[1]CDM 2026 Quarts'!H38*0.95</f>
        <v>12.92</v>
      </c>
      <c r="M310" s="160">
        <v>0.2</v>
      </c>
      <c r="N310" s="160">
        <v>0.2</v>
      </c>
      <c r="O310"/>
      <c r="P310"/>
      <c r="Q310"/>
      <c r="R310"/>
      <c r="S310"/>
      <c r="T310"/>
      <c r="U310"/>
      <c r="V310"/>
      <c r="W310" t="str">
        <f t="shared" si="7"/>
        <v>Quart de finale (21h) - 10/074621321hPower break 2</v>
      </c>
    </row>
    <row r="311" spans="1:23" hidden="1" x14ac:dyDescent="0.25">
      <c r="A311" s="3">
        <v>4</v>
      </c>
      <c r="B311" s="4" t="s">
        <v>109</v>
      </c>
      <c r="C311" s="5">
        <v>46213</v>
      </c>
      <c r="D311" s="6" t="s">
        <v>16</v>
      </c>
      <c r="E311" s="6" t="s">
        <v>20</v>
      </c>
      <c r="F311" s="6" t="b">
        <v>1</v>
      </c>
      <c r="G311" s="6" t="s">
        <v>384</v>
      </c>
      <c r="H311" s="3" t="s">
        <v>119</v>
      </c>
      <c r="I311" s="6" t="s">
        <v>79</v>
      </c>
      <c r="J311" s="6" t="s">
        <v>94</v>
      </c>
      <c r="K311" s="7">
        <f>'[1]CDM 2026 Quarts'!I41</f>
        <v>70000</v>
      </c>
      <c r="L311" s="8">
        <f>'[1]CDM 2026 Quarts'!H41</f>
        <v>5.8</v>
      </c>
      <c r="M311"/>
      <c r="N311"/>
      <c r="O311" s="160">
        <v>0.16</v>
      </c>
      <c r="P311" s="160">
        <v>0.14000000000000001</v>
      </c>
      <c r="Q311" s="160">
        <v>0.1</v>
      </c>
      <c r="R311" s="160">
        <v>0.06</v>
      </c>
      <c r="S311" s="160">
        <v>0.04</v>
      </c>
      <c r="T311" s="160">
        <v>0.08</v>
      </c>
      <c r="U311" s="160">
        <v>0.12</v>
      </c>
      <c r="V311" s="160">
        <v>0.15</v>
      </c>
      <c r="W311" t="str">
        <f t="shared" si="7"/>
        <v>Quart de finale (21h) - 10/074621321hFin match</v>
      </c>
    </row>
    <row r="312" spans="1:23" hidden="1" x14ac:dyDescent="0.25">
      <c r="A312" s="3">
        <v>4</v>
      </c>
      <c r="B312" s="4" t="s">
        <v>109</v>
      </c>
      <c r="C312" s="5">
        <v>46214</v>
      </c>
      <c r="D312" s="6" t="s">
        <v>8</v>
      </c>
      <c r="E312" s="6" t="s">
        <v>26</v>
      </c>
      <c r="F312" s="6" t="b">
        <v>1</v>
      </c>
      <c r="G312" s="6" t="s">
        <v>385</v>
      </c>
      <c r="H312" s="3" t="s">
        <v>241</v>
      </c>
      <c r="I312" s="6" t="s">
        <v>84</v>
      </c>
      <c r="J312" s="6" t="s">
        <v>94</v>
      </c>
      <c r="K312" s="7">
        <f>'[1]CDM 2026 Quarts'!$I$53</f>
        <v>55000</v>
      </c>
      <c r="L312" s="8">
        <f>'[1]CDM 2026 Quarts'!$H$53</f>
        <v>3.95</v>
      </c>
      <c r="M312"/>
      <c r="N312"/>
      <c r="O312" s="160">
        <v>0.15</v>
      </c>
      <c r="P312" s="160">
        <v>0.12</v>
      </c>
      <c r="Q312" s="160">
        <v>0.08</v>
      </c>
      <c r="R312" s="160">
        <v>0.04</v>
      </c>
      <c r="S312" s="160">
        <v>0.06</v>
      </c>
      <c r="T312" s="160">
        <v>0.1</v>
      </c>
      <c r="U312" s="160">
        <v>0.14000000000000001</v>
      </c>
      <c r="V312" s="160">
        <v>0.16</v>
      </c>
      <c r="W312" t="str">
        <f t="shared" si="7"/>
        <v>Quart de finale (23h) - 11/074621423hAvant Match</v>
      </c>
    </row>
    <row r="313" spans="1:23" hidden="1" x14ac:dyDescent="0.25">
      <c r="A313" s="3">
        <v>4</v>
      </c>
      <c r="B313" s="4" t="s">
        <v>109</v>
      </c>
      <c r="C313" s="5">
        <v>46214</v>
      </c>
      <c r="D313" s="6" t="s">
        <v>8</v>
      </c>
      <c r="E313" s="6" t="s">
        <v>26</v>
      </c>
      <c r="F313" s="6" t="b">
        <v>1</v>
      </c>
      <c r="G313" s="6" t="s">
        <v>385</v>
      </c>
      <c r="H313" s="3" t="s">
        <v>243</v>
      </c>
      <c r="I313" s="6" t="s">
        <v>84</v>
      </c>
      <c r="J313" s="6" t="s">
        <v>94</v>
      </c>
      <c r="K313" s="7">
        <f>'[1]CDM 2026 Quarts'!I55</f>
        <v>110000</v>
      </c>
      <c r="L313" s="8">
        <f>'[1]CDM 2026 Quarts'!H55*0.95</f>
        <v>8.36</v>
      </c>
      <c r="M313" s="160">
        <v>0.2</v>
      </c>
      <c r="N313" s="160">
        <v>0.2</v>
      </c>
      <c r="O313"/>
      <c r="P313"/>
      <c r="Q313"/>
      <c r="R313"/>
      <c r="S313"/>
      <c r="T313"/>
      <c r="U313"/>
      <c r="V313"/>
      <c r="W313" t="str">
        <f t="shared" si="7"/>
        <v>Quart de finale (23h) - 11/074621423hPower break 1</v>
      </c>
    </row>
    <row r="314" spans="1:23" hidden="1" x14ac:dyDescent="0.25">
      <c r="A314" s="3">
        <v>4</v>
      </c>
      <c r="B314" s="4" t="s">
        <v>109</v>
      </c>
      <c r="C314" s="5">
        <v>46214</v>
      </c>
      <c r="D314" s="6" t="s">
        <v>8</v>
      </c>
      <c r="E314" s="6" t="s">
        <v>26</v>
      </c>
      <c r="F314" s="6" t="b">
        <v>1</v>
      </c>
      <c r="G314" s="6" t="s">
        <v>385</v>
      </c>
      <c r="H314" s="3" t="s">
        <v>138</v>
      </c>
      <c r="I314" s="6" t="s">
        <v>84</v>
      </c>
      <c r="J314" s="6" t="s">
        <v>94</v>
      </c>
      <c r="K314" s="7">
        <f>'[1]CDM 2026 Quarts'!I56</f>
        <v>90000</v>
      </c>
      <c r="L314" s="8">
        <f>'[1]CDM 2026 Quarts'!H56</f>
        <v>7.2</v>
      </c>
      <c r="M314"/>
      <c r="N314"/>
      <c r="O314" s="160">
        <v>0.16</v>
      </c>
      <c r="P314" s="160">
        <v>0.14000000000000001</v>
      </c>
      <c r="Q314" s="160">
        <v>0.1</v>
      </c>
      <c r="R314" s="160">
        <v>0.06</v>
      </c>
      <c r="S314" s="160">
        <v>0.02</v>
      </c>
      <c r="T314" s="160">
        <v>0.04</v>
      </c>
      <c r="U314" s="160">
        <v>0.06</v>
      </c>
      <c r="V314" s="160">
        <v>0.1</v>
      </c>
      <c r="W314" t="str">
        <f t="shared" si="7"/>
        <v>Quart de finale (23h) - 11/074621423hMi-temps 1</v>
      </c>
    </row>
    <row r="315" spans="1:23" hidden="1" x14ac:dyDescent="0.25">
      <c r="A315" s="3">
        <v>4</v>
      </c>
      <c r="B315" s="4" t="s">
        <v>109</v>
      </c>
      <c r="C315" s="5">
        <v>46214</v>
      </c>
      <c r="D315" s="6" t="s">
        <v>8</v>
      </c>
      <c r="E315" s="6" t="s">
        <v>26</v>
      </c>
      <c r="F315" s="6" t="b">
        <v>1</v>
      </c>
      <c r="G315" s="6" t="s">
        <v>385</v>
      </c>
      <c r="H315" s="3" t="s">
        <v>139</v>
      </c>
      <c r="I315" s="6" t="s">
        <v>84</v>
      </c>
      <c r="J315" s="6" t="s">
        <v>94</v>
      </c>
      <c r="K315" s="7">
        <f>'[1]CDM 2026 Quarts'!I57</f>
        <v>85000</v>
      </c>
      <c r="L315" s="8">
        <f>'[1]CDM 2026 Quarts'!H57</f>
        <v>6.8</v>
      </c>
      <c r="M315"/>
      <c r="N315"/>
      <c r="O315" s="160">
        <v>0.1</v>
      </c>
      <c r="P315" s="160">
        <v>0.06</v>
      </c>
      <c r="Q315" s="160">
        <v>0.04</v>
      </c>
      <c r="R315" s="160">
        <v>0.02</v>
      </c>
      <c r="S315" s="160">
        <v>0.02</v>
      </c>
      <c r="T315" s="160">
        <v>0.04</v>
      </c>
      <c r="U315" s="160">
        <v>0.06</v>
      </c>
      <c r="V315" s="160">
        <v>0.1</v>
      </c>
      <c r="W315" t="str">
        <f t="shared" si="7"/>
        <v>Quart de finale (23h) - 11/074621423hMi-temps 2</v>
      </c>
    </row>
    <row r="316" spans="1:23" hidden="1" x14ac:dyDescent="0.25">
      <c r="A316" s="3">
        <v>4</v>
      </c>
      <c r="B316" s="4" t="s">
        <v>109</v>
      </c>
      <c r="C316" s="5">
        <v>46214</v>
      </c>
      <c r="D316" s="6" t="s">
        <v>8</v>
      </c>
      <c r="E316" s="6" t="s">
        <v>26</v>
      </c>
      <c r="F316" s="6" t="b">
        <v>1</v>
      </c>
      <c r="G316" s="6" t="s">
        <v>385</v>
      </c>
      <c r="H316" s="3" t="s">
        <v>140</v>
      </c>
      <c r="I316" s="6" t="s">
        <v>84</v>
      </c>
      <c r="J316" s="6" t="s">
        <v>94</v>
      </c>
      <c r="K316" s="7">
        <f>'[1]CDM 2026 Quarts'!I58</f>
        <v>90000</v>
      </c>
      <c r="L316" s="8">
        <f>'[1]CDM 2026 Quarts'!H58</f>
        <v>7.2</v>
      </c>
      <c r="M316"/>
      <c r="N316"/>
      <c r="O316" s="160">
        <v>0.1</v>
      </c>
      <c r="P316" s="160">
        <v>0.06</v>
      </c>
      <c r="Q316" s="160">
        <v>0.04</v>
      </c>
      <c r="R316" s="160">
        <v>0.02</v>
      </c>
      <c r="S316" s="160">
        <v>0.06</v>
      </c>
      <c r="T316" s="160">
        <v>0.1</v>
      </c>
      <c r="U316" s="160">
        <v>0.14000000000000001</v>
      </c>
      <c r="V316" s="160">
        <v>0.16</v>
      </c>
      <c r="W316" t="str">
        <f t="shared" si="7"/>
        <v>Quart de finale (23h) - 11/074621423hMi-temps 3</v>
      </c>
    </row>
    <row r="317" spans="1:23" hidden="1" x14ac:dyDescent="0.25">
      <c r="A317" s="3">
        <v>4</v>
      </c>
      <c r="B317" s="4" t="s">
        <v>109</v>
      </c>
      <c r="C317" s="5">
        <v>46214</v>
      </c>
      <c r="D317" s="6" t="s">
        <v>8</v>
      </c>
      <c r="E317" s="6" t="s">
        <v>26</v>
      </c>
      <c r="F317" s="6" t="b">
        <v>1</v>
      </c>
      <c r="G317" s="6" t="s">
        <v>385</v>
      </c>
      <c r="H317" s="3" t="s">
        <v>244</v>
      </c>
      <c r="I317" s="6" t="s">
        <v>84</v>
      </c>
      <c r="J317" s="6" t="s">
        <v>94</v>
      </c>
      <c r="K317" s="7">
        <f>'[1]CDM 2026 Quarts'!I59</f>
        <v>105000</v>
      </c>
      <c r="L317" s="8">
        <f>'[1]CDM 2026 Quarts'!H59*0.95</f>
        <v>7.9799999999999995</v>
      </c>
      <c r="M317" s="160">
        <v>0.2</v>
      </c>
      <c r="N317" s="160">
        <v>0.2</v>
      </c>
      <c r="O317"/>
      <c r="P317"/>
      <c r="Q317"/>
      <c r="R317"/>
      <c r="S317"/>
      <c r="T317"/>
      <c r="U317"/>
      <c r="V317"/>
      <c r="W317" t="str">
        <f t="shared" si="7"/>
        <v>Quart de finale (23h) - 11/074621423hPower break 2</v>
      </c>
    </row>
    <row r="318" spans="1:23" hidden="1" x14ac:dyDescent="0.25">
      <c r="A318" s="3">
        <v>4</v>
      </c>
      <c r="B318" s="4" t="s">
        <v>109</v>
      </c>
      <c r="C318" s="5">
        <v>46214</v>
      </c>
      <c r="D318" s="6" t="s">
        <v>8</v>
      </c>
      <c r="E318" s="6" t="s">
        <v>26</v>
      </c>
      <c r="F318" s="6" t="b">
        <v>1</v>
      </c>
      <c r="G318" s="6" t="s">
        <v>385</v>
      </c>
      <c r="H318" s="3" t="s">
        <v>119</v>
      </c>
      <c r="I318" s="6" t="s">
        <v>84</v>
      </c>
      <c r="J318" s="6" t="s">
        <v>94</v>
      </c>
      <c r="K318" s="7">
        <f>'[1]CDM 2026 Quarts'!I62</f>
        <v>22000</v>
      </c>
      <c r="L318" s="8">
        <f>'[1]CDM 2026 Quarts'!H62</f>
        <v>2.4</v>
      </c>
      <c r="M318"/>
      <c r="N318"/>
      <c r="O318" s="160">
        <v>0.16</v>
      </c>
      <c r="P318" s="160">
        <v>0.14000000000000001</v>
      </c>
      <c r="Q318" s="160">
        <v>0.1</v>
      </c>
      <c r="R318" s="160">
        <v>0.06</v>
      </c>
      <c r="S318" s="160">
        <v>0.04</v>
      </c>
      <c r="T318" s="160">
        <v>0.08</v>
      </c>
      <c r="U318" s="160">
        <v>0.12</v>
      </c>
      <c r="V318" s="160">
        <v>0.15</v>
      </c>
      <c r="W318" t="str">
        <f t="shared" si="7"/>
        <v>Quart de finale (23h) - 11/074621423hFin match</v>
      </c>
    </row>
    <row r="319" spans="1:23" x14ac:dyDescent="0.25">
      <c r="A319" s="3">
        <v>5</v>
      </c>
      <c r="B319" s="4" t="s">
        <v>393</v>
      </c>
      <c r="C319" s="5">
        <v>46217</v>
      </c>
      <c r="D319" s="6" t="s">
        <v>14</v>
      </c>
      <c r="E319" s="6" t="s">
        <v>16</v>
      </c>
      <c r="F319" s="6" t="b">
        <v>1</v>
      </c>
      <c r="G319" s="6" t="s">
        <v>386</v>
      </c>
      <c r="H319" s="3" t="s">
        <v>241</v>
      </c>
      <c r="I319" s="6" t="s">
        <v>79</v>
      </c>
      <c r="J319" s="6" t="s">
        <v>94</v>
      </c>
      <c r="K319" s="7">
        <f>'[1]CDM 2026 Demies'!$I$11</f>
        <v>60000</v>
      </c>
      <c r="L319" s="8">
        <f>'[1]CDM 2026 Demies'!$H$11</f>
        <v>4.29</v>
      </c>
      <c r="M319"/>
      <c r="N319"/>
      <c r="O319" s="160">
        <v>0.15</v>
      </c>
      <c r="P319" s="160">
        <v>0.12</v>
      </c>
      <c r="Q319" s="160">
        <v>0.08</v>
      </c>
      <c r="R319" s="160">
        <v>0.04</v>
      </c>
      <c r="S319" s="160">
        <v>0.06</v>
      </c>
      <c r="T319" s="160">
        <v>0.1</v>
      </c>
      <c r="U319" s="160">
        <v>0.14000000000000001</v>
      </c>
      <c r="V319" s="160">
        <v>0.16</v>
      </c>
      <c r="W319" t="str">
        <f t="shared" si="7"/>
        <v>Demi-finale (21h) - 14/074621721hAvant Match</v>
      </c>
    </row>
    <row r="320" spans="1:23" x14ac:dyDescent="0.25">
      <c r="A320" s="3">
        <v>5</v>
      </c>
      <c r="B320" s="4" t="s">
        <v>393</v>
      </c>
      <c r="C320" s="5">
        <v>46217</v>
      </c>
      <c r="D320" s="6" t="s">
        <v>14</v>
      </c>
      <c r="E320" s="6" t="s">
        <v>16</v>
      </c>
      <c r="F320" s="6" t="b">
        <v>1</v>
      </c>
      <c r="G320" s="6" t="s">
        <v>386</v>
      </c>
      <c r="H320" s="3" t="s">
        <v>243</v>
      </c>
      <c r="I320" s="6" t="s">
        <v>79</v>
      </c>
      <c r="J320" s="6" t="s">
        <v>94</v>
      </c>
      <c r="K320" s="7">
        <f>'[1]CDM 2026 Demies'!I13</f>
        <v>210000</v>
      </c>
      <c r="L320" s="8">
        <f>'[1]CDM 2026 Demies'!H13*0.95</f>
        <v>14.25</v>
      </c>
      <c r="M320" s="160">
        <v>0.2</v>
      </c>
      <c r="N320" s="160">
        <v>0.2</v>
      </c>
      <c r="O320"/>
      <c r="P320"/>
      <c r="Q320"/>
      <c r="R320"/>
      <c r="S320"/>
      <c r="T320"/>
      <c r="U320"/>
      <c r="V320"/>
      <c r="W320" t="str">
        <f t="shared" si="7"/>
        <v>Demi-finale (21h) - 14/074621721hPower break 1</v>
      </c>
    </row>
    <row r="321" spans="1:23" x14ac:dyDescent="0.25">
      <c r="A321" s="3">
        <v>5</v>
      </c>
      <c r="B321" s="4" t="s">
        <v>393</v>
      </c>
      <c r="C321" s="5">
        <v>46217</v>
      </c>
      <c r="D321" s="6" t="s">
        <v>14</v>
      </c>
      <c r="E321" s="6" t="s">
        <v>16</v>
      </c>
      <c r="F321" s="6" t="b">
        <v>1</v>
      </c>
      <c r="G321" s="6" t="s">
        <v>386</v>
      </c>
      <c r="H321" s="3" t="s">
        <v>138</v>
      </c>
      <c r="I321" s="6" t="s">
        <v>79</v>
      </c>
      <c r="J321" s="6" t="s">
        <v>94</v>
      </c>
      <c r="K321" s="7">
        <f>'[1]CDM 2026 Demies'!I14</f>
        <v>175000</v>
      </c>
      <c r="L321" s="8">
        <f>'[1]CDM 2026 Demies'!H14</f>
        <v>12.5</v>
      </c>
      <c r="M321"/>
      <c r="N321"/>
      <c r="O321" s="160">
        <v>0.16</v>
      </c>
      <c r="P321" s="160">
        <v>0.14000000000000001</v>
      </c>
      <c r="Q321" s="160">
        <v>0.1</v>
      </c>
      <c r="R321" s="160">
        <v>0.06</v>
      </c>
      <c r="S321" s="160">
        <v>0.02</v>
      </c>
      <c r="T321" s="160">
        <v>0.04</v>
      </c>
      <c r="U321" s="160">
        <v>0.06</v>
      </c>
      <c r="V321" s="160">
        <v>0.1</v>
      </c>
      <c r="W321" t="str">
        <f t="shared" si="7"/>
        <v>Demi-finale (21h) - 14/074621721hMi-temps 1</v>
      </c>
    </row>
    <row r="322" spans="1:23" x14ac:dyDescent="0.25">
      <c r="A322" s="3">
        <v>5</v>
      </c>
      <c r="B322" s="4" t="s">
        <v>393</v>
      </c>
      <c r="C322" s="5">
        <v>46217</v>
      </c>
      <c r="D322" s="6" t="s">
        <v>14</v>
      </c>
      <c r="E322" s="6" t="s">
        <v>16</v>
      </c>
      <c r="F322" s="6" t="b">
        <v>1</v>
      </c>
      <c r="G322" s="6" t="s">
        <v>386</v>
      </c>
      <c r="H322" s="3" t="s">
        <v>139</v>
      </c>
      <c r="I322" s="6" t="s">
        <v>79</v>
      </c>
      <c r="J322" s="6" t="s">
        <v>94</v>
      </c>
      <c r="K322" s="7">
        <f>'[1]CDM 2026 Demies'!I15</f>
        <v>165000</v>
      </c>
      <c r="L322" s="8">
        <f>'[1]CDM 2026 Demies'!H15</f>
        <v>11.8</v>
      </c>
      <c r="M322"/>
      <c r="N322"/>
      <c r="O322" s="160">
        <v>0.1</v>
      </c>
      <c r="P322" s="160">
        <v>0.06</v>
      </c>
      <c r="Q322" s="160">
        <v>0.04</v>
      </c>
      <c r="R322" s="160">
        <v>0.02</v>
      </c>
      <c r="S322" s="160">
        <v>0.02</v>
      </c>
      <c r="T322" s="160">
        <v>0.04</v>
      </c>
      <c r="U322" s="160">
        <v>0.06</v>
      </c>
      <c r="V322" s="160">
        <v>0.1</v>
      </c>
      <c r="W322" t="str">
        <f t="shared" si="7"/>
        <v>Demi-finale (21h) - 14/074621721hMi-temps 2</v>
      </c>
    </row>
    <row r="323" spans="1:23" x14ac:dyDescent="0.25">
      <c r="A323" s="3">
        <v>5</v>
      </c>
      <c r="B323" s="4" t="s">
        <v>393</v>
      </c>
      <c r="C323" s="5">
        <v>46217</v>
      </c>
      <c r="D323" s="6" t="s">
        <v>14</v>
      </c>
      <c r="E323" s="6" t="s">
        <v>16</v>
      </c>
      <c r="F323" s="6" t="b">
        <v>1</v>
      </c>
      <c r="G323" s="6" t="s">
        <v>386</v>
      </c>
      <c r="H323" s="3" t="s">
        <v>140</v>
      </c>
      <c r="I323" s="6" t="s">
        <v>79</v>
      </c>
      <c r="J323" s="6" t="s">
        <v>94</v>
      </c>
      <c r="K323" s="7">
        <f>'[1]CDM 2026 Demies'!I16</f>
        <v>175000</v>
      </c>
      <c r="L323" s="8">
        <f>'[1]CDM 2026 Demies'!H16</f>
        <v>12.5</v>
      </c>
      <c r="M323"/>
      <c r="N323"/>
      <c r="O323" s="160">
        <v>0.1</v>
      </c>
      <c r="P323" s="160">
        <v>0.06</v>
      </c>
      <c r="Q323" s="160">
        <v>0.04</v>
      </c>
      <c r="R323" s="160">
        <v>0.02</v>
      </c>
      <c r="S323" s="160">
        <v>0.06</v>
      </c>
      <c r="T323" s="160">
        <v>0.1</v>
      </c>
      <c r="U323" s="160">
        <v>0.14000000000000001</v>
      </c>
      <c r="V323" s="160">
        <v>0.16</v>
      </c>
      <c r="W323" t="str">
        <f t="shared" si="7"/>
        <v>Demi-finale (21h) - 14/074621721hMi-temps 3</v>
      </c>
    </row>
    <row r="324" spans="1:23" x14ac:dyDescent="0.25">
      <c r="A324" s="3">
        <v>5</v>
      </c>
      <c r="B324" s="4" t="s">
        <v>393</v>
      </c>
      <c r="C324" s="5">
        <v>46217</v>
      </c>
      <c r="D324" s="6" t="s">
        <v>14</v>
      </c>
      <c r="E324" s="6" t="s">
        <v>16</v>
      </c>
      <c r="F324" s="6" t="b">
        <v>1</v>
      </c>
      <c r="G324" s="6" t="s">
        <v>386</v>
      </c>
      <c r="H324" s="3" t="s">
        <v>244</v>
      </c>
      <c r="I324" s="6" t="s">
        <v>79</v>
      </c>
      <c r="J324" s="6" t="s">
        <v>94</v>
      </c>
      <c r="K324" s="7">
        <f>'[1]CDM 2026 Demies'!I17</f>
        <v>210000</v>
      </c>
      <c r="L324" s="8">
        <f>'[1]CDM 2026 Demies'!H17*0.95</f>
        <v>14.25</v>
      </c>
      <c r="M324" s="160">
        <v>0.2</v>
      </c>
      <c r="N324" s="160">
        <v>0.2</v>
      </c>
      <c r="O324"/>
      <c r="P324"/>
      <c r="Q324"/>
      <c r="R324"/>
      <c r="S324"/>
      <c r="T324"/>
      <c r="U324"/>
      <c r="V324"/>
      <c r="W324" t="str">
        <f t="shared" si="7"/>
        <v>Demi-finale (21h) - 14/074621721hPower break 2</v>
      </c>
    </row>
    <row r="325" spans="1:23" x14ac:dyDescent="0.25">
      <c r="A325" s="3">
        <v>5</v>
      </c>
      <c r="B325" s="4" t="s">
        <v>393</v>
      </c>
      <c r="C325" s="5">
        <v>46217</v>
      </c>
      <c r="D325" s="6" t="s">
        <v>14</v>
      </c>
      <c r="E325" s="6" t="s">
        <v>16</v>
      </c>
      <c r="F325" s="6" t="b">
        <v>1</v>
      </c>
      <c r="G325" s="6" t="s">
        <v>386</v>
      </c>
      <c r="H325" s="3" t="s">
        <v>119</v>
      </c>
      <c r="I325" s="6" t="s">
        <v>79</v>
      </c>
      <c r="J325" s="6" t="s">
        <v>94</v>
      </c>
      <c r="K325" s="7">
        <f>'[1]CDM 2026 Demies'!I20</f>
        <v>75000</v>
      </c>
      <c r="L325" s="8">
        <f>'[1]CDM 2026 Demies'!H20</f>
        <v>6.25</v>
      </c>
      <c r="M325"/>
      <c r="N325"/>
      <c r="O325" s="160">
        <v>0.16</v>
      </c>
      <c r="P325" s="160">
        <v>0.14000000000000001</v>
      </c>
      <c r="Q325" s="160">
        <v>0.1</v>
      </c>
      <c r="R325" s="160">
        <v>0.06</v>
      </c>
      <c r="S325" s="160">
        <v>0.04</v>
      </c>
      <c r="T325" s="160">
        <v>0.08</v>
      </c>
      <c r="U325" s="160">
        <v>0.12</v>
      </c>
      <c r="V325" s="160">
        <v>0.15</v>
      </c>
      <c r="W325" t="str">
        <f t="shared" si="7"/>
        <v>Demi-finale (21h) - 14/074621721hFin match</v>
      </c>
    </row>
    <row r="326" spans="1:23" x14ac:dyDescent="0.25">
      <c r="A326" s="3">
        <v>5</v>
      </c>
      <c r="B326" s="4" t="s">
        <v>394</v>
      </c>
      <c r="C326" s="5">
        <v>46218</v>
      </c>
      <c r="D326" s="6" t="s">
        <v>26</v>
      </c>
      <c r="E326" s="6" t="s">
        <v>28</v>
      </c>
      <c r="F326" s="6" t="b">
        <v>1</v>
      </c>
      <c r="G326" s="6" t="s">
        <v>387</v>
      </c>
      <c r="H326" s="3" t="s">
        <v>241</v>
      </c>
      <c r="I326" s="6" t="s">
        <v>79</v>
      </c>
      <c r="J326" s="6" t="s">
        <v>94</v>
      </c>
      <c r="K326" s="7">
        <f>'[1]CDM 2026 Demies'!$I$32</f>
        <v>60000</v>
      </c>
      <c r="L326" s="8">
        <f>'[1]CDM 2026 Demies'!$H$32</f>
        <v>4.29</v>
      </c>
      <c r="M326"/>
      <c r="N326"/>
      <c r="O326" s="160">
        <v>0.15</v>
      </c>
      <c r="P326" s="160">
        <v>0.12</v>
      </c>
      <c r="Q326" s="160">
        <v>0.08</v>
      </c>
      <c r="R326" s="160">
        <v>0.04</v>
      </c>
      <c r="S326" s="160">
        <v>0.06</v>
      </c>
      <c r="T326" s="160">
        <v>0.1</v>
      </c>
      <c r="U326" s="160">
        <v>0.14000000000000001</v>
      </c>
      <c r="V326" s="160">
        <v>0.16</v>
      </c>
      <c r="W326" t="str">
        <f t="shared" si="7"/>
        <v>Demi-finale (21h) - 15/074621821hAvant Match</v>
      </c>
    </row>
    <row r="327" spans="1:23" x14ac:dyDescent="0.25">
      <c r="A327" s="3">
        <v>5</v>
      </c>
      <c r="B327" s="4" t="s">
        <v>394</v>
      </c>
      <c r="C327" s="5">
        <v>46218</v>
      </c>
      <c r="D327" s="6" t="s">
        <v>26</v>
      </c>
      <c r="E327" s="6" t="s">
        <v>28</v>
      </c>
      <c r="F327" s="6" t="b">
        <v>1</v>
      </c>
      <c r="G327" s="6" t="s">
        <v>387</v>
      </c>
      <c r="H327" s="3" t="s">
        <v>243</v>
      </c>
      <c r="I327" s="6" t="s">
        <v>79</v>
      </c>
      <c r="J327" s="6" t="s">
        <v>94</v>
      </c>
      <c r="K327" s="7">
        <f>'[1]CDM 2026 Demies'!I34</f>
        <v>210000</v>
      </c>
      <c r="L327" s="8">
        <f>'[1]CDM 2026 Demies'!H34*0.95</f>
        <v>14.25</v>
      </c>
      <c r="M327" s="160">
        <v>0.2</v>
      </c>
      <c r="N327" s="160">
        <v>0.2</v>
      </c>
      <c r="O327"/>
      <c r="P327"/>
      <c r="Q327"/>
      <c r="R327"/>
      <c r="S327"/>
      <c r="T327"/>
      <c r="U327"/>
      <c r="V327"/>
      <c r="W327" t="str">
        <f t="shared" si="7"/>
        <v>Demi-finale (21h) - 15/074621821hPower break 1</v>
      </c>
    </row>
    <row r="328" spans="1:23" x14ac:dyDescent="0.25">
      <c r="A328" s="3">
        <v>5</v>
      </c>
      <c r="B328" s="4" t="s">
        <v>394</v>
      </c>
      <c r="C328" s="5">
        <v>46218</v>
      </c>
      <c r="D328" s="6" t="s">
        <v>26</v>
      </c>
      <c r="E328" s="6" t="s">
        <v>28</v>
      </c>
      <c r="F328" s="6" t="b">
        <v>1</v>
      </c>
      <c r="G328" s="6" t="s">
        <v>387</v>
      </c>
      <c r="H328" s="3" t="s">
        <v>138</v>
      </c>
      <c r="I328" s="6" t="s">
        <v>79</v>
      </c>
      <c r="J328" s="6" t="s">
        <v>94</v>
      </c>
      <c r="K328" s="7">
        <f>'[1]CDM 2026 Demies'!I35</f>
        <v>175000</v>
      </c>
      <c r="L328" s="8">
        <f>'[1]CDM 2026 Demies'!H35</f>
        <v>12.5</v>
      </c>
      <c r="M328"/>
      <c r="N328"/>
      <c r="O328" s="160">
        <v>0.16</v>
      </c>
      <c r="P328" s="160">
        <v>0.14000000000000001</v>
      </c>
      <c r="Q328" s="160">
        <v>0.1</v>
      </c>
      <c r="R328" s="160">
        <v>0.06</v>
      </c>
      <c r="S328" s="160">
        <v>0.02</v>
      </c>
      <c r="T328" s="160">
        <v>0.04</v>
      </c>
      <c r="U328" s="160">
        <v>0.06</v>
      </c>
      <c r="V328" s="160">
        <v>0.1</v>
      </c>
      <c r="W328" t="str">
        <f t="shared" si="7"/>
        <v>Demi-finale (21h) - 15/074621821hMi-temps 1</v>
      </c>
    </row>
    <row r="329" spans="1:23" x14ac:dyDescent="0.25">
      <c r="A329" s="3">
        <v>5</v>
      </c>
      <c r="B329" s="4" t="s">
        <v>394</v>
      </c>
      <c r="C329" s="5">
        <v>46218</v>
      </c>
      <c r="D329" s="6" t="s">
        <v>26</v>
      </c>
      <c r="E329" s="6" t="s">
        <v>28</v>
      </c>
      <c r="F329" s="6" t="b">
        <v>1</v>
      </c>
      <c r="G329" s="6" t="s">
        <v>387</v>
      </c>
      <c r="H329" s="3" t="s">
        <v>139</v>
      </c>
      <c r="I329" s="6" t="s">
        <v>79</v>
      </c>
      <c r="J329" s="6" t="s">
        <v>94</v>
      </c>
      <c r="K329" s="7">
        <f>'[1]CDM 2026 Demies'!I36</f>
        <v>165000</v>
      </c>
      <c r="L329" s="8">
        <f>'[1]CDM 2026 Demies'!H36</f>
        <v>11.8</v>
      </c>
      <c r="M329"/>
      <c r="N329"/>
      <c r="O329" s="160">
        <v>0.1</v>
      </c>
      <c r="P329" s="160">
        <v>0.06</v>
      </c>
      <c r="Q329" s="160">
        <v>0.04</v>
      </c>
      <c r="R329" s="160">
        <v>0.02</v>
      </c>
      <c r="S329" s="160">
        <v>0.02</v>
      </c>
      <c r="T329" s="160">
        <v>0.04</v>
      </c>
      <c r="U329" s="160">
        <v>0.06</v>
      </c>
      <c r="V329" s="160">
        <v>0.1</v>
      </c>
      <c r="W329" t="str">
        <f t="shared" si="7"/>
        <v>Demi-finale (21h) - 15/074621821hMi-temps 2</v>
      </c>
    </row>
    <row r="330" spans="1:23" x14ac:dyDescent="0.25">
      <c r="A330" s="3">
        <v>5</v>
      </c>
      <c r="B330" s="4" t="s">
        <v>394</v>
      </c>
      <c r="C330" s="5">
        <v>46218</v>
      </c>
      <c r="D330" s="6" t="s">
        <v>26</v>
      </c>
      <c r="E330" s="6" t="s">
        <v>28</v>
      </c>
      <c r="F330" s="6" t="b">
        <v>1</v>
      </c>
      <c r="G330" s="6" t="s">
        <v>387</v>
      </c>
      <c r="H330" s="3" t="s">
        <v>140</v>
      </c>
      <c r="I330" s="6" t="s">
        <v>79</v>
      </c>
      <c r="J330" s="6" t="s">
        <v>94</v>
      </c>
      <c r="K330" s="7">
        <f>'[1]CDM 2026 Demies'!I37</f>
        <v>175000</v>
      </c>
      <c r="L330" s="8">
        <f>'[1]CDM 2026 Demies'!H37</f>
        <v>12.5</v>
      </c>
      <c r="M330"/>
      <c r="N330"/>
      <c r="O330" s="160">
        <v>0.1</v>
      </c>
      <c r="P330" s="160">
        <v>0.06</v>
      </c>
      <c r="Q330" s="160">
        <v>0.04</v>
      </c>
      <c r="R330" s="160">
        <v>0.02</v>
      </c>
      <c r="S330" s="160">
        <v>0.06</v>
      </c>
      <c r="T330" s="160">
        <v>0.1</v>
      </c>
      <c r="U330" s="160">
        <v>0.14000000000000001</v>
      </c>
      <c r="V330" s="160">
        <v>0.16</v>
      </c>
      <c r="W330" t="str">
        <f t="shared" si="7"/>
        <v>Demi-finale (21h) - 15/074621821hMi-temps 3</v>
      </c>
    </row>
    <row r="331" spans="1:23" x14ac:dyDescent="0.25">
      <c r="A331" s="3">
        <v>5</v>
      </c>
      <c r="B331" s="4" t="s">
        <v>394</v>
      </c>
      <c r="C331" s="5">
        <v>46218</v>
      </c>
      <c r="D331" s="6" t="s">
        <v>26</v>
      </c>
      <c r="E331" s="6" t="s">
        <v>28</v>
      </c>
      <c r="F331" s="6" t="b">
        <v>1</v>
      </c>
      <c r="G331" s="6" t="s">
        <v>387</v>
      </c>
      <c r="H331" s="3" t="s">
        <v>244</v>
      </c>
      <c r="I331" s="6" t="s">
        <v>79</v>
      </c>
      <c r="J331" s="6" t="s">
        <v>94</v>
      </c>
      <c r="K331" s="7">
        <f>'[1]CDM 2026 Demies'!I38</f>
        <v>210000</v>
      </c>
      <c r="L331" s="8">
        <f>'[1]CDM 2026 Demies'!H38*0.95</f>
        <v>14.25</v>
      </c>
      <c r="M331" s="160">
        <v>0.2</v>
      </c>
      <c r="N331" s="160">
        <v>0.2</v>
      </c>
      <c r="O331"/>
      <c r="P331"/>
      <c r="Q331"/>
      <c r="R331"/>
      <c r="S331"/>
      <c r="T331"/>
      <c r="U331"/>
      <c r="V331"/>
      <c r="W331" t="str">
        <f t="shared" si="7"/>
        <v>Demi-finale (21h) - 15/074621821hPower break 2</v>
      </c>
    </row>
    <row r="332" spans="1:23" x14ac:dyDescent="0.25">
      <c r="A332" s="3">
        <v>5</v>
      </c>
      <c r="B332" s="4" t="s">
        <v>394</v>
      </c>
      <c r="C332" s="5">
        <v>46218</v>
      </c>
      <c r="D332" s="6" t="s">
        <v>26</v>
      </c>
      <c r="E332" s="6" t="s">
        <v>28</v>
      </c>
      <c r="F332" s="6" t="b">
        <v>1</v>
      </c>
      <c r="G332" s="6" t="s">
        <v>387</v>
      </c>
      <c r="H332" s="3" t="s">
        <v>119</v>
      </c>
      <c r="I332" s="6" t="s">
        <v>79</v>
      </c>
      <c r="J332" s="6" t="s">
        <v>94</v>
      </c>
      <c r="K332" s="7">
        <f>'[1]CDM 2026 Demies'!I41</f>
        <v>75000</v>
      </c>
      <c r="L332" s="8">
        <f>'[1]CDM 2026 Demies'!H41</f>
        <v>6.25</v>
      </c>
      <c r="M332"/>
      <c r="N332"/>
      <c r="O332" s="160">
        <v>0.16</v>
      </c>
      <c r="P332" s="160">
        <v>0.14000000000000001</v>
      </c>
      <c r="Q332" s="160">
        <v>0.1</v>
      </c>
      <c r="R332" s="160">
        <v>0.06</v>
      </c>
      <c r="S332" s="160">
        <v>0.04</v>
      </c>
      <c r="T332" s="160">
        <v>0.08</v>
      </c>
      <c r="U332" s="160">
        <v>0.12</v>
      </c>
      <c r="V332" s="160">
        <v>0.15</v>
      </c>
      <c r="W332" t="str">
        <f t="shared" ref="W332:W339" si="8">_xlfn.CONCAT(G332,C332,I332,H332)</f>
        <v>Demi-finale (21h) - 15/074621821hFin match</v>
      </c>
    </row>
    <row r="333" spans="1:23" hidden="1" x14ac:dyDescent="0.25">
      <c r="A333" s="3">
        <v>6</v>
      </c>
      <c r="B333" s="4" t="s">
        <v>110</v>
      </c>
      <c r="C333" s="5">
        <v>46221</v>
      </c>
      <c r="D333" s="6" t="s">
        <v>215</v>
      </c>
      <c r="E333" s="6" t="s">
        <v>215</v>
      </c>
      <c r="F333" s="6" t="b">
        <v>1</v>
      </c>
      <c r="G333" s="6" t="s">
        <v>215</v>
      </c>
      <c r="H333" s="3" t="s">
        <v>241</v>
      </c>
      <c r="I333" s="6" t="s">
        <v>84</v>
      </c>
      <c r="J333" s="6" t="s">
        <v>94</v>
      </c>
      <c r="K333" s="7">
        <f>'[1]CDM 2026 Finale'!$I$11</f>
        <v>36000</v>
      </c>
      <c r="L333" s="8">
        <f>'[1]CDM 2026 Finale'!$H$11</f>
        <v>2.6</v>
      </c>
      <c r="M333"/>
      <c r="N333"/>
      <c r="O333" s="160">
        <v>0.15</v>
      </c>
      <c r="P333" s="160">
        <v>0.12</v>
      </c>
      <c r="Q333" s="160">
        <v>0.08</v>
      </c>
      <c r="R333" s="160">
        <v>0.04</v>
      </c>
      <c r="S333" s="160">
        <v>0.08</v>
      </c>
      <c r="T333" s="160">
        <v>0.12</v>
      </c>
      <c r="U333" s="160">
        <v>0.16</v>
      </c>
      <c r="V333" s="160">
        <v>0.2</v>
      </c>
      <c r="W333" t="str">
        <f t="shared" si="8"/>
        <v>Match 3ème place4622123hAvant Match</v>
      </c>
    </row>
    <row r="334" spans="1:23" hidden="1" x14ac:dyDescent="0.25">
      <c r="A334" s="3">
        <v>6</v>
      </c>
      <c r="B334" s="4" t="s">
        <v>110</v>
      </c>
      <c r="C334" s="5">
        <v>46221</v>
      </c>
      <c r="D334" s="6" t="s">
        <v>215</v>
      </c>
      <c r="E334" s="6" t="s">
        <v>215</v>
      </c>
      <c r="F334" s="6" t="b">
        <v>1</v>
      </c>
      <c r="G334" s="6" t="s">
        <v>215</v>
      </c>
      <c r="H334" s="3" t="s">
        <v>243</v>
      </c>
      <c r="I334" s="6" t="s">
        <v>84</v>
      </c>
      <c r="J334" s="6" t="s">
        <v>94</v>
      </c>
      <c r="K334" s="7">
        <f>'[1]CDM 2026 Finale'!I13</f>
        <v>65000</v>
      </c>
      <c r="L334" s="8">
        <f>'[1]CDM 2026 Finale'!H13*0.95</f>
        <v>4.9399999999999995</v>
      </c>
      <c r="M334" s="160">
        <v>0.2</v>
      </c>
      <c r="N334" s="160">
        <v>0.2</v>
      </c>
      <c r="O334"/>
      <c r="P334"/>
      <c r="Q334"/>
      <c r="R334"/>
      <c r="S334"/>
      <c r="T334"/>
      <c r="U334"/>
      <c r="V334"/>
      <c r="W334" t="str">
        <f t="shared" si="8"/>
        <v>Match 3ème place4622123hPower break 1</v>
      </c>
    </row>
    <row r="335" spans="1:23" hidden="1" x14ac:dyDescent="0.25">
      <c r="A335" s="3">
        <v>6</v>
      </c>
      <c r="B335" s="4" t="s">
        <v>110</v>
      </c>
      <c r="C335" s="5">
        <v>46221</v>
      </c>
      <c r="D335" s="6" t="s">
        <v>215</v>
      </c>
      <c r="E335" s="6" t="s">
        <v>215</v>
      </c>
      <c r="F335" s="6" t="b">
        <v>1</v>
      </c>
      <c r="G335" s="6" t="s">
        <v>215</v>
      </c>
      <c r="H335" s="3" t="s">
        <v>138</v>
      </c>
      <c r="I335" s="6" t="s">
        <v>84</v>
      </c>
      <c r="J335" s="6" t="s">
        <v>94</v>
      </c>
      <c r="K335" s="7">
        <f>'[1]CDM 2026 Finale'!I14</f>
        <v>55000</v>
      </c>
      <c r="L335" s="8">
        <f>'[1]CDM 2026 Finale'!H14</f>
        <v>4.4000000000000004</v>
      </c>
      <c r="M335"/>
      <c r="N335"/>
      <c r="O335" s="160">
        <v>0.2</v>
      </c>
      <c r="P335" s="160">
        <v>0.16</v>
      </c>
      <c r="Q335" s="160">
        <v>0.12</v>
      </c>
      <c r="R335" s="160">
        <v>0.08</v>
      </c>
      <c r="S335" s="160">
        <v>0.02</v>
      </c>
      <c r="T335" s="160">
        <v>0.04</v>
      </c>
      <c r="U335" s="160">
        <v>0.06</v>
      </c>
      <c r="V335" s="160">
        <v>0.1</v>
      </c>
      <c r="W335" t="str">
        <f t="shared" si="8"/>
        <v>Match 3ème place4622123hMi-temps 1</v>
      </c>
    </row>
    <row r="336" spans="1:23" hidden="1" x14ac:dyDescent="0.25">
      <c r="A336" s="3">
        <v>6</v>
      </c>
      <c r="B336" s="4" t="s">
        <v>110</v>
      </c>
      <c r="C336" s="5">
        <v>46221</v>
      </c>
      <c r="D336" s="6" t="s">
        <v>215</v>
      </c>
      <c r="E336" s="6" t="s">
        <v>215</v>
      </c>
      <c r="F336" s="6" t="b">
        <v>1</v>
      </c>
      <c r="G336" s="6" t="s">
        <v>215</v>
      </c>
      <c r="H336" s="3" t="s">
        <v>139</v>
      </c>
      <c r="I336" s="6" t="s">
        <v>84</v>
      </c>
      <c r="J336" s="6" t="s">
        <v>94</v>
      </c>
      <c r="K336" s="7">
        <f>'[1]CDM 2026 Finale'!I15</f>
        <v>50000</v>
      </c>
      <c r="L336" s="8">
        <f>'[1]CDM 2026 Finale'!H15</f>
        <v>4</v>
      </c>
      <c r="M336"/>
      <c r="N336"/>
      <c r="O336" s="160">
        <v>0.1</v>
      </c>
      <c r="P336" s="160">
        <v>0.06</v>
      </c>
      <c r="Q336" s="160">
        <v>0.04</v>
      </c>
      <c r="R336" s="160">
        <v>0.02</v>
      </c>
      <c r="S336" s="160">
        <v>0.02</v>
      </c>
      <c r="T336" s="160">
        <v>0.04</v>
      </c>
      <c r="U336" s="160">
        <v>0.06</v>
      </c>
      <c r="V336" s="160">
        <v>0.1</v>
      </c>
      <c r="W336" t="str">
        <f t="shared" si="8"/>
        <v>Match 3ème place4622123hMi-temps 2</v>
      </c>
    </row>
    <row r="337" spans="1:23" hidden="1" x14ac:dyDescent="0.25">
      <c r="A337" s="3">
        <v>6</v>
      </c>
      <c r="B337" s="4" t="s">
        <v>110</v>
      </c>
      <c r="C337" s="5">
        <v>46221</v>
      </c>
      <c r="D337" s="6" t="s">
        <v>215</v>
      </c>
      <c r="E337" s="6" t="s">
        <v>215</v>
      </c>
      <c r="F337" s="6" t="b">
        <v>1</v>
      </c>
      <c r="G337" s="6" t="s">
        <v>215</v>
      </c>
      <c r="H337" s="3" t="s">
        <v>140</v>
      </c>
      <c r="I337" s="6" t="s">
        <v>84</v>
      </c>
      <c r="J337" s="6" t="s">
        <v>94</v>
      </c>
      <c r="K337" s="7">
        <f>'[1]CDM 2026 Finale'!I16</f>
        <v>55000</v>
      </c>
      <c r="L337" s="8">
        <f>'[1]CDM 2026 Finale'!H16</f>
        <v>4.4000000000000004</v>
      </c>
      <c r="M337"/>
      <c r="N337"/>
      <c r="O337" s="160">
        <v>0.1</v>
      </c>
      <c r="P337" s="160">
        <v>0.06</v>
      </c>
      <c r="Q337" s="160">
        <v>0.04</v>
      </c>
      <c r="R337" s="160">
        <v>0.02</v>
      </c>
      <c r="S337" s="160">
        <v>0.08</v>
      </c>
      <c r="T337" s="160">
        <v>0.12</v>
      </c>
      <c r="U337" s="160">
        <v>0.16</v>
      </c>
      <c r="V337" s="160">
        <v>0.2</v>
      </c>
      <c r="W337" t="str">
        <f t="shared" si="8"/>
        <v>Match 3ème place4622123hMi-temps 3</v>
      </c>
    </row>
    <row r="338" spans="1:23" hidden="1" x14ac:dyDescent="0.25">
      <c r="A338" s="3">
        <v>6</v>
      </c>
      <c r="B338" s="4" t="s">
        <v>110</v>
      </c>
      <c r="C338" s="5">
        <v>46221</v>
      </c>
      <c r="D338" s="6" t="s">
        <v>215</v>
      </c>
      <c r="E338" s="6" t="s">
        <v>215</v>
      </c>
      <c r="F338" s="6" t="b">
        <v>1</v>
      </c>
      <c r="G338" s="6" t="s">
        <v>215</v>
      </c>
      <c r="H338" s="3" t="s">
        <v>244</v>
      </c>
      <c r="I338" s="6" t="s">
        <v>84</v>
      </c>
      <c r="J338" s="6" t="s">
        <v>94</v>
      </c>
      <c r="K338" s="7">
        <f>'[1]CDM 2026 Finale'!I17</f>
        <v>60000</v>
      </c>
      <c r="L338" s="8">
        <f>'[1]CDM 2026 Finale'!H17*0.95</f>
        <v>4.5599999999999996</v>
      </c>
      <c r="M338" s="160">
        <v>0.2</v>
      </c>
      <c r="N338" s="160">
        <v>0.2</v>
      </c>
      <c r="O338"/>
      <c r="P338"/>
      <c r="Q338"/>
      <c r="R338"/>
      <c r="S338"/>
      <c r="T338"/>
      <c r="U338"/>
      <c r="V338"/>
      <c r="W338" t="str">
        <f t="shared" si="8"/>
        <v>Match 3ème place4622123hPower break 2</v>
      </c>
    </row>
    <row r="339" spans="1:23" hidden="1" x14ac:dyDescent="0.25">
      <c r="A339" s="3">
        <v>6</v>
      </c>
      <c r="B339" s="4" t="s">
        <v>110</v>
      </c>
      <c r="C339" s="5">
        <v>46221</v>
      </c>
      <c r="D339" s="6" t="s">
        <v>215</v>
      </c>
      <c r="E339" s="6" t="s">
        <v>215</v>
      </c>
      <c r="F339" s="6" t="b">
        <v>1</v>
      </c>
      <c r="G339" s="6" t="s">
        <v>215</v>
      </c>
      <c r="H339" s="3" t="s">
        <v>119</v>
      </c>
      <c r="I339" s="6" t="s">
        <v>84</v>
      </c>
      <c r="J339" s="6" t="s">
        <v>94</v>
      </c>
      <c r="K339" s="7">
        <f>'[1]CDM 2026 Finale'!I20</f>
        <v>15000</v>
      </c>
      <c r="L339" s="8">
        <f>'[1]CDM 2026 Finale'!H20</f>
        <v>1.65</v>
      </c>
      <c r="M339"/>
      <c r="N339"/>
      <c r="O339" s="160">
        <v>0.2</v>
      </c>
      <c r="P339" s="160">
        <v>0.16</v>
      </c>
      <c r="Q339" s="160">
        <v>0.12</v>
      </c>
      <c r="R339" s="160">
        <v>0.08</v>
      </c>
      <c r="S339" s="160">
        <v>0.04</v>
      </c>
      <c r="T339" s="160">
        <v>0.08</v>
      </c>
      <c r="U339" s="160">
        <v>0.12</v>
      </c>
      <c r="V339" s="160">
        <v>0.15</v>
      </c>
      <c r="W339" t="str">
        <f t="shared" si="8"/>
        <v>Match 3ème place4622123hFin match</v>
      </c>
    </row>
  </sheetData>
  <autoFilter ref="A1:W339" xr:uid="{27F0C8FD-0A19-4772-9973-FC3690F282DA}">
    <filterColumn colId="2">
      <filters>
        <dateGroupItem year="2026" month="7" day="14" dateTimeGrouping="day"/>
        <dateGroupItem year="2026" month="7" day="15" dateTimeGrouping="day"/>
      </filters>
    </filterColumn>
  </autoFilter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B073D-E2C1-4189-B53C-70737865F8FE}">
  <sheetPr codeName="Feuil29">
    <pageSetUpPr fitToPage="1"/>
  </sheetPr>
  <dimension ref="A1:AK3591"/>
  <sheetViews>
    <sheetView showGridLines="0" zoomScale="43" zoomScaleNormal="70" workbookViewId="0">
      <selection activeCell="L15" sqref="L15"/>
    </sheetView>
  </sheetViews>
  <sheetFormatPr baseColWidth="10" defaultRowHeight="18.75" x14ac:dyDescent="0.25"/>
  <cols>
    <col min="1" max="1" width="28.140625" style="43" bestFit="1" customWidth="1"/>
    <col min="2" max="2" width="35" style="9" bestFit="1" customWidth="1"/>
    <col min="3" max="3" width="22" style="9" bestFit="1" customWidth="1"/>
    <col min="4" max="4" width="23.140625" style="9" bestFit="1" customWidth="1"/>
    <col min="5" max="5" width="26.85546875" style="9" customWidth="1"/>
    <col min="6" max="6" width="21.42578125" customWidth="1"/>
    <col min="7" max="7" width="21.42578125" style="120" customWidth="1"/>
    <col min="8" max="8" width="21.5703125" style="120" hidden="1" customWidth="1"/>
    <col min="9" max="9" width="24" bestFit="1" customWidth="1"/>
    <col min="10" max="10" width="27.140625" style="43" customWidth="1"/>
    <col min="11" max="11" width="22.85546875" style="120" bestFit="1" customWidth="1"/>
    <col min="12" max="12" width="22.42578125" style="136" bestFit="1" customWidth="1"/>
    <col min="13" max="15" width="25.42578125" style="136" hidden="1" customWidth="1"/>
    <col min="16" max="16" width="62.140625" style="136" hidden="1" customWidth="1"/>
    <col min="17" max="18" width="27.42578125" style="136" hidden="1" customWidth="1"/>
    <col min="19" max="19" width="27.42578125" style="136" customWidth="1"/>
    <col min="20" max="20" width="20.140625" style="165" customWidth="1"/>
    <col min="21" max="21" width="23" style="166" customWidth="1"/>
    <col min="22" max="22" width="20.140625" style="166" customWidth="1"/>
    <col min="23" max="23" width="4.5703125" style="54" customWidth="1"/>
    <col min="25" max="25" width="34.42578125" bestFit="1" customWidth="1"/>
    <col min="26" max="26" width="28.5703125" style="9" bestFit="1" customWidth="1"/>
    <col min="27" max="27" width="23.42578125" style="24" bestFit="1" customWidth="1"/>
    <col min="28" max="28" width="25" style="24" bestFit="1" customWidth="1"/>
    <col min="29" max="29" width="23.140625" style="24" customWidth="1"/>
    <col min="30" max="30" width="22.5703125" style="99" bestFit="1" customWidth="1"/>
    <col min="31" max="31" width="23" style="99" bestFit="1" customWidth="1"/>
    <col min="32" max="32" width="22.5703125" style="32" customWidth="1"/>
    <col min="33" max="33" width="23" style="45" hidden="1" customWidth="1"/>
    <col min="34" max="34" width="23" style="47" bestFit="1" customWidth="1"/>
    <col min="35" max="35" width="25.42578125" customWidth="1"/>
  </cols>
  <sheetData>
    <row r="1" spans="1:35" ht="19.5" thickBot="1" x14ac:dyDescent="0.3">
      <c r="L1" s="120"/>
      <c r="M1" s="120"/>
      <c r="N1" s="120"/>
      <c r="O1" s="120"/>
      <c r="P1" s="120"/>
      <c r="Q1" s="120"/>
      <c r="R1" s="120"/>
      <c r="S1" s="120"/>
      <c r="Y1" s="9"/>
      <c r="Z1" s="24"/>
      <c r="AB1" s="25"/>
      <c r="AC1" s="25"/>
      <c r="AD1" s="32"/>
      <c r="AE1" s="45"/>
      <c r="AF1" s="47"/>
      <c r="AG1"/>
      <c r="AH1"/>
    </row>
    <row r="2" spans="1:35" x14ac:dyDescent="0.25">
      <c r="K2" s="10"/>
      <c r="L2" s="10"/>
      <c r="M2" s="120"/>
      <c r="N2" s="120"/>
      <c r="O2" s="120"/>
      <c r="P2" s="120"/>
      <c r="Q2" s="120"/>
      <c r="R2" s="120"/>
      <c r="S2" s="120"/>
      <c r="Y2" s="198" t="s">
        <v>223</v>
      </c>
      <c r="Z2" s="199"/>
      <c r="AB2" s="25"/>
      <c r="AC2" s="25"/>
      <c r="AD2" s="32"/>
      <c r="AE2" s="45"/>
      <c r="AF2" s="47"/>
      <c r="AG2"/>
      <c r="AH2"/>
    </row>
    <row r="3" spans="1:35" ht="19.5" thickBot="1" x14ac:dyDescent="0.3">
      <c r="K3" s="10"/>
      <c r="L3" s="120"/>
      <c r="M3" s="10"/>
      <c r="N3" s="10"/>
      <c r="O3" s="10"/>
      <c r="P3" s="120"/>
      <c r="Q3" s="120"/>
      <c r="R3" s="120"/>
      <c r="S3" s="120"/>
      <c r="Y3" s="128" t="s">
        <v>224</v>
      </c>
      <c r="Z3" s="127" t="str">
        <f>IF(SUM(AD$15:AD$1048576)=0,"",SUM(AD$15:AD$1048576))</f>
        <v/>
      </c>
      <c r="AB3" s="25"/>
      <c r="AC3" s="25"/>
      <c r="AD3" s="32"/>
      <c r="AE3" s="45"/>
      <c r="AF3" s="47"/>
      <c r="AG3"/>
      <c r="AH3"/>
    </row>
    <row r="4" spans="1:35" x14ac:dyDescent="0.25">
      <c r="F4" s="213" t="s">
        <v>395</v>
      </c>
      <c r="G4" s="214"/>
      <c r="H4" s="214"/>
      <c r="I4" s="214"/>
      <c r="J4" s="214"/>
      <c r="K4" s="214"/>
      <c r="L4" s="214"/>
      <c r="M4" s="214"/>
      <c r="N4" s="214"/>
      <c r="O4" s="214"/>
      <c r="P4" s="214"/>
      <c r="Q4" s="214"/>
      <c r="R4" s="214"/>
      <c r="S4" s="214"/>
      <c r="T4" s="214"/>
      <c r="U4" s="215"/>
      <c r="Y4" s="126" t="s">
        <v>270</v>
      </c>
      <c r="Z4" s="127" t="str">
        <f>IF(SUM(AE$15:AE$1048576)=0,"",SUM(AE$15:AE$1048576))</f>
        <v/>
      </c>
      <c r="AB4" s="99"/>
      <c r="AC4" s="99"/>
      <c r="AD4" s="32"/>
      <c r="AE4" s="45"/>
      <c r="AF4" s="47"/>
      <c r="AG4"/>
      <c r="AH4"/>
    </row>
    <row r="5" spans="1:35" ht="19.5" thickBot="1" x14ac:dyDescent="0.3">
      <c r="F5" s="216"/>
      <c r="G5" s="217"/>
      <c r="H5" s="217"/>
      <c r="I5" s="217"/>
      <c r="J5" s="217"/>
      <c r="K5" s="217"/>
      <c r="L5" s="217"/>
      <c r="M5" s="217"/>
      <c r="N5" s="217"/>
      <c r="O5" s="217"/>
      <c r="P5" s="217"/>
      <c r="Q5" s="217"/>
      <c r="R5" s="217"/>
      <c r="S5" s="217"/>
      <c r="T5" s="217"/>
      <c r="U5" s="218"/>
      <c r="Y5" s="9"/>
      <c r="Z5" s="181" t="s">
        <v>365</v>
      </c>
      <c r="AA5" s="181" t="s">
        <v>366</v>
      </c>
      <c r="AB5" s="181" t="s">
        <v>367</v>
      </c>
      <c r="AC5" s="181" t="s">
        <v>368</v>
      </c>
      <c r="AD5" s="32"/>
      <c r="AE5" s="45"/>
      <c r="AF5" s="47"/>
      <c r="AG5"/>
      <c r="AH5"/>
    </row>
    <row r="6" spans="1:35" ht="19.5" thickBot="1" x14ac:dyDescent="0.3">
      <c r="F6" s="216"/>
      <c r="G6" s="217"/>
      <c r="H6" s="217"/>
      <c r="I6" s="217"/>
      <c r="J6" s="217"/>
      <c r="K6" s="217"/>
      <c r="L6" s="217"/>
      <c r="M6" s="217"/>
      <c r="N6" s="217"/>
      <c r="O6" s="217"/>
      <c r="P6" s="217"/>
      <c r="Q6" s="217"/>
      <c r="R6" s="217"/>
      <c r="S6" s="217"/>
      <c r="T6" s="217"/>
      <c r="U6" s="218"/>
      <c r="Y6" s="62" t="s">
        <v>310</v>
      </c>
      <c r="Z6" s="59" t="s">
        <v>228</v>
      </c>
      <c r="AA6" s="59" t="s">
        <v>227</v>
      </c>
      <c r="AB6" s="59" t="s">
        <v>233</v>
      </c>
      <c r="AC6" s="59" t="s">
        <v>301</v>
      </c>
      <c r="AD6" s="32"/>
      <c r="AE6" s="14"/>
      <c r="AF6" s="47"/>
      <c r="AG6"/>
      <c r="AH6" s="14"/>
    </row>
    <row r="7" spans="1:35" ht="19.5" thickBot="1" x14ac:dyDescent="0.3">
      <c r="F7" s="219"/>
      <c r="G7" s="220"/>
      <c r="H7" s="220"/>
      <c r="I7" s="220"/>
      <c r="J7" s="220"/>
      <c r="K7" s="220"/>
      <c r="L7" s="220"/>
      <c r="M7" s="220"/>
      <c r="N7" s="220"/>
      <c r="O7" s="220"/>
      <c r="P7" s="220"/>
      <c r="Q7" s="220"/>
      <c r="R7" s="220"/>
      <c r="S7" s="220"/>
      <c r="T7" s="220"/>
      <c r="U7" s="221"/>
      <c r="Y7" s="60" t="s">
        <v>225</v>
      </c>
      <c r="Z7" s="188" t="str">
        <f>IFERROR(IF(VLOOKUP(Z6,'Table de correspondance'!$G:$J,4,FALSE)=0,"",(VLOOKUP(Z6,'Table de correspondance'!$G:$J,4,FALSE))),"")</f>
        <v/>
      </c>
      <c r="AA7" s="188" t="str">
        <f>IFERROR(IF(VLOOKUP(AA6,'Table de correspondance'!$G:$J,4,FALSE)=0,"",(VLOOKUP(AA6,'Table de correspondance'!$G:$J,4,FALSE))),"")</f>
        <v/>
      </c>
      <c r="AB7" s="61" t="str">
        <f>IFERROR(IF(VLOOKUP(AB6,'Table de correspondance'!$G:$J,4,FALSE)=0,"",(VLOOKUP(AB6,'Table de correspondance'!$G:$J,4,FALSE))),"")</f>
        <v/>
      </c>
      <c r="AC7" s="188" t="str">
        <f>IFERROR(IF(VLOOKUP(AC6,'Table de correspondance'!$G:$J,4,FALSE)=0,"",(VLOOKUP(AC6,'Table de correspondance'!$G:$J,4,FALSE))),"")</f>
        <v/>
      </c>
      <c r="AD7" s="32"/>
      <c r="AE7" s="63"/>
      <c r="AF7" s="47"/>
      <c r="AG7"/>
      <c r="AH7" s="63"/>
    </row>
    <row r="8" spans="1:35" x14ac:dyDescent="0.25">
      <c r="L8" s="120"/>
      <c r="M8" s="120"/>
      <c r="N8" s="120"/>
      <c r="O8" s="120"/>
      <c r="P8" s="120"/>
      <c r="Q8" s="120"/>
      <c r="R8" s="120"/>
      <c r="S8" s="120"/>
      <c r="Y8" s="192"/>
      <c r="AA8" s="9"/>
      <c r="AB8" s="190"/>
      <c r="AC8" s="9"/>
      <c r="AD8" s="9"/>
      <c r="AE8" s="45"/>
      <c r="AF8" s="47"/>
      <c r="AG8"/>
      <c r="AH8" s="63"/>
    </row>
    <row r="9" spans="1:35" x14ac:dyDescent="0.25">
      <c r="L9" s="120"/>
      <c r="M9" s="120"/>
      <c r="N9" s="120"/>
      <c r="O9" s="120"/>
      <c r="P9" s="120"/>
      <c r="Q9" s="120"/>
      <c r="R9" s="120"/>
      <c r="S9" s="120"/>
      <c r="Y9" s="20"/>
      <c r="AA9" s="9"/>
      <c r="AB9" s="9"/>
      <c r="AC9" s="9"/>
      <c r="AD9" s="9"/>
      <c r="AE9" s="45"/>
      <c r="AF9" s="47"/>
      <c r="AG9"/>
      <c r="AH9" s="63"/>
      <c r="AI9" s="166"/>
    </row>
    <row r="10" spans="1:35" x14ac:dyDescent="0.25">
      <c r="L10" s="120"/>
      <c r="M10" s="120"/>
      <c r="N10" s="120"/>
      <c r="O10" s="120"/>
      <c r="P10" s="120"/>
      <c r="Q10" s="120"/>
      <c r="R10" s="120"/>
      <c r="S10" s="120"/>
      <c r="Y10" s="20"/>
      <c r="AA10" s="9"/>
      <c r="AB10" s="9"/>
      <c r="AC10" s="9"/>
      <c r="AD10" s="9"/>
      <c r="AE10" s="45"/>
      <c r="AF10" s="47"/>
      <c r="AG10"/>
      <c r="AH10" s="63"/>
      <c r="AI10" s="166"/>
    </row>
    <row r="11" spans="1:35" x14ac:dyDescent="0.25">
      <c r="L11" s="120"/>
      <c r="M11" s="120"/>
      <c r="N11" s="120"/>
      <c r="O11" s="120"/>
      <c r="P11" s="120"/>
      <c r="Q11" s="120"/>
      <c r="R11" s="120"/>
      <c r="S11" s="120"/>
      <c r="W11" s="55"/>
      <c r="Y11" s="20"/>
      <c r="AA11" s="9"/>
      <c r="AB11" s="9"/>
      <c r="AC11" s="9"/>
      <c r="AD11" s="9"/>
      <c r="AE11" s="45"/>
      <c r="AF11" s="47"/>
      <c r="AG11"/>
      <c r="AH11"/>
      <c r="AI11" s="166"/>
    </row>
    <row r="12" spans="1:35" ht="19.5" thickBot="1" x14ac:dyDescent="0.3">
      <c r="A12" s="176" t="s">
        <v>357</v>
      </c>
      <c r="E12" s="176" t="s">
        <v>357</v>
      </c>
      <c r="J12" s="176" t="s">
        <v>361</v>
      </c>
      <c r="K12" s="176" t="s">
        <v>361</v>
      </c>
      <c r="L12" s="176" t="s">
        <v>361</v>
      </c>
      <c r="M12" s="120"/>
      <c r="N12" s="120"/>
      <c r="O12" s="120"/>
      <c r="P12" s="120"/>
      <c r="Q12" s="120"/>
      <c r="R12" s="120"/>
      <c r="S12" s="176" t="s">
        <v>361</v>
      </c>
      <c r="Y12" s="9"/>
      <c r="Z12" s="24"/>
      <c r="AB12" s="25"/>
      <c r="AC12" s="25"/>
      <c r="AD12" s="32"/>
      <c r="AE12" s="45"/>
      <c r="AF12" s="47"/>
      <c r="AG12"/>
      <c r="AH12"/>
    </row>
    <row r="13" spans="1:35" ht="15.75" thickBot="1" x14ac:dyDescent="0.3">
      <c r="A13" s="15" t="s">
        <v>286</v>
      </c>
      <c r="B13" s="16" t="s">
        <v>3</v>
      </c>
      <c r="C13" s="16" t="s">
        <v>115</v>
      </c>
      <c r="D13" s="16" t="s">
        <v>134</v>
      </c>
      <c r="E13" s="16" t="s">
        <v>132</v>
      </c>
      <c r="F13" s="16" t="s">
        <v>111</v>
      </c>
      <c r="G13" s="121" t="s">
        <v>250</v>
      </c>
      <c r="H13" s="121" t="s">
        <v>251</v>
      </c>
      <c r="I13" s="16" t="s">
        <v>133</v>
      </c>
      <c r="J13" s="122" t="s">
        <v>311</v>
      </c>
      <c r="K13" s="122" t="s">
        <v>332</v>
      </c>
      <c r="L13" s="122" t="s">
        <v>312</v>
      </c>
      <c r="M13" s="146" t="s">
        <v>336</v>
      </c>
      <c r="N13" s="146" t="s">
        <v>335</v>
      </c>
      <c r="O13" s="146" t="s">
        <v>337</v>
      </c>
      <c r="P13" s="146" t="s">
        <v>323</v>
      </c>
      <c r="Q13" s="146" t="s">
        <v>324</v>
      </c>
      <c r="R13" s="146" t="s">
        <v>327</v>
      </c>
      <c r="S13" s="122" t="s">
        <v>309</v>
      </c>
      <c r="T13" s="169" t="s">
        <v>255</v>
      </c>
      <c r="U13" s="170" t="s">
        <v>253</v>
      </c>
      <c r="V13" s="168"/>
      <c r="Y13" s="200" t="s">
        <v>137</v>
      </c>
      <c r="Z13" s="201"/>
      <c r="AA13" s="201"/>
      <c r="AB13" s="201"/>
      <c r="AC13" s="201"/>
      <c r="AD13" s="201"/>
      <c r="AE13" s="201"/>
      <c r="AF13" s="202"/>
      <c r="AG13"/>
      <c r="AH13"/>
    </row>
    <row r="14" spans="1:35" ht="19.5" thickBot="1" x14ac:dyDescent="0.3">
      <c r="A14" s="163"/>
      <c r="C14" s="24"/>
      <c r="M14" s="136" t="str">
        <f>IFERROR(INDEX(Packs!$M:$V,MATCH($P14,Packs!$W:$W,0),MATCH($K14,Packs!$M$1:$V$1,0)),"")</f>
        <v/>
      </c>
      <c r="N14" s="136" t="str">
        <f>_xlfn.CONCAT(K14,L14)</f>
        <v/>
      </c>
      <c r="O14" s="136" t="str">
        <f>IFERROR(VLOOKUP(N14,'Table de correspondance'!$R:$S,2,FALSE),M14)</f>
        <v/>
      </c>
      <c r="P14" s="136" t="str">
        <f>_xlfn.CONCAT(B14,C14,D14,E14)</f>
        <v/>
      </c>
      <c r="Q14" s="148" t="str">
        <f>IFERROR(F14*VLOOKUP(J14,'Table de correspondance'!$D:$E,2,FALSE),"")</f>
        <v/>
      </c>
      <c r="R14" s="148"/>
      <c r="U14" s="167" t="str">
        <f t="shared" ref="U14" si="0">IF(T14="","",T14*(1-H14))</f>
        <v/>
      </c>
      <c r="V14" s="167"/>
      <c r="Y14" s="56" t="s">
        <v>331</v>
      </c>
      <c r="Z14" s="56" t="s">
        <v>3</v>
      </c>
      <c r="AA14" s="57" t="s">
        <v>142</v>
      </c>
      <c r="AB14" s="57" t="s">
        <v>238</v>
      </c>
      <c r="AC14" s="57" t="s">
        <v>132</v>
      </c>
      <c r="AD14" s="57" t="s">
        <v>240</v>
      </c>
      <c r="AE14" s="66" t="s">
        <v>239</v>
      </c>
      <c r="AF14" s="58" t="s">
        <v>176</v>
      </c>
      <c r="AG14" s="45" t="s">
        <v>334</v>
      </c>
    </row>
    <row r="15" spans="1:35" x14ac:dyDescent="0.25">
      <c r="C15" s="24"/>
      <c r="E15" s="182"/>
      <c r="F15" s="124"/>
      <c r="M15" s="136" t="str">
        <f>IFERROR(INDEX(Packs!$M:$V,MATCH($P15,Packs!$W:$W,0),MATCH($K15,Packs!$M$1:$V$1,0)),"")</f>
        <v/>
      </c>
      <c r="N15" s="136" t="str">
        <f t="shared" ref="N15:N78" si="1">_xlfn.CONCAT(K15,L15)</f>
        <v/>
      </c>
      <c r="O15" s="136" t="str">
        <f>IFERROR(VLOOKUP(N15,'Table de correspondance'!$R:$S,2,FALSE),M15)</f>
        <v/>
      </c>
      <c r="P15" s="136" t="str">
        <f t="shared" ref="P15:P78" si="2">_xlfn.CONCAT(B15,C15,D15,E15)</f>
        <v/>
      </c>
      <c r="Q15" s="148" t="str">
        <f>IFERROR(F15*VLOOKUP(J15,'Table de correspondance'!$D:$E,2,FALSE),"")</f>
        <v/>
      </c>
      <c r="R15" s="148" t="str">
        <f t="shared" ref="R15:R79" si="3">IF(O15&lt;&gt;"",(Q15*(1+O15)),Q15)</f>
        <v/>
      </c>
      <c r="S15" s="136" t="str">
        <f>IF(E15&lt;&gt;"",50%,"")</f>
        <v/>
      </c>
      <c r="T15" s="165" t="str">
        <f>IF(AND(G15&lt;&gt;"",J15&lt;&gt;""),R15*(1-G15),"")</f>
        <v/>
      </c>
      <c r="U15" s="167" t="str">
        <f>IF(T15="","",T15*(1-S15))</f>
        <v/>
      </c>
      <c r="V15" s="167"/>
      <c r="Y15" t="str">
        <f>IF(AG15&lt;&gt;"",VLOOKUP(AG15,Packs!$W:$X,2,FALSE),"")</f>
        <v/>
      </c>
      <c r="Z15" s="19" t="str" cm="1">
        <f t="array" ref="Z15">IFERROR(_xlfn._xlws.FILTER(B14:B800,E14:E800&lt;&gt;""),"")</f>
        <v/>
      </c>
      <c r="AA15" s="23" t="str" cm="1">
        <f t="array" ref="AA15">IFERROR(_xlfn._xlws.FILTER(C14:C800,E14:E800&lt;&gt;""),"")</f>
        <v/>
      </c>
      <c r="AB15" s="23" t="str" cm="1">
        <f t="array" ref="AB15">IFERROR(_xlfn._xlws.FILTER(D14:D800,E14:E800&lt;&gt;""),"")</f>
        <v/>
      </c>
      <c r="AC15" s="23" t="str" cm="1">
        <f t="array" ref="AC15">IFERROR(_xlfn._xlws.FILTER(E14:E800,E14:E800&lt;&gt;""),"")</f>
        <v/>
      </c>
      <c r="AD15" s="19" t="str" cm="1">
        <f t="array" ref="AD15">IFERROR(_xlfn._xlws.FILTER(T14:T800,E14:E800&lt;&gt;""),"")</f>
        <v/>
      </c>
      <c r="AE15" s="19" t="str" cm="1">
        <f t="array" ref="AE15">IFERROR(_xlfn._xlws.FILTER(U14:U800,E14:E800&lt;&gt;""),"")</f>
        <v/>
      </c>
      <c r="AF15" s="31" t="str" cm="1">
        <f t="array" ref="AF15">IFERROR(_xlfn._xlws.FILTER(I14:I800,E14:E800&lt;&gt;""),"")</f>
        <v/>
      </c>
      <c r="AG15" s="45" t="str">
        <f>IFERROR(_xlfn.CONCAT(Z15,AA15,AB15,AC15),"")</f>
        <v/>
      </c>
    </row>
    <row r="16" spans="1:35" x14ac:dyDescent="0.25">
      <c r="C16" s="24"/>
      <c r="E16" s="197"/>
      <c r="F16" s="124"/>
      <c r="M16" s="136" t="str">
        <f>IFERROR(INDEX(Packs!$M:$V,MATCH($P16,Packs!$W:$W,0),MATCH($K16,Packs!$M$1:$V$1,0)),"")</f>
        <v/>
      </c>
      <c r="N16" s="136" t="str">
        <f t="shared" si="1"/>
        <v/>
      </c>
      <c r="O16" s="136" t="str">
        <f>IFERROR(VLOOKUP(N16,'Table de correspondance'!$R:$S,2,FALSE),M16)</f>
        <v/>
      </c>
      <c r="P16" s="136" t="str">
        <f t="shared" si="2"/>
        <v/>
      </c>
      <c r="Q16" s="148" t="str">
        <f>IFERROR(F16*VLOOKUP(J16,'Table de correspondance'!$D:$E,2,FALSE),"")</f>
        <v/>
      </c>
      <c r="R16" s="148" t="str">
        <f t="shared" si="3"/>
        <v/>
      </c>
      <c r="S16" s="136" t="str">
        <f t="shared" ref="S16:S17" si="4">IF(E16&lt;&gt;"",50%,"")</f>
        <v/>
      </c>
      <c r="T16" s="165" t="str">
        <f t="shared" ref="T16:T79" si="5">IF(AND(G16&lt;&gt;"",J16&lt;&gt;""),R16*(1-G16),"")</f>
        <v/>
      </c>
      <c r="U16" s="167" t="str">
        <f t="shared" ref="U16:U79" si="6">IF(T16="","",T16*(1-S16))</f>
        <v/>
      </c>
      <c r="V16" s="167"/>
      <c r="Y16" t="str">
        <f>IF(AG16&lt;&gt;"",VLOOKUP(AG16,Packs!$W:$X,2,FALSE),"")</f>
        <v/>
      </c>
      <c r="Z16" s="19"/>
      <c r="AA16" s="23"/>
      <c r="AB16" s="23"/>
      <c r="AC16" s="23"/>
      <c r="AD16" s="19"/>
      <c r="AE16" s="19"/>
      <c r="AG16" s="45" t="str">
        <f>IFERROR(_xlfn.CONCAT(Z16,AA16,AB16,AC16),"")</f>
        <v/>
      </c>
    </row>
    <row r="17" spans="3:33" x14ac:dyDescent="0.25">
      <c r="C17" s="24"/>
      <c r="E17" s="197"/>
      <c r="F17" s="124"/>
      <c r="M17" s="136" t="str">
        <f>IFERROR(INDEX(Packs!$M:$V,MATCH($P17,Packs!$W:$W,0),MATCH($K17,Packs!$M$1:$V$1,0)),"")</f>
        <v/>
      </c>
      <c r="N17" s="136" t="str">
        <f t="shared" si="1"/>
        <v/>
      </c>
      <c r="O17" s="136" t="str">
        <f>IFERROR(VLOOKUP(N17,'Table de correspondance'!$R:$S,2,FALSE),M17)</f>
        <v/>
      </c>
      <c r="P17" s="136" t="str">
        <f t="shared" si="2"/>
        <v/>
      </c>
      <c r="Q17" s="148" t="str">
        <f>IFERROR(F17*VLOOKUP(J17,'Table de correspondance'!$D:$E,2,FALSE),"")</f>
        <v/>
      </c>
      <c r="R17" s="148" t="str">
        <f t="shared" si="3"/>
        <v/>
      </c>
      <c r="S17" s="136" t="str">
        <f t="shared" si="4"/>
        <v/>
      </c>
      <c r="T17" s="165" t="str">
        <f t="shared" si="5"/>
        <v/>
      </c>
      <c r="U17" s="167" t="str">
        <f t="shared" si="6"/>
        <v/>
      </c>
      <c r="V17" s="167"/>
      <c r="Y17" t="str">
        <f>IF(AG17&lt;&gt;"",VLOOKUP(AG17,Packs!$W:$X,2,FALSE),"")</f>
        <v/>
      </c>
      <c r="Z17" s="19"/>
      <c r="AA17" s="23"/>
      <c r="AB17" s="23"/>
      <c r="AC17" s="23"/>
      <c r="AD17" s="19"/>
      <c r="AE17" s="19"/>
      <c r="AG17" s="45" t="str">
        <f t="shared" ref="AG17:AG79" si="7">IFERROR(_xlfn.CONCAT(Z17,AA17,AB17,AC17),"")</f>
        <v/>
      </c>
    </row>
    <row r="18" spans="3:33" x14ac:dyDescent="0.25">
      <c r="C18" s="24"/>
      <c r="E18" s="197"/>
      <c r="F18" s="124"/>
      <c r="M18" s="136" t="str">
        <f>IFERROR(INDEX(Packs!$M:$V,MATCH($P18,Packs!$W:$W,0),MATCH($K18,Packs!$M$1:$V$1,0)),"")</f>
        <v/>
      </c>
      <c r="N18" s="136" t="str">
        <f t="shared" si="1"/>
        <v/>
      </c>
      <c r="O18" s="136" t="str">
        <f>IFERROR(VLOOKUP(N18,'Table de correspondance'!$R:$S,2,FALSE),M18)</f>
        <v/>
      </c>
      <c r="P18" s="136" t="str">
        <f t="shared" si="2"/>
        <v/>
      </c>
      <c r="Q18" s="148" t="str">
        <f>IFERROR(F18*VLOOKUP(J18,'Table de correspondance'!$D:$E,2,FALSE),"")</f>
        <v/>
      </c>
      <c r="R18" s="148" t="str">
        <f t="shared" si="3"/>
        <v/>
      </c>
      <c r="S18" s="136" t="str">
        <f t="shared" ref="S18:S79" si="8">IF(J18&lt;&gt;"",50%,"")</f>
        <v/>
      </c>
      <c r="T18" s="165" t="str">
        <f t="shared" si="5"/>
        <v/>
      </c>
      <c r="U18" s="167" t="str">
        <f t="shared" si="6"/>
        <v/>
      </c>
      <c r="V18" s="167"/>
      <c r="Y18" t="str">
        <f>IF(AG18&lt;&gt;"",VLOOKUP(AG18,Packs!$W:$X,2,FALSE),"")</f>
        <v/>
      </c>
      <c r="Z18" s="19"/>
      <c r="AA18" s="23"/>
      <c r="AB18" s="23"/>
      <c r="AC18" s="23"/>
      <c r="AD18" s="19"/>
      <c r="AE18" s="19"/>
      <c r="AG18" s="45" t="str">
        <f t="shared" si="7"/>
        <v/>
      </c>
    </row>
    <row r="19" spans="3:33" x14ac:dyDescent="0.25">
      <c r="C19" s="24"/>
      <c r="E19" s="182"/>
      <c r="F19" s="124"/>
      <c r="I19" s="191"/>
      <c r="M19" s="136" t="str">
        <f>IFERROR(INDEX(Packs!$M:$V,MATCH($P19,Packs!$W:$W,0),MATCH($K19,Packs!$M$1:$V$1,0)),"")</f>
        <v/>
      </c>
      <c r="N19" s="136" t="str">
        <f t="shared" si="1"/>
        <v/>
      </c>
      <c r="O19" s="136" t="str">
        <f>IFERROR(VLOOKUP(N19,'Table de correspondance'!$R:$S,2,FALSE),M19)</f>
        <v/>
      </c>
      <c r="P19" s="136" t="str">
        <f t="shared" si="2"/>
        <v/>
      </c>
      <c r="Q19" s="148" t="str">
        <f>IFERROR(F19*VLOOKUP(J19,'Table de correspondance'!$D:$E,2,FALSE),"")</f>
        <v/>
      </c>
      <c r="R19" s="148" t="str">
        <f t="shared" si="3"/>
        <v/>
      </c>
      <c r="S19" s="136" t="str">
        <f t="shared" si="8"/>
        <v/>
      </c>
      <c r="T19" s="165" t="str">
        <f t="shared" si="5"/>
        <v/>
      </c>
      <c r="U19" s="167" t="str">
        <f t="shared" si="6"/>
        <v/>
      </c>
      <c r="V19" s="167"/>
      <c r="Y19" t="str">
        <f>IF(AG19&lt;&gt;"",VLOOKUP(AG19,Packs!$W:$X,2,FALSE),"")</f>
        <v/>
      </c>
      <c r="Z19" s="19"/>
      <c r="AA19" s="23"/>
      <c r="AB19" s="23"/>
      <c r="AC19" s="23"/>
      <c r="AD19" s="19"/>
      <c r="AE19" s="19"/>
      <c r="AG19" s="45" t="str">
        <f t="shared" si="7"/>
        <v/>
      </c>
    </row>
    <row r="20" spans="3:33" x14ac:dyDescent="0.25">
      <c r="C20" s="24"/>
      <c r="E20" s="182"/>
      <c r="F20" s="124"/>
      <c r="M20" s="136" t="str">
        <f>IFERROR(INDEX(Packs!$M:$V,MATCH($P20,Packs!$W:$W,0),MATCH($K20,Packs!$M$1:$V$1,0)),"")</f>
        <v/>
      </c>
      <c r="N20" s="136" t="str">
        <f t="shared" si="1"/>
        <v/>
      </c>
      <c r="O20" s="136" t="str">
        <f>IFERROR(VLOOKUP(N20,'Table de correspondance'!$R:$S,2,FALSE),M20)</f>
        <v/>
      </c>
      <c r="P20" s="136" t="str">
        <f t="shared" si="2"/>
        <v/>
      </c>
      <c r="Q20" s="148" t="str">
        <f>IFERROR(F20*VLOOKUP(J20,'Table de correspondance'!$D:$E,2,FALSE),"")</f>
        <v/>
      </c>
      <c r="R20" s="148" t="str">
        <f t="shared" si="3"/>
        <v/>
      </c>
      <c r="S20" s="136" t="str">
        <f t="shared" si="8"/>
        <v/>
      </c>
      <c r="T20" s="165" t="str">
        <f t="shared" si="5"/>
        <v/>
      </c>
      <c r="U20" s="167" t="str">
        <f t="shared" si="6"/>
        <v/>
      </c>
      <c r="V20" s="167"/>
      <c r="Y20" t="str">
        <f>IF(AG20&lt;&gt;"",VLOOKUP(AG20,Packs!$W:$X,2,FALSE),"")</f>
        <v/>
      </c>
      <c r="Z20" s="19"/>
      <c r="AA20" s="23"/>
      <c r="AB20" s="23"/>
      <c r="AC20" s="23"/>
      <c r="AD20" s="19"/>
      <c r="AE20" s="19"/>
      <c r="AG20" s="45" t="str">
        <f t="shared" si="7"/>
        <v/>
      </c>
    </row>
    <row r="21" spans="3:33" x14ac:dyDescent="0.25">
      <c r="C21" s="24"/>
      <c r="E21" s="182"/>
      <c r="F21" s="124"/>
      <c r="M21" s="136" t="str">
        <f>IFERROR(INDEX(Packs!$M:$V,MATCH($P21,Packs!$W:$W,0),MATCH($K21,Packs!$M$1:$V$1,0)),"")</f>
        <v/>
      </c>
      <c r="N21" s="136" t="str">
        <f t="shared" si="1"/>
        <v/>
      </c>
      <c r="O21" s="136" t="str">
        <f>IFERROR(VLOOKUP(N21,'Table de correspondance'!$R:$S,2,FALSE),M21)</f>
        <v/>
      </c>
      <c r="P21" s="136" t="str">
        <f t="shared" si="2"/>
        <v/>
      </c>
      <c r="Q21" s="148" t="str">
        <f>IFERROR(F21*VLOOKUP(J21,'Table de correspondance'!$D:$E,2,FALSE),"")</f>
        <v/>
      </c>
      <c r="R21" s="148" t="str">
        <f t="shared" si="3"/>
        <v/>
      </c>
      <c r="S21" s="136" t="str">
        <f t="shared" si="8"/>
        <v/>
      </c>
      <c r="T21" s="165" t="str">
        <f t="shared" si="5"/>
        <v/>
      </c>
      <c r="U21" s="167" t="str">
        <f t="shared" si="6"/>
        <v/>
      </c>
      <c r="V21" s="167"/>
      <c r="Y21" t="str">
        <f>IF(AG21&lt;&gt;"",VLOOKUP(AG21,Packs!$W:$X,2,FALSE),"")</f>
        <v/>
      </c>
      <c r="Z21" s="19"/>
      <c r="AA21" s="23"/>
      <c r="AB21" s="23"/>
      <c r="AC21" s="23"/>
      <c r="AD21" s="19"/>
      <c r="AE21" s="19"/>
      <c r="AG21" s="45" t="str">
        <f t="shared" si="7"/>
        <v/>
      </c>
    </row>
    <row r="22" spans="3:33" x14ac:dyDescent="0.25">
      <c r="C22" s="24"/>
      <c r="E22" s="182"/>
      <c r="F22" s="124"/>
      <c r="M22" s="136" t="str">
        <f>IFERROR(INDEX(Packs!$M:$V,MATCH($P22,Packs!$W:$W,0),MATCH($K22,Packs!$M$1:$V$1,0)),"")</f>
        <v/>
      </c>
      <c r="N22" s="136" t="str">
        <f t="shared" si="1"/>
        <v/>
      </c>
      <c r="O22" s="136" t="str">
        <f>IFERROR(VLOOKUP(N22,'Table de correspondance'!$R:$S,2,FALSE),M22)</f>
        <v/>
      </c>
      <c r="P22" s="136" t="str">
        <f t="shared" si="2"/>
        <v/>
      </c>
      <c r="Q22" s="148" t="str">
        <f>IFERROR(F22*VLOOKUP(J22,'Table de correspondance'!$D:$E,2,FALSE),"")</f>
        <v/>
      </c>
      <c r="R22" s="148" t="str">
        <f t="shared" si="3"/>
        <v/>
      </c>
      <c r="S22" s="136" t="str">
        <f t="shared" si="8"/>
        <v/>
      </c>
      <c r="T22" s="165" t="str">
        <f t="shared" si="5"/>
        <v/>
      </c>
      <c r="U22" s="167" t="str">
        <f t="shared" si="6"/>
        <v/>
      </c>
      <c r="V22" s="167"/>
      <c r="Y22" t="str">
        <f>IF(AG22&lt;&gt;"",VLOOKUP(AG22,Packs!$W:$X,2,FALSE),"")</f>
        <v/>
      </c>
      <c r="AD22" s="25"/>
      <c r="AE22" s="25"/>
      <c r="AG22" s="45" t="str">
        <f t="shared" si="7"/>
        <v/>
      </c>
    </row>
    <row r="23" spans="3:33" x14ac:dyDescent="0.25">
      <c r="C23" s="24"/>
      <c r="E23" s="182"/>
      <c r="F23" s="124"/>
      <c r="M23" s="136" t="str">
        <f>IFERROR(INDEX(Packs!$M:$V,MATCH($P23,Packs!$W:$W,0),MATCH($K23,Packs!$M$1:$V$1,0)),"")</f>
        <v/>
      </c>
      <c r="N23" s="136" t="str">
        <f t="shared" si="1"/>
        <v/>
      </c>
      <c r="O23" s="136" t="str">
        <f>IFERROR(VLOOKUP(N23,'Table de correspondance'!$R:$S,2,FALSE),M23)</f>
        <v/>
      </c>
      <c r="P23" s="136" t="str">
        <f t="shared" si="2"/>
        <v/>
      </c>
      <c r="Q23" s="148" t="str">
        <f>IFERROR(F23*VLOOKUP(J23,'Table de correspondance'!$D:$E,2,FALSE),"")</f>
        <v/>
      </c>
      <c r="R23" s="148" t="str">
        <f t="shared" si="3"/>
        <v/>
      </c>
      <c r="S23" s="136" t="str">
        <f t="shared" si="8"/>
        <v/>
      </c>
      <c r="T23" s="165" t="str">
        <f t="shared" si="5"/>
        <v/>
      </c>
      <c r="U23" s="167" t="str">
        <f t="shared" si="6"/>
        <v/>
      </c>
      <c r="V23" s="167"/>
      <c r="Y23" t="str">
        <f>IF(AG23&lt;&gt;"",VLOOKUP(AG23,Packs!$W:$X,2,FALSE),"")</f>
        <v/>
      </c>
      <c r="Z23" s="19"/>
      <c r="AA23" s="23"/>
      <c r="AB23" s="23"/>
      <c r="AC23" s="23"/>
      <c r="AD23" s="19"/>
      <c r="AE23" s="19"/>
      <c r="AG23" s="45" t="str">
        <f t="shared" si="7"/>
        <v/>
      </c>
    </row>
    <row r="24" spans="3:33" x14ac:dyDescent="0.25">
      <c r="C24" s="24"/>
      <c r="E24" s="182"/>
      <c r="F24" s="124"/>
      <c r="M24" s="136" t="str">
        <f>IFERROR(INDEX(Packs!$M:$V,MATCH($P24,Packs!$W:$W,0),MATCH($K24,Packs!$M$1:$V$1,0)),"")</f>
        <v/>
      </c>
      <c r="N24" s="136" t="str">
        <f t="shared" si="1"/>
        <v/>
      </c>
      <c r="O24" s="136" t="str">
        <f>IFERROR(VLOOKUP(N24,'Table de correspondance'!$R:$S,2,FALSE),M24)</f>
        <v/>
      </c>
      <c r="P24" s="136" t="str">
        <f t="shared" si="2"/>
        <v/>
      </c>
      <c r="Q24" s="148" t="str">
        <f>IFERROR(F24*VLOOKUP(J24,'Table de correspondance'!$D:$E,2,FALSE),"")</f>
        <v/>
      </c>
      <c r="R24" s="148" t="str">
        <f t="shared" si="3"/>
        <v/>
      </c>
      <c r="S24" s="136" t="str">
        <f t="shared" si="8"/>
        <v/>
      </c>
      <c r="T24" s="165" t="str">
        <f t="shared" si="5"/>
        <v/>
      </c>
      <c r="U24" s="167" t="str">
        <f t="shared" si="6"/>
        <v/>
      </c>
      <c r="V24" s="167"/>
      <c r="Y24" t="str">
        <f>IF(AG24&lt;&gt;"",VLOOKUP(AG24,Packs!$W:$X,2,FALSE),"")</f>
        <v/>
      </c>
      <c r="Z24" s="19"/>
      <c r="AA24" s="23"/>
      <c r="AB24" s="23"/>
      <c r="AC24" s="23"/>
      <c r="AD24" s="19"/>
      <c r="AE24" s="19"/>
      <c r="AG24" s="45" t="str">
        <f t="shared" si="7"/>
        <v/>
      </c>
    </row>
    <row r="25" spans="3:33" x14ac:dyDescent="0.25">
      <c r="C25" s="24"/>
      <c r="E25" s="182"/>
      <c r="F25" s="124"/>
      <c r="M25" s="136" t="str">
        <f>IFERROR(INDEX(Packs!$M:$V,MATCH($P25,Packs!$W:$W,0),MATCH($K25,Packs!$M$1:$V$1,0)),"")</f>
        <v/>
      </c>
      <c r="N25" s="136" t="str">
        <f t="shared" si="1"/>
        <v/>
      </c>
      <c r="O25" s="136" t="str">
        <f>IFERROR(VLOOKUP(N25,'Table de correspondance'!$R:$S,2,FALSE),M25)</f>
        <v/>
      </c>
      <c r="P25" s="136" t="str">
        <f t="shared" si="2"/>
        <v/>
      </c>
      <c r="Q25" s="148" t="str">
        <f>IFERROR(F25*VLOOKUP(J25,'Table de correspondance'!$D:$E,2,FALSE),"")</f>
        <v/>
      </c>
      <c r="R25" s="148" t="str">
        <f t="shared" si="3"/>
        <v/>
      </c>
      <c r="S25" s="136" t="str">
        <f t="shared" si="8"/>
        <v/>
      </c>
      <c r="T25" s="165" t="str">
        <f t="shared" si="5"/>
        <v/>
      </c>
      <c r="U25" s="167" t="str">
        <f t="shared" si="6"/>
        <v/>
      </c>
      <c r="V25" s="167"/>
      <c r="Y25" t="str">
        <f>IF(AG25&lt;&gt;"",VLOOKUP(AG25,Packs!$W:$X,2,FALSE),"")</f>
        <v/>
      </c>
      <c r="Z25" s="19"/>
      <c r="AA25" s="23"/>
      <c r="AB25" s="23"/>
      <c r="AC25" s="23"/>
      <c r="AD25" s="19"/>
      <c r="AE25" s="19"/>
      <c r="AG25" s="45" t="str">
        <f t="shared" si="7"/>
        <v/>
      </c>
    </row>
    <row r="26" spans="3:33" x14ac:dyDescent="0.25">
      <c r="C26" s="24"/>
      <c r="E26" s="182"/>
      <c r="F26" s="124"/>
      <c r="M26" s="136" t="str">
        <f>IFERROR(INDEX(Packs!$M:$V,MATCH($P26,Packs!$W:$W,0),MATCH($K26,Packs!$M$1:$V$1,0)),"")</f>
        <v/>
      </c>
      <c r="N26" s="136" t="str">
        <f t="shared" si="1"/>
        <v/>
      </c>
      <c r="O26" s="136" t="str">
        <f>IFERROR(VLOOKUP(N26,'Table de correspondance'!$R:$S,2,FALSE),M26)</f>
        <v/>
      </c>
      <c r="P26" s="136" t="str">
        <f t="shared" si="2"/>
        <v/>
      </c>
      <c r="Q26" s="148" t="str">
        <f>IFERROR(F26*VLOOKUP(J26,'Table de correspondance'!$D:$E,2,FALSE),"")</f>
        <v/>
      </c>
      <c r="R26" s="148" t="str">
        <f t="shared" si="3"/>
        <v/>
      </c>
      <c r="S26" s="136" t="str">
        <f t="shared" si="8"/>
        <v/>
      </c>
      <c r="T26" s="165" t="str">
        <f t="shared" si="5"/>
        <v/>
      </c>
      <c r="U26" s="167" t="str">
        <f t="shared" si="6"/>
        <v/>
      </c>
      <c r="V26" s="167"/>
      <c r="Y26" t="str">
        <f>IF(AG26&lt;&gt;"",VLOOKUP(AG26,Packs!$W:$X,2,FALSE),"")</f>
        <v/>
      </c>
      <c r="Z26" s="19"/>
      <c r="AA26" s="23"/>
      <c r="AB26" s="23"/>
      <c r="AC26" s="23"/>
      <c r="AD26" s="19"/>
      <c r="AE26" s="19"/>
      <c r="AG26" s="45" t="str">
        <f t="shared" si="7"/>
        <v/>
      </c>
    </row>
    <row r="27" spans="3:33" x14ac:dyDescent="0.25">
      <c r="C27" s="24"/>
      <c r="E27" s="182"/>
      <c r="F27" s="124"/>
      <c r="M27" s="136" t="str">
        <f>IFERROR(INDEX(Packs!$M:$V,MATCH($P27,Packs!$W:$W,0),MATCH($K27,Packs!$M$1:$V$1,0)),"")</f>
        <v/>
      </c>
      <c r="N27" s="136" t="str">
        <f t="shared" si="1"/>
        <v/>
      </c>
      <c r="O27" s="136" t="str">
        <f>IFERROR(VLOOKUP(N27,'Table de correspondance'!$R:$S,2,FALSE),M27)</f>
        <v/>
      </c>
      <c r="P27" s="136" t="str">
        <f t="shared" si="2"/>
        <v/>
      </c>
      <c r="Q27" s="148" t="str">
        <f>IFERROR(F27*VLOOKUP(J27,'Table de correspondance'!$D:$E,2,FALSE),"")</f>
        <v/>
      </c>
      <c r="R27" s="148" t="str">
        <f t="shared" si="3"/>
        <v/>
      </c>
      <c r="S27" s="136" t="str">
        <f t="shared" si="8"/>
        <v/>
      </c>
      <c r="T27" s="165" t="str">
        <f t="shared" si="5"/>
        <v/>
      </c>
      <c r="U27" s="167" t="str">
        <f t="shared" si="6"/>
        <v/>
      </c>
      <c r="V27" s="167"/>
      <c r="Y27" t="str">
        <f>IF(AG27&lt;&gt;"",VLOOKUP(AG27,Packs!$W:$X,2,FALSE),"")</f>
        <v/>
      </c>
      <c r="Z27" s="19"/>
      <c r="AA27" s="23"/>
      <c r="AB27" s="23"/>
      <c r="AC27" s="23"/>
      <c r="AD27" s="19"/>
      <c r="AE27" s="19"/>
      <c r="AG27" s="45" t="str">
        <f t="shared" si="7"/>
        <v/>
      </c>
    </row>
    <row r="28" spans="3:33" x14ac:dyDescent="0.25">
      <c r="C28" s="24"/>
      <c r="E28" s="182"/>
      <c r="F28" s="124"/>
      <c r="M28" s="136" t="str">
        <f>IFERROR(INDEX(Packs!$M:$V,MATCH($P28,Packs!$W:$W,0),MATCH($K28,Packs!$M$1:$V$1,0)),"")</f>
        <v/>
      </c>
      <c r="N28" s="136" t="str">
        <f t="shared" si="1"/>
        <v/>
      </c>
      <c r="O28" s="136" t="str">
        <f>IFERROR(VLOOKUP(N28,'Table de correspondance'!$R:$S,2,FALSE),M28)</f>
        <v/>
      </c>
      <c r="P28" s="136" t="str">
        <f t="shared" si="2"/>
        <v/>
      </c>
      <c r="Q28" s="148" t="str">
        <f>IFERROR(F28*VLOOKUP(J28,'Table de correspondance'!$D:$E,2,FALSE),"")</f>
        <v/>
      </c>
      <c r="R28" s="148" t="str">
        <f t="shared" si="3"/>
        <v/>
      </c>
      <c r="S28" s="136" t="str">
        <f t="shared" si="8"/>
        <v/>
      </c>
      <c r="T28" s="165" t="str">
        <f t="shared" si="5"/>
        <v/>
      </c>
      <c r="U28" s="167" t="str">
        <f t="shared" si="6"/>
        <v/>
      </c>
      <c r="V28" s="167"/>
      <c r="Y28" t="str">
        <f>IF(AG28&lt;&gt;"",VLOOKUP(AG28,Packs!$W:$X,2,FALSE),"")</f>
        <v/>
      </c>
      <c r="Z28" s="19"/>
      <c r="AA28" s="23"/>
      <c r="AB28" s="23"/>
      <c r="AC28" s="23"/>
      <c r="AD28" s="19"/>
      <c r="AE28" s="19"/>
      <c r="AG28" s="45" t="str">
        <f t="shared" si="7"/>
        <v/>
      </c>
    </row>
    <row r="29" spans="3:33" x14ac:dyDescent="0.25">
      <c r="C29" s="24"/>
      <c r="E29" s="182"/>
      <c r="M29" s="136" t="str">
        <f>IFERROR(INDEX(Packs!$M:$V,MATCH($P29,Packs!$W:$W,0),MATCH($K29,Packs!$M$1:$V$1,0)),"")</f>
        <v/>
      </c>
      <c r="N29" s="136" t="str">
        <f t="shared" si="1"/>
        <v/>
      </c>
      <c r="O29" s="136" t="str">
        <f>IFERROR(VLOOKUP(N29,'Table de correspondance'!$R:$S,2,FALSE),M29)</f>
        <v/>
      </c>
      <c r="P29" s="136" t="str">
        <f t="shared" si="2"/>
        <v/>
      </c>
      <c r="Q29" s="148" t="str">
        <f>IFERROR(F29*VLOOKUP(J29,'Table de correspondance'!$D:$E,2,FALSE),"")</f>
        <v/>
      </c>
      <c r="R29" s="148" t="str">
        <f t="shared" si="3"/>
        <v/>
      </c>
      <c r="S29" s="136" t="str">
        <f t="shared" si="8"/>
        <v/>
      </c>
      <c r="T29" s="165" t="str">
        <f t="shared" si="5"/>
        <v/>
      </c>
      <c r="U29" s="167" t="str">
        <f t="shared" si="6"/>
        <v/>
      </c>
      <c r="V29" s="167"/>
      <c r="Y29" t="str">
        <f>IF(AG29&lt;&gt;"",VLOOKUP(AG29,Packs!$W:$X,2,FALSE),"")</f>
        <v/>
      </c>
      <c r="Z29" s="19"/>
      <c r="AA29" s="23"/>
      <c r="AB29" s="23"/>
      <c r="AC29" s="23"/>
      <c r="AD29" s="19"/>
      <c r="AE29" s="19"/>
      <c r="AG29" s="45" t="str">
        <f t="shared" si="7"/>
        <v/>
      </c>
    </row>
    <row r="30" spans="3:33" x14ac:dyDescent="0.25">
      <c r="C30" s="24"/>
      <c r="E30" s="182"/>
      <c r="F30" s="124"/>
      <c r="M30" s="136" t="str">
        <f>IFERROR(INDEX(Packs!$M:$V,MATCH($P30,Packs!$W:$W,0),MATCH($K30,Packs!$M$1:$V$1,0)),"")</f>
        <v/>
      </c>
      <c r="N30" s="136" t="str">
        <f t="shared" si="1"/>
        <v/>
      </c>
      <c r="O30" s="136" t="str">
        <f>IFERROR(VLOOKUP(N30,'Table de correspondance'!$R:$S,2,FALSE),M30)</f>
        <v/>
      </c>
      <c r="P30" s="136" t="str">
        <f t="shared" si="2"/>
        <v/>
      </c>
      <c r="Q30" s="148" t="str">
        <f>IFERROR(F30*VLOOKUP(J30,'Table de correspondance'!$D:$E,2,FALSE),"")</f>
        <v/>
      </c>
      <c r="R30" s="148" t="str">
        <f t="shared" si="3"/>
        <v/>
      </c>
      <c r="S30" s="136" t="str">
        <f t="shared" si="8"/>
        <v/>
      </c>
      <c r="T30" s="165" t="str">
        <f t="shared" si="5"/>
        <v/>
      </c>
      <c r="U30" s="167" t="str">
        <f t="shared" si="6"/>
        <v/>
      </c>
      <c r="V30" s="167"/>
      <c r="Y30" t="str">
        <f>IF(AG30&lt;&gt;"",VLOOKUP(AG30,Packs!$W:$X,2,FALSE),"")</f>
        <v/>
      </c>
      <c r="Z30" s="19"/>
      <c r="AA30" s="23"/>
      <c r="AB30" s="23"/>
      <c r="AC30" s="23"/>
      <c r="AD30" s="19"/>
      <c r="AE30" s="19"/>
      <c r="AG30" s="45" t="str">
        <f t="shared" si="7"/>
        <v/>
      </c>
    </row>
    <row r="31" spans="3:33" x14ac:dyDescent="0.25">
      <c r="C31" s="24"/>
      <c r="E31" s="182"/>
      <c r="M31" s="136" t="str">
        <f>IFERROR(INDEX(Packs!$M:$V,MATCH($P31,Packs!$W:$W,0),MATCH($K31,Packs!$M$1:$V$1,0)),"")</f>
        <v/>
      </c>
      <c r="N31" s="136" t="str">
        <f t="shared" si="1"/>
        <v/>
      </c>
      <c r="O31" s="136" t="str">
        <f>IFERROR(VLOOKUP(N31,'Table de correspondance'!$R:$S,2,FALSE),M31)</f>
        <v/>
      </c>
      <c r="P31" s="136" t="str">
        <f t="shared" si="2"/>
        <v/>
      </c>
      <c r="Q31" s="148" t="str">
        <f>IFERROR(F31*VLOOKUP(J31,'Table de correspondance'!$D:$E,2,FALSE),"")</f>
        <v/>
      </c>
      <c r="R31" s="148" t="str">
        <f t="shared" si="3"/>
        <v/>
      </c>
      <c r="S31" s="136" t="str">
        <f t="shared" si="8"/>
        <v/>
      </c>
      <c r="T31" s="165" t="str">
        <f t="shared" si="5"/>
        <v/>
      </c>
      <c r="U31" s="167" t="str">
        <f t="shared" si="6"/>
        <v/>
      </c>
      <c r="V31" s="167"/>
      <c r="Y31" t="str">
        <f>IF(AG31&lt;&gt;"",VLOOKUP(AG31,Packs!$W:$X,2,FALSE),"")</f>
        <v/>
      </c>
      <c r="Z31" s="19"/>
      <c r="AA31" s="23"/>
      <c r="AB31" s="23"/>
      <c r="AC31" s="23"/>
      <c r="AD31" s="19"/>
      <c r="AE31" s="19"/>
      <c r="AG31" s="45" t="str">
        <f t="shared" si="7"/>
        <v/>
      </c>
    </row>
    <row r="32" spans="3:33" x14ac:dyDescent="0.25">
      <c r="C32" s="24"/>
      <c r="E32" s="182"/>
      <c r="M32" s="136" t="str">
        <f>IFERROR(INDEX(Packs!$M:$V,MATCH($P32,Packs!$W:$W,0),MATCH($K32,Packs!$M$1:$V$1,0)),"")</f>
        <v/>
      </c>
      <c r="N32" s="136" t="str">
        <f t="shared" si="1"/>
        <v/>
      </c>
      <c r="O32" s="136" t="str">
        <f>IFERROR(VLOOKUP(N32,'Table de correspondance'!$R:$S,2,FALSE),M32)</f>
        <v/>
      </c>
      <c r="P32" s="136" t="str">
        <f t="shared" si="2"/>
        <v/>
      </c>
      <c r="Q32" s="148" t="str">
        <f>IFERROR(F32*VLOOKUP(J32,'Table de correspondance'!$D:$E,2,FALSE),"")</f>
        <v/>
      </c>
      <c r="R32" s="148" t="str">
        <f t="shared" si="3"/>
        <v/>
      </c>
      <c r="S32" s="136" t="str">
        <f t="shared" si="8"/>
        <v/>
      </c>
      <c r="T32" s="165" t="str">
        <f t="shared" si="5"/>
        <v/>
      </c>
      <c r="U32" s="167" t="str">
        <f t="shared" si="6"/>
        <v/>
      </c>
      <c r="V32" s="167"/>
      <c r="Y32" t="str">
        <f>IF(AG32&lt;&gt;"",VLOOKUP(AG32,Packs!$W:$X,2,FALSE),"")</f>
        <v/>
      </c>
      <c r="AB32" s="32"/>
      <c r="AC32" s="32"/>
      <c r="AD32" s="25"/>
      <c r="AE32" s="25"/>
      <c r="AF32" s="47"/>
      <c r="AG32" s="45" t="str">
        <f t="shared" si="7"/>
        <v/>
      </c>
    </row>
    <row r="33" spans="3:37" x14ac:dyDescent="0.25">
      <c r="C33" s="24"/>
      <c r="E33" s="182"/>
      <c r="M33" s="136" t="str">
        <f>IFERROR(INDEX(Packs!$M:$V,MATCH($P33,Packs!$W:$W,0),MATCH($K33,Packs!$M$1:$V$1,0)),"")</f>
        <v/>
      </c>
      <c r="N33" s="136" t="str">
        <f t="shared" si="1"/>
        <v/>
      </c>
      <c r="O33" s="136" t="str">
        <f>IFERROR(VLOOKUP(N33,'Table de correspondance'!$R:$S,2,FALSE),M33)</f>
        <v/>
      </c>
      <c r="P33" s="136" t="str">
        <f t="shared" si="2"/>
        <v/>
      </c>
      <c r="Q33" s="148" t="str">
        <f>IFERROR(F33*VLOOKUP(J33,'Table de correspondance'!$D:$E,2,FALSE),"")</f>
        <v/>
      </c>
      <c r="R33" s="148" t="str">
        <f t="shared" si="3"/>
        <v/>
      </c>
      <c r="S33" s="136" t="str">
        <f t="shared" si="8"/>
        <v/>
      </c>
      <c r="T33" s="165" t="str">
        <f t="shared" si="5"/>
        <v/>
      </c>
      <c r="U33" s="167" t="str">
        <f t="shared" si="6"/>
        <v/>
      </c>
      <c r="V33" s="167"/>
      <c r="Y33" t="str">
        <f>IF(AG33&lt;&gt;"",VLOOKUP(AG33,Packs!$W:$X,2,FALSE),"")</f>
        <v/>
      </c>
      <c r="AB33" s="32"/>
      <c r="AC33" s="32"/>
      <c r="AD33" s="25"/>
      <c r="AE33" s="25"/>
      <c r="AF33" s="47"/>
      <c r="AG33" s="45" t="str">
        <f t="shared" si="7"/>
        <v/>
      </c>
    </row>
    <row r="34" spans="3:37" x14ac:dyDescent="0.25">
      <c r="C34" s="24"/>
      <c r="E34" s="182"/>
      <c r="M34" s="136" t="str">
        <f>IFERROR(INDEX(Packs!$M:$V,MATCH($P34,Packs!$W:$W,0),MATCH($K34,Packs!$M$1:$V$1,0)),"")</f>
        <v/>
      </c>
      <c r="N34" s="136" t="str">
        <f t="shared" si="1"/>
        <v/>
      </c>
      <c r="O34" s="136" t="str">
        <f>IFERROR(VLOOKUP(N34,'Table de correspondance'!$R:$S,2,FALSE),M34)</f>
        <v/>
      </c>
      <c r="P34" s="136" t="str">
        <f t="shared" si="2"/>
        <v/>
      </c>
      <c r="Q34" s="148" t="str">
        <f>IFERROR(F34*VLOOKUP(J34,'Table de correspondance'!$D:$E,2,FALSE),"")</f>
        <v/>
      </c>
      <c r="R34" s="148" t="str">
        <f t="shared" si="3"/>
        <v/>
      </c>
      <c r="S34" s="136" t="str">
        <f t="shared" si="8"/>
        <v/>
      </c>
      <c r="T34" s="165" t="str">
        <f t="shared" si="5"/>
        <v/>
      </c>
      <c r="U34" s="167" t="str">
        <f t="shared" si="6"/>
        <v/>
      </c>
      <c r="V34" s="167"/>
      <c r="Y34" t="str">
        <f>IF(AG34&lt;&gt;"",VLOOKUP(AG34,Packs!$W:$X,2,FALSE),"")</f>
        <v/>
      </c>
      <c r="AB34" s="32"/>
      <c r="AC34" s="32"/>
      <c r="AD34" s="25"/>
      <c r="AE34" s="25"/>
      <c r="AF34" s="47"/>
      <c r="AG34" s="45" t="str">
        <f t="shared" si="7"/>
        <v/>
      </c>
    </row>
    <row r="35" spans="3:37" x14ac:dyDescent="0.25">
      <c r="C35" s="24"/>
      <c r="E35" s="182"/>
      <c r="M35" s="136" t="str">
        <f>IFERROR(INDEX(Packs!$M:$V,MATCH($P35,Packs!$W:$W,0),MATCH($K35,Packs!$M$1:$V$1,0)),"")</f>
        <v/>
      </c>
      <c r="N35" s="136" t="str">
        <f t="shared" si="1"/>
        <v/>
      </c>
      <c r="O35" s="136" t="str">
        <f>IFERROR(VLOOKUP(N35,'Table de correspondance'!$R:$S,2,FALSE),M35)</f>
        <v/>
      </c>
      <c r="P35" s="136" t="str">
        <f t="shared" si="2"/>
        <v/>
      </c>
      <c r="Q35" s="148" t="str">
        <f>IFERROR(F35*VLOOKUP(J35,'Table de correspondance'!$D:$E,2,FALSE),"")</f>
        <v/>
      </c>
      <c r="R35" s="148" t="str">
        <f t="shared" si="3"/>
        <v/>
      </c>
      <c r="S35" s="136" t="str">
        <f t="shared" si="8"/>
        <v/>
      </c>
      <c r="T35" s="165" t="str">
        <f t="shared" si="5"/>
        <v/>
      </c>
      <c r="U35" s="167" t="str">
        <f t="shared" si="6"/>
        <v/>
      </c>
      <c r="V35" s="167"/>
      <c r="Y35" t="str">
        <f>IF(AG35&lt;&gt;"",VLOOKUP(AG35,Packs!$W:$X,2,FALSE),"")</f>
        <v/>
      </c>
      <c r="AB35" s="32"/>
      <c r="AC35" s="32"/>
      <c r="AD35" s="25"/>
      <c r="AE35" s="25"/>
      <c r="AF35" s="47"/>
      <c r="AG35" s="45" t="str">
        <f t="shared" si="7"/>
        <v/>
      </c>
      <c r="AI35" s="46"/>
      <c r="AJ35" s="46"/>
      <c r="AK35" s="46"/>
    </row>
    <row r="36" spans="3:37" x14ac:dyDescent="0.25">
      <c r="C36" s="24"/>
      <c r="E36" s="182"/>
      <c r="M36" s="136" t="str">
        <f>IFERROR(INDEX(Packs!$M:$V,MATCH($P36,Packs!$W:$W,0),MATCH($K36,Packs!$M$1:$V$1,0)),"")</f>
        <v/>
      </c>
      <c r="N36" s="136" t="str">
        <f t="shared" si="1"/>
        <v/>
      </c>
      <c r="O36" s="136" t="str">
        <f>IFERROR(VLOOKUP(N36,'Table de correspondance'!$R:$S,2,FALSE),M36)</f>
        <v/>
      </c>
      <c r="P36" s="136" t="str">
        <f t="shared" si="2"/>
        <v/>
      </c>
      <c r="Q36" s="148" t="str">
        <f>IFERROR(F36*VLOOKUP(J36,'Table de correspondance'!$D:$E,2,FALSE),"")</f>
        <v/>
      </c>
      <c r="R36" s="148" t="str">
        <f t="shared" si="3"/>
        <v/>
      </c>
      <c r="S36" s="136" t="str">
        <f t="shared" si="8"/>
        <v/>
      </c>
      <c r="T36" s="165" t="str">
        <f t="shared" si="5"/>
        <v/>
      </c>
      <c r="U36" s="167" t="str">
        <f t="shared" si="6"/>
        <v/>
      </c>
      <c r="V36" s="167"/>
      <c r="Y36" t="str">
        <f>IF(AG36&lt;&gt;"",VLOOKUP(AG36,Packs!$W:$X,2,FALSE),"")</f>
        <v/>
      </c>
      <c r="AB36" s="9"/>
      <c r="AC36" s="9"/>
      <c r="AD36" s="25"/>
      <c r="AE36" s="25"/>
      <c r="AF36" s="47"/>
      <c r="AG36" s="45" t="str">
        <f t="shared" si="7"/>
        <v/>
      </c>
    </row>
    <row r="37" spans="3:37" x14ac:dyDescent="0.25">
      <c r="C37" s="24"/>
      <c r="E37" s="182"/>
      <c r="M37" s="136" t="str">
        <f>IFERROR(INDEX(Packs!$M:$V,MATCH($P37,Packs!$W:$W,0),MATCH($K37,Packs!$M$1:$V$1,0)),"")</f>
        <v/>
      </c>
      <c r="N37" s="136" t="str">
        <f t="shared" si="1"/>
        <v/>
      </c>
      <c r="O37" s="136" t="str">
        <f>IFERROR(VLOOKUP(N37,'Table de correspondance'!$R:$S,2,FALSE),M37)</f>
        <v/>
      </c>
      <c r="P37" s="136" t="str">
        <f t="shared" si="2"/>
        <v/>
      </c>
      <c r="Q37" s="148" t="str">
        <f>IFERROR(F37*VLOOKUP(J37,'Table de correspondance'!$D:$E,2,FALSE),"")</f>
        <v/>
      </c>
      <c r="R37" s="148" t="str">
        <f t="shared" si="3"/>
        <v/>
      </c>
      <c r="S37" s="136" t="str">
        <f t="shared" si="8"/>
        <v/>
      </c>
      <c r="T37" s="165" t="str">
        <f t="shared" si="5"/>
        <v/>
      </c>
      <c r="U37" s="167" t="str">
        <f t="shared" si="6"/>
        <v/>
      </c>
      <c r="V37" s="167"/>
      <c r="Y37" t="str">
        <f>IF(AG37&lt;&gt;"",VLOOKUP(AG37,Packs!$W:$X,2,FALSE),"")</f>
        <v/>
      </c>
      <c r="AB37" s="9"/>
      <c r="AC37" s="9"/>
      <c r="AD37" s="25"/>
      <c r="AE37" s="25"/>
      <c r="AF37" s="47"/>
      <c r="AG37" s="45" t="str">
        <f t="shared" si="7"/>
        <v/>
      </c>
    </row>
    <row r="38" spans="3:37" x14ac:dyDescent="0.25">
      <c r="C38" s="24"/>
      <c r="E38" s="182"/>
      <c r="M38" s="136" t="str">
        <f>IFERROR(INDEX(Packs!$M:$V,MATCH($P38,Packs!$W:$W,0),MATCH($K38,Packs!$M$1:$V$1,0)),"")</f>
        <v/>
      </c>
      <c r="N38" s="136" t="str">
        <f t="shared" si="1"/>
        <v/>
      </c>
      <c r="O38" s="136" t="str">
        <f>IFERROR(VLOOKUP(N38,'Table de correspondance'!$R:$S,2,FALSE),M38)</f>
        <v/>
      </c>
      <c r="P38" s="136" t="str">
        <f t="shared" si="2"/>
        <v/>
      </c>
      <c r="Q38" s="148" t="str">
        <f>IFERROR(F38*VLOOKUP(J38,'Table de correspondance'!$D:$E,2,FALSE),"")</f>
        <v/>
      </c>
      <c r="R38" s="148" t="str">
        <f t="shared" si="3"/>
        <v/>
      </c>
      <c r="S38" s="136" t="str">
        <f t="shared" si="8"/>
        <v/>
      </c>
      <c r="T38" s="165" t="str">
        <f t="shared" si="5"/>
        <v/>
      </c>
      <c r="U38" s="167" t="str">
        <f t="shared" si="6"/>
        <v/>
      </c>
      <c r="V38" s="167"/>
      <c r="Y38" t="str">
        <f>IF(AG38&lt;&gt;"",VLOOKUP(AG38,Packs!$W:$X,2,FALSE),"")</f>
        <v/>
      </c>
      <c r="Z38" s="19"/>
      <c r="AA38" s="23"/>
      <c r="AB38" s="23"/>
      <c r="AC38" s="23"/>
      <c r="AD38" s="19"/>
      <c r="AE38" s="19"/>
      <c r="AG38" s="45" t="str">
        <f t="shared" si="7"/>
        <v/>
      </c>
    </row>
    <row r="39" spans="3:37" x14ac:dyDescent="0.25">
      <c r="C39" s="24"/>
      <c r="E39" s="182"/>
      <c r="M39" s="136" t="str">
        <f>IFERROR(INDEX(Packs!$M:$V,MATCH($P39,Packs!$W:$W,0),MATCH($K39,Packs!$M$1:$V$1,0)),"")</f>
        <v/>
      </c>
      <c r="N39" s="136" t="str">
        <f t="shared" si="1"/>
        <v/>
      </c>
      <c r="O39" s="136" t="str">
        <f>IFERROR(VLOOKUP(N39,'Table de correspondance'!$R:$S,2,FALSE),M39)</f>
        <v/>
      </c>
      <c r="P39" s="136" t="str">
        <f t="shared" si="2"/>
        <v/>
      </c>
      <c r="Q39" s="148" t="str">
        <f>IFERROR(F39*VLOOKUP(J39,'Table de correspondance'!$D:$E,2,FALSE),"")</f>
        <v/>
      </c>
      <c r="R39" s="148" t="str">
        <f t="shared" si="3"/>
        <v/>
      </c>
      <c r="S39" s="136" t="str">
        <f t="shared" si="8"/>
        <v/>
      </c>
      <c r="T39" s="165" t="str">
        <f t="shared" si="5"/>
        <v/>
      </c>
      <c r="U39" s="167" t="str">
        <f t="shared" si="6"/>
        <v/>
      </c>
      <c r="V39" s="167"/>
      <c r="Y39" t="str">
        <f>IF(AG39&lt;&gt;"",VLOOKUP(AG39,Packs!$W:$X,2,FALSE),"")</f>
        <v/>
      </c>
      <c r="AB39" s="23"/>
      <c r="AC39" s="23"/>
      <c r="AD39" s="19"/>
      <c r="AE39" s="19"/>
      <c r="AG39" s="45" t="str">
        <f t="shared" si="7"/>
        <v/>
      </c>
    </row>
    <row r="40" spans="3:37" x14ac:dyDescent="0.25">
      <c r="C40" s="24"/>
      <c r="E40" s="182"/>
      <c r="M40" s="136" t="str">
        <f>IFERROR(INDEX(Packs!$M:$V,MATCH($P40,Packs!$W:$W,0),MATCH($K40,Packs!$M$1:$V$1,0)),"")</f>
        <v/>
      </c>
      <c r="N40" s="136" t="str">
        <f t="shared" si="1"/>
        <v/>
      </c>
      <c r="O40" s="136" t="str">
        <f>IFERROR(VLOOKUP(N40,'Table de correspondance'!$R:$S,2,FALSE),M40)</f>
        <v/>
      </c>
      <c r="P40" s="136" t="str">
        <f t="shared" si="2"/>
        <v/>
      </c>
      <c r="Q40" s="148" t="str">
        <f>IFERROR(F40*VLOOKUP(J40,'Table de correspondance'!$D:$E,2,FALSE),"")</f>
        <v/>
      </c>
      <c r="R40" s="148" t="str">
        <f t="shared" si="3"/>
        <v/>
      </c>
      <c r="S40" s="136" t="str">
        <f t="shared" si="8"/>
        <v/>
      </c>
      <c r="T40" s="165" t="str">
        <f t="shared" si="5"/>
        <v/>
      </c>
      <c r="U40" s="167" t="str">
        <f t="shared" si="6"/>
        <v/>
      </c>
      <c r="V40" s="167"/>
      <c r="Y40" t="str">
        <f>IF(AG40&lt;&gt;"",VLOOKUP(AG40,Packs!$W:$X,2,FALSE),"")</f>
        <v/>
      </c>
      <c r="AB40" s="23"/>
      <c r="AC40" s="23"/>
      <c r="AD40" s="19"/>
      <c r="AE40" s="19"/>
      <c r="AG40" s="45" t="str">
        <f t="shared" si="7"/>
        <v/>
      </c>
    </row>
    <row r="41" spans="3:37" ht="15" x14ac:dyDescent="0.25">
      <c r="C41" s="24"/>
      <c r="E41" s="182"/>
      <c r="M41" s="136" t="str">
        <f>IFERROR(INDEX(Packs!$M:$V,MATCH($P41,Packs!$W:$W,0),MATCH($K41,Packs!$M$1:$V$1,0)),"")</f>
        <v/>
      </c>
      <c r="N41" s="136" t="str">
        <f t="shared" si="1"/>
        <v/>
      </c>
      <c r="O41" s="136" t="str">
        <f>IFERROR(VLOOKUP(N41,'Table de correspondance'!$R:$S,2,FALSE),M41)</f>
        <v/>
      </c>
      <c r="P41" s="136" t="str">
        <f t="shared" si="2"/>
        <v/>
      </c>
      <c r="Q41" s="148" t="str">
        <f>IFERROR(F41*VLOOKUP(J41,'Table de correspondance'!$D:$E,2,FALSE),"")</f>
        <v/>
      </c>
      <c r="R41" s="148" t="str">
        <f t="shared" si="3"/>
        <v/>
      </c>
      <c r="S41" s="136" t="str">
        <f t="shared" si="8"/>
        <v/>
      </c>
      <c r="T41" s="165" t="str">
        <f t="shared" si="5"/>
        <v/>
      </c>
      <c r="U41" s="167" t="str">
        <f t="shared" si="6"/>
        <v/>
      </c>
      <c r="V41" s="167"/>
      <c r="Y41" t="str">
        <f>IF(AG41&lt;&gt;"",VLOOKUP(AG41,Packs!$W:$X,2,FALSE),"")</f>
        <v/>
      </c>
      <c r="AB41" s="23"/>
      <c r="AC41" s="23"/>
      <c r="AD41" s="19"/>
      <c r="AE41" s="19"/>
      <c r="AG41" s="45" t="str">
        <f t="shared" si="7"/>
        <v/>
      </c>
      <c r="AH41" s="64"/>
    </row>
    <row r="42" spans="3:37" ht="15" x14ac:dyDescent="0.25">
      <c r="C42" s="24"/>
      <c r="E42" s="182"/>
      <c r="M42" s="136" t="str">
        <f>IFERROR(INDEX(Packs!$M:$V,MATCH($P42,Packs!$W:$W,0),MATCH($K42,Packs!$M$1:$V$1,0)),"")</f>
        <v/>
      </c>
      <c r="N42" s="136" t="str">
        <f t="shared" si="1"/>
        <v/>
      </c>
      <c r="O42" s="136" t="str">
        <f>IFERROR(VLOOKUP(N42,'Table de correspondance'!$R:$S,2,FALSE),M42)</f>
        <v/>
      </c>
      <c r="P42" s="136" t="str">
        <f t="shared" si="2"/>
        <v/>
      </c>
      <c r="Q42" s="148" t="str">
        <f>IFERROR(F42*VLOOKUP(J42,'Table de correspondance'!$D:$E,2,FALSE),"")</f>
        <v/>
      </c>
      <c r="R42" s="148" t="str">
        <f t="shared" si="3"/>
        <v/>
      </c>
      <c r="S42" s="136" t="str">
        <f t="shared" si="8"/>
        <v/>
      </c>
      <c r="T42" s="165" t="str">
        <f t="shared" si="5"/>
        <v/>
      </c>
      <c r="U42" s="167" t="str">
        <f t="shared" si="6"/>
        <v/>
      </c>
      <c r="V42" s="167"/>
      <c r="Y42" t="str">
        <f>IF(AG42&lt;&gt;"",VLOOKUP(AG42,Packs!$W:$X,2,FALSE),"")</f>
        <v/>
      </c>
      <c r="AB42" s="23"/>
      <c r="AC42" s="23"/>
      <c r="AD42" s="19"/>
      <c r="AE42" s="19"/>
      <c r="AG42" s="45" t="str">
        <f t="shared" si="7"/>
        <v/>
      </c>
      <c r="AH42" s="64"/>
    </row>
    <row r="43" spans="3:37" ht="15" x14ac:dyDescent="0.25">
      <c r="C43" s="24"/>
      <c r="E43" s="182"/>
      <c r="M43" s="136" t="str">
        <f>IFERROR(INDEX(Packs!$M:$V,MATCH($P43,Packs!$W:$W,0),MATCH($K43,Packs!$M$1:$V$1,0)),"")</f>
        <v/>
      </c>
      <c r="N43" s="136" t="str">
        <f t="shared" si="1"/>
        <v/>
      </c>
      <c r="O43" s="136" t="str">
        <f>IFERROR(VLOOKUP(N43,'Table de correspondance'!$R:$S,2,FALSE),M43)</f>
        <v/>
      </c>
      <c r="P43" s="136" t="str">
        <f t="shared" si="2"/>
        <v/>
      </c>
      <c r="Q43" s="148" t="str">
        <f>IFERROR(F43*VLOOKUP(J43,'Table de correspondance'!$D:$E,2,FALSE),"")</f>
        <v/>
      </c>
      <c r="R43" s="148" t="str">
        <f t="shared" si="3"/>
        <v/>
      </c>
      <c r="S43" s="136" t="str">
        <f t="shared" si="8"/>
        <v/>
      </c>
      <c r="T43" s="165" t="str">
        <f t="shared" si="5"/>
        <v/>
      </c>
      <c r="U43" s="167" t="str">
        <f t="shared" si="6"/>
        <v/>
      </c>
      <c r="V43" s="167"/>
      <c r="Y43" t="str">
        <f>IF(AG43&lt;&gt;"",VLOOKUP(AG43,Packs!$W:$X,2,FALSE),"")</f>
        <v/>
      </c>
      <c r="AB43" s="23"/>
      <c r="AC43" s="23"/>
      <c r="AD43" s="19"/>
      <c r="AE43" s="19"/>
      <c r="AG43" s="45" t="str">
        <f t="shared" si="7"/>
        <v/>
      </c>
      <c r="AH43" s="64"/>
    </row>
    <row r="44" spans="3:37" ht="15" x14ac:dyDescent="0.25">
      <c r="C44" s="24"/>
      <c r="E44" s="182"/>
      <c r="M44" s="136" t="str">
        <f>IFERROR(INDEX(Packs!$M:$V,MATCH($P44,Packs!$W:$W,0),MATCH($K44,Packs!$M$1:$V$1,0)),"")</f>
        <v/>
      </c>
      <c r="N44" s="136" t="str">
        <f t="shared" si="1"/>
        <v/>
      </c>
      <c r="O44" s="136" t="str">
        <f>IFERROR(VLOOKUP(N44,'Table de correspondance'!$R:$S,2,FALSE),M44)</f>
        <v/>
      </c>
      <c r="P44" s="136" t="str">
        <f t="shared" si="2"/>
        <v/>
      </c>
      <c r="Q44" s="148" t="str">
        <f>IFERROR(F44*VLOOKUP(J44,'Table de correspondance'!$D:$E,2,FALSE),"")</f>
        <v/>
      </c>
      <c r="R44" s="148" t="str">
        <f t="shared" si="3"/>
        <v/>
      </c>
      <c r="S44" s="136" t="str">
        <f t="shared" si="8"/>
        <v/>
      </c>
      <c r="T44" s="165" t="str">
        <f t="shared" si="5"/>
        <v/>
      </c>
      <c r="U44" s="167" t="str">
        <f t="shared" si="6"/>
        <v/>
      </c>
      <c r="V44" s="167"/>
      <c r="Y44" t="str">
        <f>IF(AG44&lt;&gt;"",VLOOKUP(AG44,Packs!$W:$X,2,FALSE),"")</f>
        <v/>
      </c>
      <c r="AB44" s="23"/>
      <c r="AC44" s="23"/>
      <c r="AD44" s="19"/>
      <c r="AE44" s="19"/>
      <c r="AG44" s="45" t="str">
        <f t="shared" si="7"/>
        <v/>
      </c>
      <c r="AH44" s="64"/>
    </row>
    <row r="45" spans="3:37" ht="15" x14ac:dyDescent="0.25">
      <c r="C45" s="24"/>
      <c r="E45" s="182"/>
      <c r="M45" s="136" t="str">
        <f>IFERROR(INDEX(Packs!$M:$V,MATCH($P45,Packs!$W:$W,0),MATCH($K45,Packs!$M$1:$V$1,0)),"")</f>
        <v/>
      </c>
      <c r="N45" s="136" t="str">
        <f t="shared" si="1"/>
        <v/>
      </c>
      <c r="O45" s="136" t="str">
        <f>IFERROR(VLOOKUP(N45,'Table de correspondance'!$R:$S,2,FALSE),M45)</f>
        <v/>
      </c>
      <c r="P45" s="136" t="str">
        <f t="shared" si="2"/>
        <v/>
      </c>
      <c r="Q45" s="148" t="str">
        <f>IFERROR(F45*VLOOKUP(J45,'Table de correspondance'!$D:$E,2,FALSE),"")</f>
        <v/>
      </c>
      <c r="R45" s="148" t="str">
        <f t="shared" si="3"/>
        <v/>
      </c>
      <c r="S45" s="136" t="str">
        <f t="shared" si="8"/>
        <v/>
      </c>
      <c r="T45" s="165" t="str">
        <f t="shared" si="5"/>
        <v/>
      </c>
      <c r="U45" s="167" t="str">
        <f t="shared" si="6"/>
        <v/>
      </c>
      <c r="V45" s="167"/>
      <c r="Y45" t="str">
        <f>IF(AG45&lt;&gt;"",VLOOKUP(AG45,Packs!$W:$X,2,FALSE),"")</f>
        <v/>
      </c>
      <c r="Z45" s="19"/>
      <c r="AA45" s="23"/>
      <c r="AB45" s="23"/>
      <c r="AC45" s="23"/>
      <c r="AD45" s="19"/>
      <c r="AE45" s="19"/>
      <c r="AG45" s="45" t="str">
        <f t="shared" si="7"/>
        <v/>
      </c>
      <c r="AH45" s="64"/>
    </row>
    <row r="46" spans="3:37" ht="15" x14ac:dyDescent="0.25">
      <c r="C46" s="24"/>
      <c r="E46" s="182"/>
      <c r="M46" s="136" t="str">
        <f>IFERROR(INDEX(Packs!$M:$V,MATCH($P46,Packs!$W:$W,0),MATCH($K46,Packs!$M$1:$V$1,0)),"")</f>
        <v/>
      </c>
      <c r="N46" s="136" t="str">
        <f t="shared" si="1"/>
        <v/>
      </c>
      <c r="O46" s="136" t="str">
        <f>IFERROR(VLOOKUP(N46,'Table de correspondance'!$R:$S,2,FALSE),M46)</f>
        <v/>
      </c>
      <c r="P46" s="136" t="str">
        <f t="shared" si="2"/>
        <v/>
      </c>
      <c r="Q46" s="148" t="str">
        <f>IFERROR(F46*VLOOKUP(J46,'Table de correspondance'!$D:$E,2,FALSE),"")</f>
        <v/>
      </c>
      <c r="R46" s="148" t="str">
        <f t="shared" si="3"/>
        <v/>
      </c>
      <c r="S46" s="136" t="str">
        <f t="shared" si="8"/>
        <v/>
      </c>
      <c r="T46" s="165" t="str">
        <f t="shared" si="5"/>
        <v/>
      </c>
      <c r="U46" s="167" t="str">
        <f t="shared" si="6"/>
        <v/>
      </c>
      <c r="V46" s="167"/>
      <c r="Y46" t="str">
        <f>IF(AG46&lt;&gt;"",VLOOKUP(AG46,Packs!$W:$X,2,FALSE),"")</f>
        <v/>
      </c>
      <c r="Z46" s="19"/>
      <c r="AA46" s="23"/>
      <c r="AB46" s="23"/>
      <c r="AC46" s="23"/>
      <c r="AD46" s="19"/>
      <c r="AE46" s="19"/>
      <c r="AG46" s="45" t="str">
        <f t="shared" si="7"/>
        <v/>
      </c>
      <c r="AH46" s="64"/>
    </row>
    <row r="47" spans="3:37" ht="15" x14ac:dyDescent="0.25">
      <c r="C47" s="24"/>
      <c r="E47" s="182"/>
      <c r="M47" s="136" t="str">
        <f>IFERROR(INDEX(Packs!$M:$V,MATCH($P47,Packs!$W:$W,0),MATCH($K47,Packs!$M$1:$V$1,0)),"")</f>
        <v/>
      </c>
      <c r="N47" s="136" t="str">
        <f t="shared" si="1"/>
        <v/>
      </c>
      <c r="O47" s="136" t="str">
        <f>IFERROR(VLOOKUP(N47,'Table de correspondance'!$R:$S,2,FALSE),M47)</f>
        <v/>
      </c>
      <c r="P47" s="136" t="str">
        <f t="shared" si="2"/>
        <v/>
      </c>
      <c r="Q47" s="148" t="str">
        <f>IFERROR(F47*VLOOKUP(J47,'Table de correspondance'!$D:$E,2,FALSE),"")</f>
        <v/>
      </c>
      <c r="R47" s="148" t="str">
        <f t="shared" si="3"/>
        <v/>
      </c>
      <c r="S47" s="136" t="str">
        <f t="shared" si="8"/>
        <v/>
      </c>
      <c r="T47" s="165" t="str">
        <f t="shared" si="5"/>
        <v/>
      </c>
      <c r="U47" s="167" t="str">
        <f t="shared" si="6"/>
        <v/>
      </c>
      <c r="V47" s="167"/>
      <c r="Y47" t="str">
        <f>IF(AG47&lt;&gt;"",VLOOKUP(AG47,Packs!$W:$X,2,FALSE),"")</f>
        <v/>
      </c>
      <c r="AB47" s="23"/>
      <c r="AC47" s="23"/>
      <c r="AD47" s="19"/>
      <c r="AE47" s="19"/>
      <c r="AG47" s="45" t="str">
        <f t="shared" si="7"/>
        <v/>
      </c>
      <c r="AH47" s="64"/>
    </row>
    <row r="48" spans="3:37" ht="15" x14ac:dyDescent="0.25">
      <c r="C48" s="24"/>
      <c r="E48" s="182"/>
      <c r="M48" s="136" t="str">
        <f>IFERROR(INDEX(Packs!$M:$V,MATCH($P48,Packs!$W:$W,0),MATCH($K48,Packs!$M$1:$V$1,0)),"")</f>
        <v/>
      </c>
      <c r="N48" s="136" t="str">
        <f t="shared" si="1"/>
        <v/>
      </c>
      <c r="O48" s="136" t="str">
        <f>IFERROR(VLOOKUP(N48,'Table de correspondance'!$R:$S,2,FALSE),M48)</f>
        <v/>
      </c>
      <c r="P48" s="136" t="str">
        <f t="shared" si="2"/>
        <v/>
      </c>
      <c r="Q48" s="148" t="str">
        <f>IFERROR(F48*VLOOKUP(J48,'Table de correspondance'!$D:$E,2,FALSE),"")</f>
        <v/>
      </c>
      <c r="R48" s="148" t="str">
        <f t="shared" si="3"/>
        <v/>
      </c>
      <c r="S48" s="136" t="str">
        <f t="shared" si="8"/>
        <v/>
      </c>
      <c r="T48" s="165" t="str">
        <f t="shared" si="5"/>
        <v/>
      </c>
      <c r="U48" s="167" t="str">
        <f t="shared" si="6"/>
        <v/>
      </c>
      <c r="V48" s="167"/>
      <c r="Y48" t="str">
        <f>IF(AG48&lt;&gt;"",VLOOKUP(AG48,Packs!$W:$X,2,FALSE),"")</f>
        <v/>
      </c>
      <c r="AB48" s="23"/>
      <c r="AC48" s="23"/>
      <c r="AD48" s="19"/>
      <c r="AE48" s="19"/>
      <c r="AG48" s="45" t="str">
        <f t="shared" si="7"/>
        <v/>
      </c>
      <c r="AH48" s="64"/>
    </row>
    <row r="49" spans="3:34" ht="15" x14ac:dyDescent="0.25">
      <c r="C49" s="24"/>
      <c r="E49" s="182"/>
      <c r="M49" s="136" t="str">
        <f>IFERROR(INDEX(Packs!$M:$V,MATCH($P49,Packs!$W:$W,0),MATCH($K49,Packs!$M$1:$V$1,0)),"")</f>
        <v/>
      </c>
      <c r="N49" s="136" t="str">
        <f t="shared" si="1"/>
        <v/>
      </c>
      <c r="O49" s="136" t="str">
        <f>IFERROR(VLOOKUP(N49,'Table de correspondance'!$R:$S,2,FALSE),M49)</f>
        <v/>
      </c>
      <c r="P49" s="136" t="str">
        <f t="shared" si="2"/>
        <v/>
      </c>
      <c r="Q49" s="148" t="str">
        <f>IFERROR(F49*VLOOKUP(J49,'Table de correspondance'!$D:$E,2,FALSE),"")</f>
        <v/>
      </c>
      <c r="R49" s="148" t="str">
        <f t="shared" si="3"/>
        <v/>
      </c>
      <c r="S49" s="136" t="str">
        <f t="shared" si="8"/>
        <v/>
      </c>
      <c r="T49" s="165" t="str">
        <f t="shared" si="5"/>
        <v/>
      </c>
      <c r="U49" s="167" t="str">
        <f t="shared" si="6"/>
        <v/>
      </c>
      <c r="V49" s="167"/>
      <c r="Y49" t="str">
        <f>IF(AG49&lt;&gt;"",VLOOKUP(AG49,Packs!$W:$X,2,FALSE),"")</f>
        <v/>
      </c>
      <c r="AB49" s="23"/>
      <c r="AC49" s="23"/>
      <c r="AD49" s="19"/>
      <c r="AE49" s="19"/>
      <c r="AG49" s="45" t="str">
        <f t="shared" si="7"/>
        <v/>
      </c>
      <c r="AH49" s="64"/>
    </row>
    <row r="50" spans="3:34" ht="15" x14ac:dyDescent="0.25">
      <c r="C50" s="24"/>
      <c r="E50" s="182"/>
      <c r="M50" s="136" t="str">
        <f>IFERROR(INDEX(Packs!$M:$V,MATCH($P50,Packs!$W:$W,0),MATCH($K50,Packs!$M$1:$V$1,0)),"")</f>
        <v/>
      </c>
      <c r="N50" s="136" t="str">
        <f t="shared" si="1"/>
        <v/>
      </c>
      <c r="O50" s="136" t="str">
        <f>IFERROR(VLOOKUP(N50,'Table de correspondance'!$R:$S,2,FALSE),M50)</f>
        <v/>
      </c>
      <c r="P50" s="136" t="str">
        <f t="shared" si="2"/>
        <v/>
      </c>
      <c r="Q50" s="148" t="str">
        <f>IFERROR(F50*VLOOKUP(J50,'Table de correspondance'!$D:$E,2,FALSE),"")</f>
        <v/>
      </c>
      <c r="R50" s="148" t="str">
        <f t="shared" si="3"/>
        <v/>
      </c>
      <c r="S50" s="136" t="str">
        <f t="shared" si="8"/>
        <v/>
      </c>
      <c r="T50" s="165" t="str">
        <f t="shared" si="5"/>
        <v/>
      </c>
      <c r="U50" s="167" t="str">
        <f t="shared" si="6"/>
        <v/>
      </c>
      <c r="V50" s="167"/>
      <c r="Y50" t="str">
        <f>IF(AG50&lt;&gt;"",VLOOKUP(AG50,Packs!$W:$X,2,FALSE),"")</f>
        <v/>
      </c>
      <c r="AB50" s="23"/>
      <c r="AC50" s="23"/>
      <c r="AD50" s="19"/>
      <c r="AE50" s="19"/>
      <c r="AG50" s="45" t="str">
        <f t="shared" si="7"/>
        <v/>
      </c>
      <c r="AH50" s="64"/>
    </row>
    <row r="51" spans="3:34" ht="15" x14ac:dyDescent="0.25">
      <c r="C51" s="24"/>
      <c r="E51" s="182"/>
      <c r="M51" s="136" t="str">
        <f>IFERROR(INDEX(Packs!$M:$V,MATCH($P51,Packs!$W:$W,0),MATCH($K51,Packs!$M$1:$V$1,0)),"")</f>
        <v/>
      </c>
      <c r="N51" s="136" t="str">
        <f t="shared" si="1"/>
        <v/>
      </c>
      <c r="O51" s="136" t="str">
        <f>IFERROR(VLOOKUP(N51,'Table de correspondance'!$R:$S,2,FALSE),M51)</f>
        <v/>
      </c>
      <c r="P51" s="136" t="str">
        <f t="shared" si="2"/>
        <v/>
      </c>
      <c r="Q51" s="148" t="str">
        <f>IFERROR(F51*VLOOKUP(J51,'Table de correspondance'!$D:$E,2,FALSE),"")</f>
        <v/>
      </c>
      <c r="R51" s="148" t="str">
        <f t="shared" si="3"/>
        <v/>
      </c>
      <c r="S51" s="136" t="str">
        <f t="shared" si="8"/>
        <v/>
      </c>
      <c r="T51" s="165" t="str">
        <f t="shared" si="5"/>
        <v/>
      </c>
      <c r="U51" s="167" t="str">
        <f t="shared" si="6"/>
        <v/>
      </c>
      <c r="V51" s="167"/>
      <c r="Y51" t="str">
        <f>IF(AG51&lt;&gt;"",VLOOKUP(AG51,Packs!$W:$X,2,FALSE),"")</f>
        <v/>
      </c>
      <c r="AB51" s="23"/>
      <c r="AC51" s="23"/>
      <c r="AD51" s="19"/>
      <c r="AE51" s="19"/>
      <c r="AG51" s="45" t="str">
        <f t="shared" si="7"/>
        <v/>
      </c>
      <c r="AH51" s="64"/>
    </row>
    <row r="52" spans="3:34" ht="15" x14ac:dyDescent="0.25">
      <c r="C52" s="24"/>
      <c r="E52" s="182"/>
      <c r="M52" s="136" t="str">
        <f>IFERROR(INDEX(Packs!$M:$V,MATCH($P52,Packs!$W:$W,0),MATCH($K52,Packs!$M$1:$V$1,0)),"")</f>
        <v/>
      </c>
      <c r="N52" s="136" t="str">
        <f t="shared" si="1"/>
        <v/>
      </c>
      <c r="O52" s="136" t="str">
        <f>IFERROR(VLOOKUP(N52,'Table de correspondance'!$R:$S,2,FALSE),M52)</f>
        <v/>
      </c>
      <c r="P52" s="136" t="str">
        <f t="shared" si="2"/>
        <v/>
      </c>
      <c r="Q52" s="148" t="str">
        <f>IFERROR(F52*VLOOKUP(J52,'Table de correspondance'!$D:$E,2,FALSE),"")</f>
        <v/>
      </c>
      <c r="R52" s="148" t="str">
        <f t="shared" si="3"/>
        <v/>
      </c>
      <c r="S52" s="136" t="str">
        <f t="shared" si="8"/>
        <v/>
      </c>
      <c r="T52" s="165" t="str">
        <f t="shared" si="5"/>
        <v/>
      </c>
      <c r="U52" s="167" t="str">
        <f t="shared" si="6"/>
        <v/>
      </c>
      <c r="V52" s="167"/>
      <c r="Y52" t="str">
        <f>IF(AG52&lt;&gt;"",VLOOKUP(AG52,Packs!$W:$X,2,FALSE),"")</f>
        <v/>
      </c>
      <c r="AB52" s="23"/>
      <c r="AC52" s="23"/>
      <c r="AD52" s="19"/>
      <c r="AE52" s="19"/>
      <c r="AG52" s="45" t="str">
        <f t="shared" si="7"/>
        <v/>
      </c>
      <c r="AH52" s="64"/>
    </row>
    <row r="53" spans="3:34" ht="15" x14ac:dyDescent="0.25">
      <c r="C53" s="24"/>
      <c r="E53" s="182"/>
      <c r="M53" s="136" t="str">
        <f>IFERROR(INDEX(Packs!$M:$V,MATCH($P53,Packs!$W:$W,0),MATCH($K53,Packs!$M$1:$V$1,0)),"")</f>
        <v/>
      </c>
      <c r="N53" s="136" t="str">
        <f t="shared" si="1"/>
        <v/>
      </c>
      <c r="O53" s="136" t="str">
        <f>IFERROR(VLOOKUP(N53,'Table de correspondance'!$R:$S,2,FALSE),M53)</f>
        <v/>
      </c>
      <c r="P53" s="136" t="str">
        <f t="shared" si="2"/>
        <v/>
      </c>
      <c r="Q53" s="148" t="str">
        <f>IFERROR(F53*VLOOKUP(J53,'Table de correspondance'!$D:$E,2,FALSE),"")</f>
        <v/>
      </c>
      <c r="R53" s="148" t="str">
        <f t="shared" si="3"/>
        <v/>
      </c>
      <c r="S53" s="136" t="str">
        <f t="shared" si="8"/>
        <v/>
      </c>
      <c r="T53" s="165" t="str">
        <f t="shared" si="5"/>
        <v/>
      </c>
      <c r="U53" s="167" t="str">
        <f t="shared" si="6"/>
        <v/>
      </c>
      <c r="V53" s="167"/>
      <c r="Y53" t="str">
        <f>IF(AG53&lt;&gt;"",VLOOKUP(AG53,Packs!$W:$X,2,FALSE),"")</f>
        <v/>
      </c>
      <c r="Z53" s="19"/>
      <c r="AA53" s="23"/>
      <c r="AB53" s="23"/>
      <c r="AC53" s="23"/>
      <c r="AD53" s="19"/>
      <c r="AE53" s="19"/>
      <c r="AG53" s="45" t="str">
        <f t="shared" si="7"/>
        <v/>
      </c>
      <c r="AH53" s="64"/>
    </row>
    <row r="54" spans="3:34" ht="15" x14ac:dyDescent="0.25">
      <c r="C54" s="24"/>
      <c r="E54" s="182"/>
      <c r="M54" s="136" t="str">
        <f>IFERROR(INDEX(Packs!$M:$V,MATCH($P54,Packs!$W:$W,0),MATCH($K54,Packs!$M$1:$V$1,0)),"")</f>
        <v/>
      </c>
      <c r="N54" s="136" t="str">
        <f t="shared" si="1"/>
        <v/>
      </c>
      <c r="O54" s="136" t="str">
        <f>IFERROR(VLOOKUP(N54,'Table de correspondance'!$R:$S,2,FALSE),M54)</f>
        <v/>
      </c>
      <c r="P54" s="136" t="str">
        <f t="shared" si="2"/>
        <v/>
      </c>
      <c r="Q54" s="148" t="str">
        <f>IFERROR(F54*VLOOKUP(J54,'Table de correspondance'!$D:$E,2,FALSE),"")</f>
        <v/>
      </c>
      <c r="R54" s="148" t="str">
        <f t="shared" si="3"/>
        <v/>
      </c>
      <c r="S54" s="136" t="str">
        <f t="shared" si="8"/>
        <v/>
      </c>
      <c r="T54" s="165" t="str">
        <f t="shared" si="5"/>
        <v/>
      </c>
      <c r="U54" s="167" t="str">
        <f t="shared" si="6"/>
        <v/>
      </c>
      <c r="V54" s="167"/>
      <c r="Y54" t="str">
        <f>IF(AG54&lt;&gt;"",VLOOKUP(AG54,Packs!$W:$X,2,FALSE),"")</f>
        <v/>
      </c>
      <c r="Z54" s="19"/>
      <c r="AA54" s="23"/>
      <c r="AB54" s="23"/>
      <c r="AC54" s="23"/>
      <c r="AD54" s="19"/>
      <c r="AE54" s="19"/>
      <c r="AG54" s="45" t="str">
        <f t="shared" si="7"/>
        <v/>
      </c>
      <c r="AH54" s="64"/>
    </row>
    <row r="55" spans="3:34" ht="15" x14ac:dyDescent="0.25">
      <c r="C55" s="24"/>
      <c r="E55" s="182"/>
      <c r="M55" s="136" t="str">
        <f>IFERROR(INDEX(Packs!$M:$V,MATCH($P55,Packs!$W:$W,0),MATCH($K55,Packs!$M$1:$V$1,0)),"")</f>
        <v/>
      </c>
      <c r="N55" s="136" t="str">
        <f t="shared" si="1"/>
        <v/>
      </c>
      <c r="O55" s="136" t="str">
        <f>IFERROR(VLOOKUP(N55,'Table de correspondance'!$R:$S,2,FALSE),M55)</f>
        <v/>
      </c>
      <c r="P55" s="136" t="str">
        <f t="shared" si="2"/>
        <v/>
      </c>
      <c r="Q55" s="148" t="str">
        <f>IFERROR(F55*VLOOKUP(J55,'Table de correspondance'!$D:$E,2,FALSE),"")</f>
        <v/>
      </c>
      <c r="R55" s="148" t="str">
        <f t="shared" si="3"/>
        <v/>
      </c>
      <c r="S55" s="136" t="str">
        <f t="shared" si="8"/>
        <v/>
      </c>
      <c r="T55" s="165" t="str">
        <f t="shared" si="5"/>
        <v/>
      </c>
      <c r="U55" s="167" t="str">
        <f t="shared" si="6"/>
        <v/>
      </c>
      <c r="V55" s="167"/>
      <c r="Y55" t="str">
        <f>IF(AG55&lt;&gt;"",VLOOKUP(AG55,Packs!$W:$X,2,FALSE),"")</f>
        <v/>
      </c>
      <c r="Z55" s="19"/>
      <c r="AA55" s="23"/>
      <c r="AB55" s="23"/>
      <c r="AC55" s="23"/>
      <c r="AD55" s="19"/>
      <c r="AE55" s="19"/>
      <c r="AG55" s="45" t="str">
        <f t="shared" si="7"/>
        <v/>
      </c>
      <c r="AH55" s="64"/>
    </row>
    <row r="56" spans="3:34" ht="15" x14ac:dyDescent="0.25">
      <c r="C56" s="24"/>
      <c r="E56" s="182"/>
      <c r="M56" s="136" t="str">
        <f>IFERROR(INDEX(Packs!$M:$V,MATCH($P56,Packs!$W:$W,0),MATCH($K56,Packs!$M$1:$V$1,0)),"")</f>
        <v/>
      </c>
      <c r="N56" s="136" t="str">
        <f t="shared" si="1"/>
        <v/>
      </c>
      <c r="O56" s="136" t="str">
        <f>IFERROR(VLOOKUP(N56,'Table de correspondance'!$R:$S,2,FALSE),M56)</f>
        <v/>
      </c>
      <c r="P56" s="136" t="str">
        <f t="shared" si="2"/>
        <v/>
      </c>
      <c r="Q56" s="148" t="str">
        <f>IFERROR(F56*VLOOKUP(J56,'Table de correspondance'!$D:$E,2,FALSE),"")</f>
        <v/>
      </c>
      <c r="R56" s="148" t="str">
        <f t="shared" si="3"/>
        <v/>
      </c>
      <c r="S56" s="136" t="str">
        <f t="shared" si="8"/>
        <v/>
      </c>
      <c r="T56" s="165" t="str">
        <f t="shared" si="5"/>
        <v/>
      </c>
      <c r="U56" s="167" t="str">
        <f t="shared" si="6"/>
        <v/>
      </c>
      <c r="V56" s="167"/>
      <c r="Y56" t="str">
        <f>IF(AG56&lt;&gt;"",VLOOKUP(AG56,Packs!$W:$X,2,FALSE),"")</f>
        <v/>
      </c>
      <c r="Z56" s="19"/>
      <c r="AA56" s="23"/>
      <c r="AB56" s="23"/>
      <c r="AC56" s="23"/>
      <c r="AD56" s="19"/>
      <c r="AE56" s="19"/>
      <c r="AG56" s="45" t="str">
        <f t="shared" si="7"/>
        <v/>
      </c>
      <c r="AH56" s="64"/>
    </row>
    <row r="57" spans="3:34" ht="15" x14ac:dyDescent="0.25">
      <c r="C57" s="24"/>
      <c r="E57" s="182"/>
      <c r="M57" s="136" t="str">
        <f>IFERROR(INDEX(Packs!$M:$V,MATCH($P57,Packs!$W:$W,0),MATCH($K57,Packs!$M$1:$V$1,0)),"")</f>
        <v/>
      </c>
      <c r="N57" s="136" t="str">
        <f t="shared" si="1"/>
        <v/>
      </c>
      <c r="O57" s="136" t="str">
        <f>IFERROR(VLOOKUP(N57,'Table de correspondance'!$R:$S,2,FALSE),M57)</f>
        <v/>
      </c>
      <c r="P57" s="136" t="str">
        <f t="shared" si="2"/>
        <v/>
      </c>
      <c r="Q57" s="148" t="str">
        <f>IFERROR(F57*VLOOKUP(J57,'Table de correspondance'!$D:$E,2,FALSE),"")</f>
        <v/>
      </c>
      <c r="R57" s="148" t="str">
        <f t="shared" si="3"/>
        <v/>
      </c>
      <c r="S57" s="136" t="str">
        <f t="shared" si="8"/>
        <v/>
      </c>
      <c r="T57" s="165" t="str">
        <f t="shared" si="5"/>
        <v/>
      </c>
      <c r="U57" s="167" t="str">
        <f t="shared" si="6"/>
        <v/>
      </c>
      <c r="V57" s="167"/>
      <c r="Y57" t="str">
        <f>IF(AG57&lt;&gt;"",VLOOKUP(AG57,Packs!$W:$X,2,FALSE),"")</f>
        <v/>
      </c>
      <c r="Z57" s="19"/>
      <c r="AA57" s="23"/>
      <c r="AB57" s="23"/>
      <c r="AC57" s="23"/>
      <c r="AD57" s="19"/>
      <c r="AE57" s="19"/>
      <c r="AG57" s="45" t="str">
        <f t="shared" si="7"/>
        <v/>
      </c>
      <c r="AH57" s="64"/>
    </row>
    <row r="58" spans="3:34" ht="15" x14ac:dyDescent="0.25">
      <c r="C58" s="24"/>
      <c r="E58" s="182"/>
      <c r="M58" s="136" t="str">
        <f>IFERROR(INDEX(Packs!$M:$V,MATCH($P58,Packs!$W:$W,0),MATCH($K58,Packs!$M$1:$V$1,0)),"")</f>
        <v/>
      </c>
      <c r="N58" s="136" t="str">
        <f t="shared" si="1"/>
        <v/>
      </c>
      <c r="O58" s="136" t="str">
        <f>IFERROR(VLOOKUP(N58,'Table de correspondance'!$R:$S,2,FALSE),M58)</f>
        <v/>
      </c>
      <c r="P58" s="136" t="str">
        <f t="shared" si="2"/>
        <v/>
      </c>
      <c r="Q58" s="148" t="str">
        <f>IFERROR(F58*VLOOKUP(J58,'Table de correspondance'!$D:$E,2,FALSE),"")</f>
        <v/>
      </c>
      <c r="R58" s="148" t="str">
        <f t="shared" si="3"/>
        <v/>
      </c>
      <c r="S58" s="136" t="str">
        <f t="shared" si="8"/>
        <v/>
      </c>
      <c r="T58" s="165" t="str">
        <f t="shared" si="5"/>
        <v/>
      </c>
      <c r="U58" s="167" t="str">
        <f t="shared" si="6"/>
        <v/>
      </c>
      <c r="V58" s="167"/>
      <c r="Y58" t="str">
        <f>IF(AG58&lt;&gt;"",VLOOKUP(AG58,Packs!$W:$X,2,FALSE),"")</f>
        <v/>
      </c>
      <c r="Z58" s="19"/>
      <c r="AA58" s="23"/>
      <c r="AB58" s="23"/>
      <c r="AC58" s="23"/>
      <c r="AD58" s="19"/>
      <c r="AE58" s="19"/>
      <c r="AG58" s="45" t="str">
        <f t="shared" si="7"/>
        <v/>
      </c>
      <c r="AH58" s="64"/>
    </row>
    <row r="59" spans="3:34" ht="15" x14ac:dyDescent="0.25">
      <c r="C59" s="24"/>
      <c r="E59" s="182"/>
      <c r="M59" s="136" t="str">
        <f>IFERROR(INDEX(Packs!$M:$V,MATCH($P59,Packs!$W:$W,0),MATCH($K59,Packs!$M$1:$V$1,0)),"")</f>
        <v/>
      </c>
      <c r="N59" s="136" t="str">
        <f t="shared" si="1"/>
        <v/>
      </c>
      <c r="O59" s="136" t="str">
        <f>IFERROR(VLOOKUP(N59,'Table de correspondance'!$R:$S,2,FALSE),M59)</f>
        <v/>
      </c>
      <c r="P59" s="136" t="str">
        <f t="shared" si="2"/>
        <v/>
      </c>
      <c r="Q59" s="148" t="str">
        <f>IFERROR(F59*VLOOKUP(J59,'Table de correspondance'!$D:$E,2,FALSE),"")</f>
        <v/>
      </c>
      <c r="R59" s="148" t="str">
        <f t="shared" si="3"/>
        <v/>
      </c>
      <c r="S59" s="136" t="str">
        <f t="shared" si="8"/>
        <v/>
      </c>
      <c r="T59" s="165" t="str">
        <f t="shared" si="5"/>
        <v/>
      </c>
      <c r="U59" s="167" t="str">
        <f t="shared" si="6"/>
        <v/>
      </c>
      <c r="V59" s="167"/>
      <c r="Y59" t="str">
        <f>IF(AG59&lt;&gt;"",VLOOKUP(AG59,Packs!$W:$X,2,FALSE),"")</f>
        <v/>
      </c>
      <c r="Z59" s="19"/>
      <c r="AA59" s="23"/>
      <c r="AB59" s="23"/>
      <c r="AC59" s="23"/>
      <c r="AD59" s="19"/>
      <c r="AE59" s="19"/>
      <c r="AG59" s="45" t="str">
        <f t="shared" si="7"/>
        <v/>
      </c>
      <c r="AH59" s="64"/>
    </row>
    <row r="60" spans="3:34" ht="15" x14ac:dyDescent="0.25">
      <c r="C60" s="24"/>
      <c r="E60" s="182"/>
      <c r="M60" s="136" t="str">
        <f>IFERROR(INDEX(Packs!$M:$V,MATCH($P60,Packs!$W:$W,0),MATCH($K60,Packs!$M$1:$V$1,0)),"")</f>
        <v/>
      </c>
      <c r="N60" s="136" t="str">
        <f t="shared" si="1"/>
        <v/>
      </c>
      <c r="O60" s="136" t="str">
        <f>IFERROR(VLOOKUP(N60,'Table de correspondance'!$R:$S,2,FALSE),M60)</f>
        <v/>
      </c>
      <c r="P60" s="136" t="str">
        <f t="shared" si="2"/>
        <v/>
      </c>
      <c r="Q60" s="148" t="str">
        <f>IFERROR(F60*VLOOKUP(J60,'Table de correspondance'!$D:$E,2,FALSE),"")</f>
        <v/>
      </c>
      <c r="R60" s="148" t="str">
        <f t="shared" si="3"/>
        <v/>
      </c>
      <c r="S60" s="136" t="str">
        <f t="shared" si="8"/>
        <v/>
      </c>
      <c r="T60" s="165" t="str">
        <f t="shared" si="5"/>
        <v/>
      </c>
      <c r="U60" s="167" t="str">
        <f t="shared" si="6"/>
        <v/>
      </c>
      <c r="V60" s="167"/>
      <c r="Y60" t="str">
        <f>IF(AG60&lt;&gt;"",VLOOKUP(AG60,Packs!$W:$X,2,FALSE),"")</f>
        <v/>
      </c>
      <c r="Z60" s="19"/>
      <c r="AA60" s="23"/>
      <c r="AB60" s="23"/>
      <c r="AC60" s="23"/>
      <c r="AD60" s="19"/>
      <c r="AE60" s="19"/>
      <c r="AG60" s="45" t="str">
        <f t="shared" si="7"/>
        <v/>
      </c>
      <c r="AH60" s="64"/>
    </row>
    <row r="61" spans="3:34" ht="15" x14ac:dyDescent="0.25">
      <c r="C61" s="24"/>
      <c r="E61" s="182"/>
      <c r="M61" s="136" t="str">
        <f>IFERROR(INDEX(Packs!$M:$V,MATCH($P61,Packs!$W:$W,0),MATCH($K61,Packs!$M$1:$V$1,0)),"")</f>
        <v/>
      </c>
      <c r="N61" s="136" t="str">
        <f t="shared" si="1"/>
        <v/>
      </c>
      <c r="O61" s="136" t="str">
        <f>IFERROR(VLOOKUP(N61,'Table de correspondance'!$R:$S,2,FALSE),M61)</f>
        <v/>
      </c>
      <c r="P61" s="136" t="str">
        <f t="shared" si="2"/>
        <v/>
      </c>
      <c r="Q61" s="148" t="str">
        <f>IFERROR(F61*VLOOKUP(J61,'Table de correspondance'!$D:$E,2,FALSE),"")</f>
        <v/>
      </c>
      <c r="R61" s="148" t="str">
        <f t="shared" si="3"/>
        <v/>
      </c>
      <c r="S61" s="136" t="str">
        <f t="shared" si="8"/>
        <v/>
      </c>
      <c r="T61" s="165" t="str">
        <f t="shared" si="5"/>
        <v/>
      </c>
      <c r="U61" s="167" t="str">
        <f t="shared" si="6"/>
        <v/>
      </c>
      <c r="V61" s="167"/>
      <c r="Y61" t="str">
        <f>IF(AG61&lt;&gt;"",VLOOKUP(AG61,Packs!$W:$X,2,FALSE),"")</f>
        <v/>
      </c>
      <c r="Z61" s="19"/>
      <c r="AA61" s="23"/>
      <c r="AB61" s="23"/>
      <c r="AC61" s="23"/>
      <c r="AD61" s="19"/>
      <c r="AE61" s="19"/>
      <c r="AG61" s="45" t="str">
        <f t="shared" si="7"/>
        <v/>
      </c>
      <c r="AH61" s="64"/>
    </row>
    <row r="62" spans="3:34" ht="15" x14ac:dyDescent="0.25">
      <c r="C62" s="24"/>
      <c r="E62" s="182"/>
      <c r="M62" s="136" t="str">
        <f>IFERROR(INDEX(Packs!$M:$V,MATCH($P62,Packs!$W:$W,0),MATCH($K62,Packs!$M$1:$V$1,0)),"")</f>
        <v/>
      </c>
      <c r="N62" s="136" t="str">
        <f t="shared" si="1"/>
        <v/>
      </c>
      <c r="O62" s="136" t="str">
        <f>IFERROR(VLOOKUP(N62,'Table de correspondance'!$R:$S,2,FALSE),M62)</f>
        <v/>
      </c>
      <c r="P62" s="136" t="str">
        <f t="shared" si="2"/>
        <v/>
      </c>
      <c r="Q62" s="148" t="str">
        <f>IFERROR(F62*VLOOKUP(J62,'Table de correspondance'!$D:$E,2,FALSE),"")</f>
        <v/>
      </c>
      <c r="R62" s="148" t="str">
        <f t="shared" si="3"/>
        <v/>
      </c>
      <c r="S62" s="136" t="str">
        <f t="shared" si="8"/>
        <v/>
      </c>
      <c r="T62" s="165" t="str">
        <f t="shared" si="5"/>
        <v/>
      </c>
      <c r="U62" s="167" t="str">
        <f t="shared" si="6"/>
        <v/>
      </c>
      <c r="V62" s="167"/>
      <c r="Y62" t="str">
        <f>IF(AG62&lt;&gt;"",VLOOKUP(AG62,Packs!$W:$X,2,FALSE),"")</f>
        <v/>
      </c>
      <c r="Z62" s="19"/>
      <c r="AA62" s="23"/>
      <c r="AB62" s="23"/>
      <c r="AC62" s="23"/>
      <c r="AD62" s="19"/>
      <c r="AE62" s="19"/>
      <c r="AG62" s="45" t="str">
        <f t="shared" si="7"/>
        <v/>
      </c>
      <c r="AH62" s="64"/>
    </row>
    <row r="63" spans="3:34" ht="15" x14ac:dyDescent="0.25">
      <c r="C63" s="24"/>
      <c r="E63" s="182"/>
      <c r="M63" s="136" t="str">
        <f>IFERROR(INDEX(Packs!$M:$V,MATCH($P63,Packs!$W:$W,0),MATCH($K63,Packs!$M$1:$V$1,0)),"")</f>
        <v/>
      </c>
      <c r="N63" s="136" t="str">
        <f t="shared" si="1"/>
        <v/>
      </c>
      <c r="O63" s="136" t="str">
        <f>IFERROR(VLOOKUP(N63,'Table de correspondance'!$R:$S,2,FALSE),M63)</f>
        <v/>
      </c>
      <c r="P63" s="136" t="str">
        <f t="shared" si="2"/>
        <v/>
      </c>
      <c r="Q63" s="148" t="str">
        <f>IFERROR(F63*VLOOKUP(J63,'Table de correspondance'!$D:$E,2,FALSE),"")</f>
        <v/>
      </c>
      <c r="R63" s="148" t="str">
        <f t="shared" si="3"/>
        <v/>
      </c>
      <c r="S63" s="136" t="str">
        <f t="shared" si="8"/>
        <v/>
      </c>
      <c r="T63" s="165" t="str">
        <f t="shared" si="5"/>
        <v/>
      </c>
      <c r="U63" s="167" t="str">
        <f t="shared" si="6"/>
        <v/>
      </c>
      <c r="V63" s="167"/>
      <c r="Y63" t="str">
        <f>IF(AG63&lt;&gt;"",VLOOKUP(AG63,Packs!$W:$X,2,FALSE),"")</f>
        <v/>
      </c>
      <c r="Z63" s="19"/>
      <c r="AA63" s="23"/>
      <c r="AB63" s="23"/>
      <c r="AC63" s="23"/>
      <c r="AD63" s="19"/>
      <c r="AE63" s="19"/>
      <c r="AG63" s="45" t="str">
        <f t="shared" si="7"/>
        <v/>
      </c>
      <c r="AH63" s="64"/>
    </row>
    <row r="64" spans="3:34" ht="15" x14ac:dyDescent="0.25">
      <c r="C64" s="24"/>
      <c r="E64" s="182"/>
      <c r="M64" s="136" t="str">
        <f>IFERROR(INDEX(Packs!$M:$V,MATCH($P64,Packs!$W:$W,0),MATCH($K64,Packs!$M$1:$V$1,0)),"")</f>
        <v/>
      </c>
      <c r="N64" s="136" t="str">
        <f t="shared" si="1"/>
        <v/>
      </c>
      <c r="O64" s="136" t="str">
        <f>IFERROR(VLOOKUP(N64,'Table de correspondance'!$R:$S,2,FALSE),M64)</f>
        <v/>
      </c>
      <c r="P64" s="136" t="str">
        <f t="shared" si="2"/>
        <v/>
      </c>
      <c r="Q64" s="148" t="str">
        <f>IFERROR(F64*VLOOKUP(J64,'Table de correspondance'!$D:$E,2,FALSE),"")</f>
        <v/>
      </c>
      <c r="R64" s="148" t="str">
        <f t="shared" si="3"/>
        <v/>
      </c>
      <c r="S64" s="136" t="str">
        <f t="shared" si="8"/>
        <v/>
      </c>
      <c r="T64" s="165" t="str">
        <f t="shared" si="5"/>
        <v/>
      </c>
      <c r="U64" s="167" t="str">
        <f t="shared" si="6"/>
        <v/>
      </c>
      <c r="V64" s="167"/>
      <c r="Y64" t="str">
        <f>IF(AG64&lt;&gt;"",VLOOKUP(AG64,Packs!$W:$X,2,FALSE),"")</f>
        <v/>
      </c>
      <c r="Z64" s="19"/>
      <c r="AA64" s="23"/>
      <c r="AB64" s="23"/>
      <c r="AC64" s="23"/>
      <c r="AD64" s="19"/>
      <c r="AE64" s="19"/>
      <c r="AG64" s="45" t="str">
        <f t="shared" si="7"/>
        <v/>
      </c>
      <c r="AH64" s="64"/>
    </row>
    <row r="65" spans="3:34" ht="15" x14ac:dyDescent="0.25">
      <c r="C65" s="24"/>
      <c r="E65" s="182"/>
      <c r="M65" s="136" t="str">
        <f>IFERROR(INDEX(Packs!$M:$V,MATCH($P65,Packs!$W:$W,0),MATCH($K65,Packs!$M$1:$V$1,0)),"")</f>
        <v/>
      </c>
      <c r="N65" s="136" t="str">
        <f t="shared" si="1"/>
        <v/>
      </c>
      <c r="O65" s="136" t="str">
        <f>IFERROR(VLOOKUP(N65,'Table de correspondance'!$R:$S,2,FALSE),M65)</f>
        <v/>
      </c>
      <c r="P65" s="136" t="str">
        <f t="shared" si="2"/>
        <v/>
      </c>
      <c r="Q65" s="148" t="str">
        <f>IFERROR(F65*VLOOKUP(J65,'Table de correspondance'!$D:$E,2,FALSE),"")</f>
        <v/>
      </c>
      <c r="R65" s="148" t="str">
        <f t="shared" si="3"/>
        <v/>
      </c>
      <c r="S65" s="136" t="str">
        <f t="shared" si="8"/>
        <v/>
      </c>
      <c r="T65" s="165" t="str">
        <f t="shared" si="5"/>
        <v/>
      </c>
      <c r="U65" s="167" t="str">
        <f t="shared" si="6"/>
        <v/>
      </c>
      <c r="V65" s="167"/>
      <c r="Y65" t="str">
        <f>IF(AG65&lt;&gt;"",VLOOKUP(AG65,Packs!$W:$X,2,FALSE),"")</f>
        <v/>
      </c>
      <c r="Z65" s="19"/>
      <c r="AA65" s="23"/>
      <c r="AB65" s="23"/>
      <c r="AC65" s="23"/>
      <c r="AD65" s="19"/>
      <c r="AE65" s="19"/>
      <c r="AG65" s="45" t="str">
        <f t="shared" si="7"/>
        <v/>
      </c>
      <c r="AH65" s="64"/>
    </row>
    <row r="66" spans="3:34" ht="15" x14ac:dyDescent="0.25">
      <c r="C66" s="24"/>
      <c r="M66" s="136" t="str">
        <f>IFERROR(INDEX(Packs!$M:$V,MATCH($P66,Packs!$W:$W,0),MATCH($K66,Packs!$M$1:$V$1,0)),"")</f>
        <v/>
      </c>
      <c r="N66" s="136" t="str">
        <f t="shared" si="1"/>
        <v/>
      </c>
      <c r="O66" s="136" t="str">
        <f>IFERROR(VLOOKUP(N66,'Table de correspondance'!$R:$S,2,FALSE),M66)</f>
        <v/>
      </c>
      <c r="P66" s="136" t="str">
        <f t="shared" si="2"/>
        <v/>
      </c>
      <c r="Q66" s="148" t="str">
        <f>IFERROR(F66*VLOOKUP(J66,'Table de correspondance'!$D:$E,2,FALSE),"")</f>
        <v/>
      </c>
      <c r="R66" s="148" t="str">
        <f t="shared" si="3"/>
        <v/>
      </c>
      <c r="S66" s="136" t="str">
        <f t="shared" si="8"/>
        <v/>
      </c>
      <c r="T66" s="165" t="str">
        <f t="shared" si="5"/>
        <v/>
      </c>
      <c r="U66" s="167" t="str">
        <f t="shared" si="6"/>
        <v/>
      </c>
      <c r="V66" s="167"/>
      <c r="Y66" t="str">
        <f>IF(AG66&lt;&gt;"",VLOOKUP(AG66,Packs!$W:$X,2,FALSE),"")</f>
        <v/>
      </c>
      <c r="Z66" s="19"/>
      <c r="AA66" s="23"/>
      <c r="AB66" s="23"/>
      <c r="AC66" s="23"/>
      <c r="AD66" s="19"/>
      <c r="AE66" s="19"/>
      <c r="AG66" s="45" t="str">
        <f t="shared" si="7"/>
        <v/>
      </c>
      <c r="AH66" s="64"/>
    </row>
    <row r="67" spans="3:34" ht="15" x14ac:dyDescent="0.25">
      <c r="C67" s="24"/>
      <c r="M67" s="136" t="str">
        <f>IFERROR(INDEX(Packs!$M:$V,MATCH($P67,Packs!$W:$W,0),MATCH($K67,Packs!$M$1:$V$1,0)),"")</f>
        <v/>
      </c>
      <c r="N67" s="136" t="str">
        <f t="shared" si="1"/>
        <v/>
      </c>
      <c r="O67" s="136" t="str">
        <f>IFERROR(VLOOKUP(N67,'Table de correspondance'!$R:$S,2,FALSE),M67)</f>
        <v/>
      </c>
      <c r="P67" s="136" t="str">
        <f t="shared" si="2"/>
        <v/>
      </c>
      <c r="Q67" s="148" t="str">
        <f>IFERROR(F67*VLOOKUP(J67,'Table de correspondance'!$D:$E,2,FALSE),"")</f>
        <v/>
      </c>
      <c r="R67" s="148" t="str">
        <f t="shared" si="3"/>
        <v/>
      </c>
      <c r="S67" s="136" t="str">
        <f t="shared" si="8"/>
        <v/>
      </c>
      <c r="T67" s="165" t="str">
        <f t="shared" si="5"/>
        <v/>
      </c>
      <c r="U67" s="167" t="str">
        <f t="shared" si="6"/>
        <v/>
      </c>
      <c r="V67" s="167"/>
      <c r="Y67" t="str">
        <f>IF(AG67&lt;&gt;"",VLOOKUP(AG67,Packs!$W:$X,2,FALSE),"")</f>
        <v/>
      </c>
      <c r="Z67" s="19"/>
      <c r="AA67" s="23"/>
      <c r="AB67" s="23"/>
      <c r="AC67" s="23"/>
      <c r="AD67" s="19"/>
      <c r="AE67" s="19"/>
      <c r="AG67" s="45" t="str">
        <f t="shared" si="7"/>
        <v/>
      </c>
      <c r="AH67" s="64"/>
    </row>
    <row r="68" spans="3:34" ht="15" x14ac:dyDescent="0.25">
      <c r="C68" s="24"/>
      <c r="M68" s="136" t="str">
        <f>IFERROR(INDEX(Packs!$M:$V,MATCH($P68,Packs!$W:$W,0),MATCH($K68,Packs!$M$1:$V$1,0)),"")</f>
        <v/>
      </c>
      <c r="N68" s="136" t="str">
        <f t="shared" si="1"/>
        <v/>
      </c>
      <c r="O68" s="136" t="str">
        <f>IFERROR(VLOOKUP(N68,'Table de correspondance'!$R:$S,2,FALSE),M68)</f>
        <v/>
      </c>
      <c r="P68" s="136" t="str">
        <f t="shared" si="2"/>
        <v/>
      </c>
      <c r="Q68" s="148" t="str">
        <f>IFERROR(F68*VLOOKUP(J68,'Table de correspondance'!$D:$E,2,FALSE),"")</f>
        <v/>
      </c>
      <c r="R68" s="148" t="str">
        <f t="shared" si="3"/>
        <v/>
      </c>
      <c r="S68" s="136" t="str">
        <f t="shared" si="8"/>
        <v/>
      </c>
      <c r="T68" s="165" t="str">
        <f t="shared" si="5"/>
        <v/>
      </c>
      <c r="U68" s="167" t="str">
        <f t="shared" si="6"/>
        <v/>
      </c>
      <c r="V68" s="167"/>
      <c r="Y68" t="str">
        <f>IF(AG68&lt;&gt;"",VLOOKUP(AG68,Packs!$W:$X,2,FALSE),"")</f>
        <v/>
      </c>
      <c r="Z68" s="19"/>
      <c r="AA68" s="23"/>
      <c r="AB68" s="23"/>
      <c r="AC68" s="23"/>
      <c r="AD68" s="19"/>
      <c r="AE68" s="19"/>
      <c r="AG68" s="45" t="str">
        <f t="shared" si="7"/>
        <v/>
      </c>
      <c r="AH68" s="64"/>
    </row>
    <row r="69" spans="3:34" ht="15" x14ac:dyDescent="0.25">
      <c r="C69" s="24"/>
      <c r="M69" s="136" t="str">
        <f>IFERROR(INDEX(Packs!$M:$V,MATCH($P69,Packs!$W:$W,0),MATCH($K69,Packs!$M$1:$V$1,0)),"")</f>
        <v/>
      </c>
      <c r="N69" s="136" t="str">
        <f t="shared" si="1"/>
        <v/>
      </c>
      <c r="O69" s="136" t="str">
        <f>IFERROR(VLOOKUP(N69,'Table de correspondance'!$R:$S,2,FALSE),M69)</f>
        <v/>
      </c>
      <c r="P69" s="136" t="str">
        <f t="shared" si="2"/>
        <v/>
      </c>
      <c r="Q69" s="148" t="str">
        <f>IFERROR(F69*VLOOKUP(J69,'Table de correspondance'!$D:$E,2,FALSE),"")</f>
        <v/>
      </c>
      <c r="R69" s="148" t="str">
        <f t="shared" si="3"/>
        <v/>
      </c>
      <c r="S69" s="136" t="str">
        <f t="shared" si="8"/>
        <v/>
      </c>
      <c r="T69" s="165" t="str">
        <f t="shared" si="5"/>
        <v/>
      </c>
      <c r="U69" s="167" t="str">
        <f t="shared" si="6"/>
        <v/>
      </c>
      <c r="V69" s="167"/>
      <c r="Y69" t="str">
        <f>IF(AG69&lt;&gt;"",VLOOKUP(AG69,Packs!$W:$X,2,FALSE),"")</f>
        <v/>
      </c>
      <c r="Z69" s="19"/>
      <c r="AA69" s="23"/>
      <c r="AB69" s="23"/>
      <c r="AC69" s="23"/>
      <c r="AD69" s="19"/>
      <c r="AE69" s="19"/>
      <c r="AG69" s="45" t="str">
        <f t="shared" si="7"/>
        <v/>
      </c>
      <c r="AH69" s="64"/>
    </row>
    <row r="70" spans="3:34" ht="15" x14ac:dyDescent="0.25">
      <c r="C70" s="24"/>
      <c r="M70" s="136" t="str">
        <f>IFERROR(INDEX(Packs!$M:$V,MATCH($P70,Packs!$W:$W,0),MATCH($K70,Packs!$M$1:$V$1,0)),"")</f>
        <v/>
      </c>
      <c r="N70" s="136" t="str">
        <f t="shared" si="1"/>
        <v/>
      </c>
      <c r="O70" s="136" t="str">
        <f>IFERROR(VLOOKUP(N70,'Table de correspondance'!$R:$S,2,FALSE),M70)</f>
        <v/>
      </c>
      <c r="P70" s="136" t="str">
        <f t="shared" si="2"/>
        <v/>
      </c>
      <c r="Q70" s="148" t="str">
        <f>IFERROR(F70*VLOOKUP(J70,'Table de correspondance'!$D:$E,2,FALSE),"")</f>
        <v/>
      </c>
      <c r="R70" s="148" t="str">
        <f t="shared" si="3"/>
        <v/>
      </c>
      <c r="S70" s="136" t="str">
        <f t="shared" si="8"/>
        <v/>
      </c>
      <c r="T70" s="165" t="str">
        <f t="shared" si="5"/>
        <v/>
      </c>
      <c r="U70" s="167" t="str">
        <f t="shared" si="6"/>
        <v/>
      </c>
      <c r="V70" s="167"/>
      <c r="Y70" t="str">
        <f>IF(AG70&lt;&gt;"",VLOOKUP(AG70,Packs!$W:$X,2,FALSE),"")</f>
        <v/>
      </c>
      <c r="Z70" s="19"/>
      <c r="AA70" s="23"/>
      <c r="AB70" s="23"/>
      <c r="AC70" s="23"/>
      <c r="AD70" s="19"/>
      <c r="AE70" s="19"/>
      <c r="AG70" s="45" t="str">
        <f t="shared" si="7"/>
        <v/>
      </c>
      <c r="AH70" s="64"/>
    </row>
    <row r="71" spans="3:34" ht="15" x14ac:dyDescent="0.25">
      <c r="C71" s="24"/>
      <c r="M71" s="136" t="str">
        <f>IFERROR(INDEX(Packs!$M:$V,MATCH($P71,Packs!$W:$W,0),MATCH($K71,Packs!$M$1:$V$1,0)),"")</f>
        <v/>
      </c>
      <c r="N71" s="136" t="str">
        <f t="shared" si="1"/>
        <v/>
      </c>
      <c r="O71" s="136" t="str">
        <f>IFERROR(VLOOKUP(N71,'Table de correspondance'!$R:$S,2,FALSE),M71)</f>
        <v/>
      </c>
      <c r="P71" s="136" t="str">
        <f t="shared" si="2"/>
        <v/>
      </c>
      <c r="Q71" s="148" t="str">
        <f>IFERROR(F71*VLOOKUP(J71,'Table de correspondance'!$D:$E,2,FALSE),"")</f>
        <v/>
      </c>
      <c r="R71" s="148" t="str">
        <f t="shared" si="3"/>
        <v/>
      </c>
      <c r="S71" s="136" t="str">
        <f t="shared" si="8"/>
        <v/>
      </c>
      <c r="T71" s="165" t="str">
        <f t="shared" si="5"/>
        <v/>
      </c>
      <c r="U71" s="167" t="str">
        <f t="shared" si="6"/>
        <v/>
      </c>
      <c r="V71" s="167"/>
      <c r="Y71" t="str">
        <f>IF(AG71&lt;&gt;"",VLOOKUP(AG71,Packs!$W:$X,2,FALSE),"")</f>
        <v/>
      </c>
      <c r="Z71" s="19"/>
      <c r="AA71" s="23"/>
      <c r="AB71" s="23"/>
      <c r="AC71" s="23"/>
      <c r="AD71" s="19"/>
      <c r="AE71" s="19"/>
      <c r="AG71" s="45" t="str">
        <f t="shared" si="7"/>
        <v/>
      </c>
      <c r="AH71" s="64"/>
    </row>
    <row r="72" spans="3:34" ht="15" x14ac:dyDescent="0.25">
      <c r="C72" s="24"/>
      <c r="M72" s="136" t="str">
        <f>IFERROR(INDEX(Packs!$M:$V,MATCH($P72,Packs!$W:$W,0),MATCH($K72,Packs!$M$1:$V$1,0)),"")</f>
        <v/>
      </c>
      <c r="N72" s="136" t="str">
        <f t="shared" si="1"/>
        <v/>
      </c>
      <c r="O72" s="136" t="str">
        <f>IFERROR(VLOOKUP(N72,'Table de correspondance'!$R:$S,2,FALSE),M72)</f>
        <v/>
      </c>
      <c r="P72" s="136" t="str">
        <f t="shared" si="2"/>
        <v/>
      </c>
      <c r="Q72" s="148" t="str">
        <f>IFERROR(F72*VLOOKUP(J72,'Table de correspondance'!$D:$E,2,FALSE),"")</f>
        <v/>
      </c>
      <c r="R72" s="148" t="str">
        <f t="shared" si="3"/>
        <v/>
      </c>
      <c r="S72" s="136" t="str">
        <f t="shared" si="8"/>
        <v/>
      </c>
      <c r="T72" s="165" t="str">
        <f t="shared" si="5"/>
        <v/>
      </c>
      <c r="U72" s="167" t="str">
        <f t="shared" si="6"/>
        <v/>
      </c>
      <c r="V72" s="167"/>
      <c r="Y72" t="str">
        <f>IF(AG72&lt;&gt;"",VLOOKUP(AG72,Packs!$W:$X,2,FALSE),"")</f>
        <v/>
      </c>
      <c r="Z72" s="19"/>
      <c r="AA72" s="23"/>
      <c r="AB72" s="23"/>
      <c r="AC72" s="23"/>
      <c r="AD72" s="19"/>
      <c r="AE72" s="19"/>
      <c r="AG72" s="45" t="str">
        <f t="shared" si="7"/>
        <v/>
      </c>
      <c r="AH72" s="64"/>
    </row>
    <row r="73" spans="3:34" ht="15" x14ac:dyDescent="0.25">
      <c r="C73" s="24"/>
      <c r="M73" s="136" t="str">
        <f>IFERROR(INDEX(Packs!$M:$V,MATCH($P73,Packs!$W:$W,0),MATCH($K73,Packs!$M$1:$V$1,0)),"")</f>
        <v/>
      </c>
      <c r="N73" s="136" t="str">
        <f t="shared" si="1"/>
        <v/>
      </c>
      <c r="O73" s="136" t="str">
        <f>IFERROR(VLOOKUP(N73,'Table de correspondance'!$R:$S,2,FALSE),M73)</f>
        <v/>
      </c>
      <c r="P73" s="136" t="str">
        <f t="shared" si="2"/>
        <v/>
      </c>
      <c r="Q73" s="148" t="str">
        <f>IFERROR(F73*VLOOKUP(J73,'Table de correspondance'!$D:$E,2,FALSE),"")</f>
        <v/>
      </c>
      <c r="R73" s="148" t="str">
        <f t="shared" si="3"/>
        <v/>
      </c>
      <c r="S73" s="136" t="str">
        <f t="shared" si="8"/>
        <v/>
      </c>
      <c r="T73" s="165" t="str">
        <f t="shared" si="5"/>
        <v/>
      </c>
      <c r="U73" s="167" t="str">
        <f t="shared" si="6"/>
        <v/>
      </c>
      <c r="V73" s="167"/>
      <c r="Y73" t="str">
        <f>IF(AG73&lt;&gt;"",VLOOKUP(AG73,Packs!$W:$X,2,FALSE),"")</f>
        <v/>
      </c>
      <c r="Z73" s="19"/>
      <c r="AA73" s="23"/>
      <c r="AB73" s="23"/>
      <c r="AC73" s="23"/>
      <c r="AD73" s="19"/>
      <c r="AE73" s="19"/>
      <c r="AG73" s="45" t="str">
        <f t="shared" si="7"/>
        <v/>
      </c>
      <c r="AH73" s="64"/>
    </row>
    <row r="74" spans="3:34" ht="15" x14ac:dyDescent="0.25">
      <c r="M74" s="136" t="str">
        <f>IFERROR(INDEX(Packs!$M:$V,MATCH($P74,Packs!$W:$W,0),MATCH($K74,Packs!$M$1:$V$1,0)),"")</f>
        <v/>
      </c>
      <c r="N74" s="136" t="str">
        <f t="shared" si="1"/>
        <v/>
      </c>
      <c r="O74" s="136" t="str">
        <f>IFERROR(VLOOKUP(N74,'Table de correspondance'!$R:$S,2,FALSE),M74)</f>
        <v/>
      </c>
      <c r="P74" s="136" t="str">
        <f t="shared" si="2"/>
        <v/>
      </c>
      <c r="Q74" s="148" t="str">
        <f>IFERROR(F74*VLOOKUP(J74,'Table de correspondance'!$D:$E,2,FALSE),"")</f>
        <v/>
      </c>
      <c r="R74" s="148" t="str">
        <f t="shared" si="3"/>
        <v/>
      </c>
      <c r="S74" s="136" t="str">
        <f t="shared" si="8"/>
        <v/>
      </c>
      <c r="T74" s="165" t="str">
        <f t="shared" si="5"/>
        <v/>
      </c>
      <c r="U74" s="167" t="str">
        <f t="shared" si="6"/>
        <v/>
      </c>
      <c r="V74" s="167"/>
      <c r="Y74" t="str">
        <f>IF(AG74&lt;&gt;"",VLOOKUP(AG74,Packs!$W:$X,2,FALSE),"")</f>
        <v/>
      </c>
      <c r="Z74" s="19"/>
      <c r="AA74" s="23"/>
      <c r="AB74" s="23"/>
      <c r="AC74" s="23"/>
      <c r="AD74" s="19"/>
      <c r="AE74" s="19"/>
      <c r="AG74" s="45" t="str">
        <f t="shared" si="7"/>
        <v/>
      </c>
      <c r="AH74" s="64"/>
    </row>
    <row r="75" spans="3:34" ht="15" x14ac:dyDescent="0.25">
      <c r="M75" s="136" t="str">
        <f>IFERROR(INDEX(Packs!$M:$V,MATCH($P75,Packs!$W:$W,0),MATCH($K75,Packs!$M$1:$V$1,0)),"")</f>
        <v/>
      </c>
      <c r="N75" s="136" t="str">
        <f t="shared" si="1"/>
        <v/>
      </c>
      <c r="O75" s="136" t="str">
        <f>IFERROR(VLOOKUP(N75,'Table de correspondance'!$R:$S,2,FALSE),M75)</f>
        <v/>
      </c>
      <c r="P75" s="136" t="str">
        <f t="shared" si="2"/>
        <v/>
      </c>
      <c r="Q75" s="148" t="str">
        <f>IFERROR(F75*VLOOKUP(J75,'Table de correspondance'!$D:$E,2,FALSE),"")</f>
        <v/>
      </c>
      <c r="R75" s="148" t="str">
        <f t="shared" si="3"/>
        <v/>
      </c>
      <c r="S75" s="136" t="str">
        <f t="shared" si="8"/>
        <v/>
      </c>
      <c r="T75" s="165" t="str">
        <f t="shared" si="5"/>
        <v/>
      </c>
      <c r="U75" s="167" t="str">
        <f t="shared" si="6"/>
        <v/>
      </c>
      <c r="V75" s="167"/>
      <c r="Y75" t="str">
        <f>IF(AG75&lt;&gt;"",VLOOKUP(AG75,Packs!$W:$X,2,FALSE),"")</f>
        <v/>
      </c>
      <c r="Z75" s="19"/>
      <c r="AA75" s="23"/>
      <c r="AB75" s="23"/>
      <c r="AC75" s="23"/>
      <c r="AD75" s="19"/>
      <c r="AE75" s="19"/>
      <c r="AG75" s="45" t="str">
        <f t="shared" si="7"/>
        <v/>
      </c>
      <c r="AH75" s="64"/>
    </row>
    <row r="76" spans="3:34" ht="15" x14ac:dyDescent="0.25">
      <c r="M76" s="136" t="str">
        <f>IFERROR(INDEX(Packs!$M:$V,MATCH($P76,Packs!$W:$W,0),MATCH($K76,Packs!$M$1:$V$1,0)),"")</f>
        <v/>
      </c>
      <c r="N76" s="136" t="str">
        <f t="shared" si="1"/>
        <v/>
      </c>
      <c r="O76" s="136" t="str">
        <f>IFERROR(VLOOKUP(N76,'Table de correspondance'!$R:$S,2,FALSE),M76)</f>
        <v/>
      </c>
      <c r="P76" s="136" t="str">
        <f t="shared" si="2"/>
        <v/>
      </c>
      <c r="Q76" s="148" t="str">
        <f>IFERROR(F76*VLOOKUP(J76,'Table de correspondance'!$D:$E,2,FALSE),"")</f>
        <v/>
      </c>
      <c r="R76" s="148" t="str">
        <f t="shared" si="3"/>
        <v/>
      </c>
      <c r="S76" s="136" t="str">
        <f t="shared" si="8"/>
        <v/>
      </c>
      <c r="T76" s="165" t="str">
        <f t="shared" si="5"/>
        <v/>
      </c>
      <c r="U76" s="167" t="str">
        <f t="shared" si="6"/>
        <v/>
      </c>
      <c r="V76" s="167"/>
      <c r="Y76" t="str">
        <f>IF(AG76&lt;&gt;"",VLOOKUP(AG76,Packs!$W:$X,2,FALSE),"")</f>
        <v/>
      </c>
      <c r="Z76" s="19"/>
      <c r="AA76" s="23"/>
      <c r="AB76" s="23"/>
      <c r="AC76" s="23"/>
      <c r="AD76" s="19"/>
      <c r="AE76" s="19"/>
      <c r="AG76" s="45" t="str">
        <f t="shared" si="7"/>
        <v/>
      </c>
      <c r="AH76" s="64"/>
    </row>
    <row r="77" spans="3:34" ht="15" x14ac:dyDescent="0.25">
      <c r="M77" s="136" t="str">
        <f>IFERROR(INDEX(Packs!$M:$V,MATCH($P77,Packs!$W:$W,0),MATCH($K77,Packs!$M$1:$V$1,0)),"")</f>
        <v/>
      </c>
      <c r="N77" s="136" t="str">
        <f t="shared" si="1"/>
        <v/>
      </c>
      <c r="O77" s="136" t="str">
        <f>IFERROR(VLOOKUP(N77,'Table de correspondance'!$R:$S,2,FALSE),M77)</f>
        <v/>
      </c>
      <c r="P77" s="136" t="str">
        <f t="shared" si="2"/>
        <v/>
      </c>
      <c r="Q77" s="148" t="str">
        <f>IFERROR(F77*VLOOKUP(J77,'Table de correspondance'!$D:$E,2,FALSE),"")</f>
        <v/>
      </c>
      <c r="R77" s="148" t="str">
        <f t="shared" si="3"/>
        <v/>
      </c>
      <c r="S77" s="136" t="str">
        <f t="shared" si="8"/>
        <v/>
      </c>
      <c r="T77" s="165" t="str">
        <f t="shared" si="5"/>
        <v/>
      </c>
      <c r="U77" s="167" t="str">
        <f t="shared" si="6"/>
        <v/>
      </c>
      <c r="V77" s="167"/>
      <c r="Y77" t="str">
        <f>IF(AG77&lt;&gt;"",VLOOKUP(AG77,Packs!$W:$X,2,FALSE),"")</f>
        <v/>
      </c>
      <c r="Z77" s="19"/>
      <c r="AA77" s="23"/>
      <c r="AB77" s="23"/>
      <c r="AC77" s="23"/>
      <c r="AD77" s="19"/>
      <c r="AE77" s="19"/>
      <c r="AG77" s="45" t="str">
        <f t="shared" si="7"/>
        <v/>
      </c>
      <c r="AH77" s="64"/>
    </row>
    <row r="78" spans="3:34" ht="15" x14ac:dyDescent="0.25">
      <c r="M78" s="136" t="str">
        <f>IFERROR(INDEX(Packs!$M:$V,MATCH($P78,Packs!$W:$W,0),MATCH($K78,Packs!$M$1:$V$1,0)),"")</f>
        <v/>
      </c>
      <c r="N78" s="136" t="str">
        <f t="shared" si="1"/>
        <v/>
      </c>
      <c r="O78" s="136" t="str">
        <f>IFERROR(VLOOKUP(N78,'Table de correspondance'!$R:$S,2,FALSE),M78)</f>
        <v/>
      </c>
      <c r="P78" s="136" t="str">
        <f t="shared" si="2"/>
        <v/>
      </c>
      <c r="Q78" s="148" t="str">
        <f>IFERROR(F78*VLOOKUP(J78,'Table de correspondance'!$D:$E,2,FALSE),"")</f>
        <v/>
      </c>
      <c r="R78" s="148" t="str">
        <f t="shared" si="3"/>
        <v/>
      </c>
      <c r="S78" s="136" t="str">
        <f t="shared" si="8"/>
        <v/>
      </c>
      <c r="T78" s="165" t="str">
        <f t="shared" si="5"/>
        <v/>
      </c>
      <c r="U78" s="167" t="str">
        <f t="shared" si="6"/>
        <v/>
      </c>
      <c r="V78" s="167"/>
      <c r="Y78" t="str">
        <f>IF(AG78&lt;&gt;"",VLOOKUP(AG78,Packs!$W:$X,2,FALSE),"")</f>
        <v/>
      </c>
      <c r="Z78" s="19"/>
      <c r="AA78" s="23"/>
      <c r="AB78" s="23"/>
      <c r="AC78" s="23"/>
      <c r="AD78" s="19"/>
      <c r="AE78" s="19"/>
      <c r="AG78" s="45" t="str">
        <f t="shared" si="7"/>
        <v/>
      </c>
      <c r="AH78" s="64"/>
    </row>
    <row r="79" spans="3:34" ht="15" x14ac:dyDescent="0.25">
      <c r="M79" s="136" t="str">
        <f>IFERROR(INDEX(Packs!$M:$V,MATCH($P79,Packs!$W:$W,0),MATCH($K79,Packs!$M$1:$V$1,0)),"")</f>
        <v/>
      </c>
      <c r="N79" s="136" t="str">
        <f t="shared" ref="N79:N142" si="9">_xlfn.CONCAT(K79,L79)</f>
        <v/>
      </c>
      <c r="O79" s="136" t="str">
        <f>IFERROR(VLOOKUP(N79,'Table de correspondance'!$R:$S,2,FALSE),M79)</f>
        <v/>
      </c>
      <c r="P79" s="136" t="str">
        <f t="shared" ref="P79:P142" si="10">_xlfn.CONCAT(B79,C79,D79,E79)</f>
        <v/>
      </c>
      <c r="Q79" s="148" t="str">
        <f>IFERROR(F79*VLOOKUP(J79,'Table de correspondance'!$D:$E,2,FALSE),"")</f>
        <v/>
      </c>
      <c r="R79" s="148" t="str">
        <f t="shared" si="3"/>
        <v/>
      </c>
      <c r="S79" s="136" t="str">
        <f t="shared" si="8"/>
        <v/>
      </c>
      <c r="T79" s="165" t="str">
        <f t="shared" si="5"/>
        <v/>
      </c>
      <c r="U79" s="167" t="str">
        <f t="shared" si="6"/>
        <v/>
      </c>
      <c r="V79" s="167"/>
      <c r="Y79" t="str">
        <f>IF(AG79&lt;&gt;"",VLOOKUP(AG79,Packs!$W:$X,2,FALSE),"")</f>
        <v/>
      </c>
      <c r="Z79" s="19"/>
      <c r="AA79" s="23"/>
      <c r="AB79" s="23"/>
      <c r="AC79" s="23"/>
      <c r="AD79" s="19"/>
      <c r="AE79" s="19"/>
      <c r="AG79" s="45" t="str">
        <f t="shared" si="7"/>
        <v/>
      </c>
      <c r="AH79" s="64"/>
    </row>
    <row r="80" spans="3:34" ht="15" x14ac:dyDescent="0.25">
      <c r="M80" s="136" t="str">
        <f>IFERROR(INDEX(Packs!$M:$V,MATCH($P80,Packs!$W:$W,0),MATCH($K80,Packs!$M$1:$V$1,0)),"")</f>
        <v/>
      </c>
      <c r="N80" s="136" t="str">
        <f t="shared" si="9"/>
        <v/>
      </c>
      <c r="O80" s="136" t="str">
        <f>IFERROR(VLOOKUP(N80,'Table de correspondance'!$R:$S,2,FALSE),M80)</f>
        <v/>
      </c>
      <c r="P80" s="136" t="str">
        <f t="shared" si="10"/>
        <v/>
      </c>
      <c r="Q80" s="148" t="str">
        <f>IFERROR(F80*VLOOKUP(J80,'Table de correspondance'!$D:$E,2,FALSE),"")</f>
        <v/>
      </c>
      <c r="R80" s="148" t="str">
        <f t="shared" ref="R80:R143" si="11">IF(O80&lt;&gt;"",(Q80*(1+O80)),Q80)</f>
        <v/>
      </c>
      <c r="S80" s="136" t="str">
        <f t="shared" ref="S80:S143" si="12">IF(J80&lt;&gt;"",50%,"")</f>
        <v/>
      </c>
      <c r="T80" s="165" t="str">
        <f t="shared" ref="T80:T143" si="13">IF(AND(G80&lt;&gt;"",J80&lt;&gt;""),R80*(1-G80),"")</f>
        <v/>
      </c>
      <c r="U80" s="167" t="str">
        <f t="shared" ref="U80:U143" si="14">IF(T80="","",T80*(1-S80))</f>
        <v/>
      </c>
      <c r="V80" s="167"/>
      <c r="Y80" t="str">
        <f>IF(AG80&lt;&gt;"",VLOOKUP(AG80,Packs!$W:$X,2,FALSE),"")</f>
        <v/>
      </c>
      <c r="Z80" s="19"/>
      <c r="AA80" s="23"/>
      <c r="AB80" s="23"/>
      <c r="AC80" s="23"/>
      <c r="AD80" s="19"/>
      <c r="AE80" s="19"/>
      <c r="AG80" s="45" t="str">
        <f t="shared" ref="AG80:AG143" si="15">IFERROR(_xlfn.CONCAT(Z80,AA80,AB80,AC80),"")</f>
        <v/>
      </c>
      <c r="AH80" s="64"/>
    </row>
    <row r="81" spans="13:34" ht="15" x14ac:dyDescent="0.25">
      <c r="M81" s="136" t="str">
        <f>IFERROR(INDEX(Packs!$M:$V,MATCH($P81,Packs!$W:$W,0),MATCH($K81,Packs!$M$1:$V$1,0)),"")</f>
        <v/>
      </c>
      <c r="N81" s="136" t="str">
        <f t="shared" si="9"/>
        <v/>
      </c>
      <c r="O81" s="136" t="str">
        <f>IFERROR(VLOOKUP(N81,'Table de correspondance'!$R:$S,2,FALSE),M81)</f>
        <v/>
      </c>
      <c r="P81" s="136" t="str">
        <f t="shared" si="10"/>
        <v/>
      </c>
      <c r="Q81" s="148" t="str">
        <f>IFERROR(F81*VLOOKUP(J81,'Table de correspondance'!$D:$E,2,FALSE),"")</f>
        <v/>
      </c>
      <c r="R81" s="148" t="str">
        <f t="shared" si="11"/>
        <v/>
      </c>
      <c r="S81" s="136" t="str">
        <f t="shared" si="12"/>
        <v/>
      </c>
      <c r="T81" s="165" t="str">
        <f t="shared" si="13"/>
        <v/>
      </c>
      <c r="U81" s="167" t="str">
        <f t="shared" si="14"/>
        <v/>
      </c>
      <c r="V81" s="167"/>
      <c r="Y81" t="str">
        <f>IF(AG81&lt;&gt;"",VLOOKUP(AG81,Packs!$W:$X,2,FALSE),"")</f>
        <v/>
      </c>
      <c r="Z81" s="19"/>
      <c r="AA81" s="23"/>
      <c r="AB81" s="23"/>
      <c r="AC81" s="23"/>
      <c r="AD81" s="19"/>
      <c r="AE81" s="19"/>
      <c r="AG81" s="45" t="str">
        <f t="shared" si="15"/>
        <v/>
      </c>
      <c r="AH81" s="64"/>
    </row>
    <row r="82" spans="13:34" ht="15" x14ac:dyDescent="0.25">
      <c r="M82" s="136" t="str">
        <f>IFERROR(INDEX(Packs!$M:$V,MATCH($P82,Packs!$W:$W,0),MATCH($K82,Packs!$M$1:$V$1,0)),"")</f>
        <v/>
      </c>
      <c r="N82" s="136" t="str">
        <f t="shared" si="9"/>
        <v/>
      </c>
      <c r="O82" s="136" t="str">
        <f>IFERROR(VLOOKUP(N82,'Table de correspondance'!$R:$S,2,FALSE),M82)</f>
        <v/>
      </c>
      <c r="P82" s="136" t="str">
        <f t="shared" si="10"/>
        <v/>
      </c>
      <c r="Q82" s="148" t="str">
        <f>IFERROR(F82*VLOOKUP(J82,'Table de correspondance'!$D:$E,2,FALSE),"")</f>
        <v/>
      </c>
      <c r="R82" s="148" t="str">
        <f t="shared" si="11"/>
        <v/>
      </c>
      <c r="S82" s="136" t="str">
        <f t="shared" si="12"/>
        <v/>
      </c>
      <c r="T82" s="165" t="str">
        <f t="shared" si="13"/>
        <v/>
      </c>
      <c r="U82" s="167" t="str">
        <f t="shared" si="14"/>
        <v/>
      </c>
      <c r="V82" s="167"/>
      <c r="Y82" t="str">
        <f>IF(AG82&lt;&gt;"",VLOOKUP(AG82,Packs!$W:$X,2,FALSE),"")</f>
        <v/>
      </c>
      <c r="Z82" s="19"/>
      <c r="AA82" s="23"/>
      <c r="AB82" s="23"/>
      <c r="AC82" s="23"/>
      <c r="AD82" s="19"/>
      <c r="AE82" s="19"/>
      <c r="AG82" s="45" t="str">
        <f t="shared" si="15"/>
        <v/>
      </c>
      <c r="AH82" s="64"/>
    </row>
    <row r="83" spans="13:34" ht="15" x14ac:dyDescent="0.25">
      <c r="M83" s="136" t="str">
        <f>IFERROR(INDEX(Packs!$M:$V,MATCH($P83,Packs!$W:$W,0),MATCH($K83,Packs!$M$1:$V$1,0)),"")</f>
        <v/>
      </c>
      <c r="N83" s="136" t="str">
        <f t="shared" si="9"/>
        <v/>
      </c>
      <c r="O83" s="136" t="str">
        <f>IFERROR(VLOOKUP(N83,'Table de correspondance'!$R:$S,2,FALSE),M83)</f>
        <v/>
      </c>
      <c r="P83" s="136" t="str">
        <f t="shared" si="10"/>
        <v/>
      </c>
      <c r="Q83" s="148" t="str">
        <f>IFERROR(F83*VLOOKUP(J83,'Table de correspondance'!$D:$E,2,FALSE),"")</f>
        <v/>
      </c>
      <c r="R83" s="148" t="str">
        <f t="shared" si="11"/>
        <v/>
      </c>
      <c r="S83" s="136" t="str">
        <f t="shared" si="12"/>
        <v/>
      </c>
      <c r="T83" s="165" t="str">
        <f t="shared" si="13"/>
        <v/>
      </c>
      <c r="U83" s="167" t="str">
        <f t="shared" si="14"/>
        <v/>
      </c>
      <c r="V83" s="167"/>
      <c r="Y83" t="str">
        <f>IF(AG83&lt;&gt;"",VLOOKUP(AG83,Packs!$W:$X,2,FALSE),"")</f>
        <v/>
      </c>
      <c r="Z83" s="19"/>
      <c r="AA83" s="23"/>
      <c r="AB83" s="23"/>
      <c r="AC83" s="23"/>
      <c r="AD83" s="19"/>
      <c r="AE83" s="19"/>
      <c r="AG83" s="45" t="str">
        <f t="shared" si="15"/>
        <v/>
      </c>
      <c r="AH83" s="64"/>
    </row>
    <row r="84" spans="13:34" ht="15" x14ac:dyDescent="0.25">
      <c r="M84" s="136" t="str">
        <f>IFERROR(INDEX(Packs!$M:$V,MATCH($P84,Packs!$W:$W,0),MATCH($K84,Packs!$M$1:$V$1,0)),"")</f>
        <v/>
      </c>
      <c r="N84" s="136" t="str">
        <f t="shared" si="9"/>
        <v/>
      </c>
      <c r="O84" s="136" t="str">
        <f>IFERROR(VLOOKUP(N84,'Table de correspondance'!$R:$S,2,FALSE),M84)</f>
        <v/>
      </c>
      <c r="P84" s="136" t="str">
        <f t="shared" si="10"/>
        <v/>
      </c>
      <c r="Q84" s="148" t="str">
        <f>IFERROR(F84*VLOOKUP(J84,'Table de correspondance'!$D:$E,2,FALSE),"")</f>
        <v/>
      </c>
      <c r="R84" s="148" t="str">
        <f t="shared" si="11"/>
        <v/>
      </c>
      <c r="S84" s="136" t="str">
        <f t="shared" si="12"/>
        <v/>
      </c>
      <c r="T84" s="165" t="str">
        <f t="shared" si="13"/>
        <v/>
      </c>
      <c r="U84" s="167" t="str">
        <f t="shared" si="14"/>
        <v/>
      </c>
      <c r="V84" s="167"/>
      <c r="Y84" t="str">
        <f>IF(AG84&lt;&gt;"",VLOOKUP(AG84,Packs!$W:$X,2,FALSE),"")</f>
        <v/>
      </c>
      <c r="Z84" s="19"/>
      <c r="AA84" s="23"/>
      <c r="AB84" s="23"/>
      <c r="AC84" s="23"/>
      <c r="AD84" s="19"/>
      <c r="AE84" s="19"/>
      <c r="AG84" s="45" t="str">
        <f t="shared" si="15"/>
        <v/>
      </c>
      <c r="AH84" s="64"/>
    </row>
    <row r="85" spans="13:34" ht="15" x14ac:dyDescent="0.25">
      <c r="M85" s="136" t="str">
        <f>IFERROR(INDEX(Packs!$M:$V,MATCH($P85,Packs!$W:$W,0),MATCH($K85,Packs!$M$1:$V$1,0)),"")</f>
        <v/>
      </c>
      <c r="N85" s="136" t="str">
        <f t="shared" si="9"/>
        <v/>
      </c>
      <c r="O85" s="136" t="str">
        <f>IFERROR(VLOOKUP(N85,'Table de correspondance'!$R:$S,2,FALSE),M85)</f>
        <v/>
      </c>
      <c r="P85" s="136" t="str">
        <f t="shared" si="10"/>
        <v/>
      </c>
      <c r="Q85" s="148" t="str">
        <f>IFERROR(F85*VLOOKUP(J85,'Table de correspondance'!$D:$E,2,FALSE),"")</f>
        <v/>
      </c>
      <c r="R85" s="148" t="str">
        <f t="shared" si="11"/>
        <v/>
      </c>
      <c r="S85" s="136" t="str">
        <f t="shared" si="12"/>
        <v/>
      </c>
      <c r="T85" s="165" t="str">
        <f t="shared" si="13"/>
        <v/>
      </c>
      <c r="U85" s="167" t="str">
        <f t="shared" si="14"/>
        <v/>
      </c>
      <c r="V85" s="167"/>
      <c r="Y85" t="str">
        <f>IF(AG85&lt;&gt;"",VLOOKUP(AG85,Packs!$W:$X,2,FALSE),"")</f>
        <v/>
      </c>
      <c r="Z85" s="19"/>
      <c r="AA85" s="23"/>
      <c r="AB85" s="23"/>
      <c r="AC85" s="23"/>
      <c r="AD85" s="19"/>
      <c r="AE85" s="19"/>
      <c r="AG85" s="45" t="str">
        <f t="shared" si="15"/>
        <v/>
      </c>
      <c r="AH85" s="64"/>
    </row>
    <row r="86" spans="13:34" ht="15" x14ac:dyDescent="0.25">
      <c r="M86" s="136" t="str">
        <f>IFERROR(INDEX(Packs!$M:$V,MATCH($P86,Packs!$W:$W,0),MATCH($K86,Packs!$M$1:$V$1,0)),"")</f>
        <v/>
      </c>
      <c r="N86" s="136" t="str">
        <f t="shared" si="9"/>
        <v/>
      </c>
      <c r="O86" s="136" t="str">
        <f>IFERROR(VLOOKUP(N86,'Table de correspondance'!$R:$S,2,FALSE),M86)</f>
        <v/>
      </c>
      <c r="P86" s="136" t="str">
        <f t="shared" si="10"/>
        <v/>
      </c>
      <c r="Q86" s="148" t="str">
        <f>IFERROR(F86*VLOOKUP(J86,'Table de correspondance'!$D:$E,2,FALSE),"")</f>
        <v/>
      </c>
      <c r="R86" s="148" t="str">
        <f t="shared" si="11"/>
        <v/>
      </c>
      <c r="S86" s="136" t="str">
        <f t="shared" si="12"/>
        <v/>
      </c>
      <c r="T86" s="165" t="str">
        <f t="shared" si="13"/>
        <v/>
      </c>
      <c r="U86" s="167" t="str">
        <f t="shared" si="14"/>
        <v/>
      </c>
      <c r="V86" s="167"/>
      <c r="Y86" t="str">
        <f>IF(AG86&lt;&gt;"",VLOOKUP(AG86,Packs!$W:$X,2,FALSE),"")</f>
        <v/>
      </c>
      <c r="Z86" s="19"/>
      <c r="AA86" s="23"/>
      <c r="AB86" s="23"/>
      <c r="AC86" s="23"/>
      <c r="AD86" s="19"/>
      <c r="AE86" s="19"/>
      <c r="AG86" s="45" t="str">
        <f t="shared" si="15"/>
        <v/>
      </c>
      <c r="AH86" s="64"/>
    </row>
    <row r="87" spans="13:34" ht="15" x14ac:dyDescent="0.25">
      <c r="M87" s="136" t="str">
        <f>IFERROR(INDEX(Packs!$M:$V,MATCH($P87,Packs!$W:$W,0),MATCH($K87,Packs!$M$1:$V$1,0)),"")</f>
        <v/>
      </c>
      <c r="N87" s="136" t="str">
        <f t="shared" si="9"/>
        <v/>
      </c>
      <c r="O87" s="136" t="str">
        <f>IFERROR(VLOOKUP(N87,'Table de correspondance'!$R:$S,2,FALSE),M87)</f>
        <v/>
      </c>
      <c r="P87" s="136" t="str">
        <f t="shared" si="10"/>
        <v/>
      </c>
      <c r="Q87" s="148" t="str">
        <f>IFERROR(F87*VLOOKUP(J87,'Table de correspondance'!$D:$E,2,FALSE),"")</f>
        <v/>
      </c>
      <c r="R87" s="148" t="str">
        <f t="shared" si="11"/>
        <v/>
      </c>
      <c r="S87" s="136" t="str">
        <f t="shared" si="12"/>
        <v/>
      </c>
      <c r="T87" s="165" t="str">
        <f t="shared" si="13"/>
        <v/>
      </c>
      <c r="U87" s="167" t="str">
        <f t="shared" si="14"/>
        <v/>
      </c>
      <c r="V87" s="167"/>
      <c r="Y87" t="str">
        <f>IF(AG87&lt;&gt;"",VLOOKUP(AG87,Packs!$W:$X,2,FALSE),"")</f>
        <v/>
      </c>
      <c r="Z87" s="19"/>
      <c r="AA87" s="23"/>
      <c r="AB87" s="23"/>
      <c r="AC87" s="23"/>
      <c r="AD87" s="19"/>
      <c r="AE87" s="19"/>
      <c r="AG87" s="45" t="str">
        <f t="shared" si="15"/>
        <v/>
      </c>
      <c r="AH87" s="64"/>
    </row>
    <row r="88" spans="13:34" ht="15" x14ac:dyDescent="0.25">
      <c r="M88" s="136" t="str">
        <f>IFERROR(INDEX(Packs!$M:$V,MATCH($P88,Packs!$W:$W,0),MATCH($K88,Packs!$M$1:$V$1,0)),"")</f>
        <v/>
      </c>
      <c r="N88" s="136" t="str">
        <f t="shared" si="9"/>
        <v/>
      </c>
      <c r="O88" s="136" t="str">
        <f>IFERROR(VLOOKUP(N88,'Table de correspondance'!$R:$S,2,FALSE),M88)</f>
        <v/>
      </c>
      <c r="P88" s="136" t="str">
        <f t="shared" si="10"/>
        <v/>
      </c>
      <c r="Q88" s="148" t="str">
        <f>IFERROR(F88*VLOOKUP(J88,'Table de correspondance'!$D:$E,2,FALSE),"")</f>
        <v/>
      </c>
      <c r="R88" s="148" t="str">
        <f t="shared" si="11"/>
        <v/>
      </c>
      <c r="S88" s="136" t="str">
        <f t="shared" si="12"/>
        <v/>
      </c>
      <c r="T88" s="165" t="str">
        <f t="shared" si="13"/>
        <v/>
      </c>
      <c r="U88" s="167" t="str">
        <f t="shared" si="14"/>
        <v/>
      </c>
      <c r="V88" s="167"/>
      <c r="Y88" t="str">
        <f>IF(AG88&lt;&gt;"",VLOOKUP(AG88,Packs!$W:$X,2,FALSE),"")</f>
        <v/>
      </c>
      <c r="Z88" s="19"/>
      <c r="AA88" s="23"/>
      <c r="AB88" s="23"/>
      <c r="AC88" s="23"/>
      <c r="AD88" s="19"/>
      <c r="AE88" s="19"/>
      <c r="AG88" s="45" t="str">
        <f t="shared" si="15"/>
        <v/>
      </c>
      <c r="AH88" s="64"/>
    </row>
    <row r="89" spans="13:34" ht="15" x14ac:dyDescent="0.25">
      <c r="M89" s="136" t="str">
        <f>IFERROR(INDEX(Packs!$M:$V,MATCH($P89,Packs!$W:$W,0),MATCH($K89,Packs!$M$1:$V$1,0)),"")</f>
        <v/>
      </c>
      <c r="N89" s="136" t="str">
        <f t="shared" si="9"/>
        <v/>
      </c>
      <c r="O89" s="136" t="str">
        <f>IFERROR(VLOOKUP(N89,'Table de correspondance'!$R:$S,2,FALSE),M89)</f>
        <v/>
      </c>
      <c r="P89" s="136" t="str">
        <f t="shared" si="10"/>
        <v/>
      </c>
      <c r="Q89" s="148" t="str">
        <f>IFERROR(F89*VLOOKUP(J89,'Table de correspondance'!$D:$E,2,FALSE),"")</f>
        <v/>
      </c>
      <c r="R89" s="148" t="str">
        <f t="shared" si="11"/>
        <v/>
      </c>
      <c r="S89" s="136" t="str">
        <f t="shared" si="12"/>
        <v/>
      </c>
      <c r="T89" s="165" t="str">
        <f t="shared" si="13"/>
        <v/>
      </c>
      <c r="U89" s="167" t="str">
        <f t="shared" si="14"/>
        <v/>
      </c>
      <c r="V89" s="167"/>
      <c r="Y89" t="str">
        <f>IF(AG89&lt;&gt;"",VLOOKUP(AG89,Packs!$W:$X,2,FALSE),"")</f>
        <v/>
      </c>
      <c r="Z89" s="19"/>
      <c r="AA89" s="23"/>
      <c r="AB89" s="23"/>
      <c r="AC89" s="23"/>
      <c r="AD89" s="19"/>
      <c r="AE89" s="19"/>
      <c r="AG89" s="45" t="str">
        <f t="shared" si="15"/>
        <v/>
      </c>
      <c r="AH89" s="64"/>
    </row>
    <row r="90" spans="13:34" ht="15" x14ac:dyDescent="0.25">
      <c r="M90" s="136" t="str">
        <f>IFERROR(INDEX(Packs!$M:$V,MATCH($P90,Packs!$W:$W,0),MATCH($K90,Packs!$M$1:$V$1,0)),"")</f>
        <v/>
      </c>
      <c r="N90" s="136" t="str">
        <f t="shared" si="9"/>
        <v/>
      </c>
      <c r="O90" s="136" t="str">
        <f>IFERROR(VLOOKUP(N90,'Table de correspondance'!$R:$S,2,FALSE),M90)</f>
        <v/>
      </c>
      <c r="P90" s="136" t="str">
        <f t="shared" si="10"/>
        <v/>
      </c>
      <c r="Q90" s="148" t="str">
        <f>IFERROR(F90*VLOOKUP(J90,'Table de correspondance'!$D:$E,2,FALSE),"")</f>
        <v/>
      </c>
      <c r="R90" s="148" t="str">
        <f t="shared" si="11"/>
        <v/>
      </c>
      <c r="S90" s="136" t="str">
        <f t="shared" si="12"/>
        <v/>
      </c>
      <c r="T90" s="165" t="str">
        <f t="shared" si="13"/>
        <v/>
      </c>
      <c r="U90" s="167" t="str">
        <f t="shared" si="14"/>
        <v/>
      </c>
      <c r="V90" s="167"/>
      <c r="Y90" t="str">
        <f>IF(AG90&lt;&gt;"",VLOOKUP(AG90,Packs!$W:$X,2,FALSE),"")</f>
        <v/>
      </c>
      <c r="Z90" s="19"/>
      <c r="AA90" s="23"/>
      <c r="AB90" s="23"/>
      <c r="AC90" s="23"/>
      <c r="AD90" s="19"/>
      <c r="AE90" s="19"/>
      <c r="AG90" s="45" t="str">
        <f t="shared" si="15"/>
        <v/>
      </c>
      <c r="AH90" s="64"/>
    </row>
    <row r="91" spans="13:34" ht="15" x14ac:dyDescent="0.25">
      <c r="M91" s="136" t="str">
        <f>IFERROR(INDEX(Packs!$M:$V,MATCH($P91,Packs!$W:$W,0),MATCH($K91,Packs!$M$1:$V$1,0)),"")</f>
        <v/>
      </c>
      <c r="N91" s="136" t="str">
        <f t="shared" si="9"/>
        <v/>
      </c>
      <c r="O91" s="136" t="str">
        <f>IFERROR(VLOOKUP(N91,'Table de correspondance'!$R:$S,2,FALSE),M91)</f>
        <v/>
      </c>
      <c r="P91" s="136" t="str">
        <f t="shared" si="10"/>
        <v/>
      </c>
      <c r="Q91" s="148" t="str">
        <f>IFERROR(F91*VLOOKUP(J91,'Table de correspondance'!$D:$E,2,FALSE),"")</f>
        <v/>
      </c>
      <c r="R91" s="148" t="str">
        <f t="shared" si="11"/>
        <v/>
      </c>
      <c r="S91" s="136" t="str">
        <f t="shared" si="12"/>
        <v/>
      </c>
      <c r="T91" s="165" t="str">
        <f t="shared" si="13"/>
        <v/>
      </c>
      <c r="U91" s="167" t="str">
        <f t="shared" si="14"/>
        <v/>
      </c>
      <c r="V91" s="167"/>
      <c r="Y91" t="str">
        <f>IF(AG91&lt;&gt;"",VLOOKUP(AG91,Packs!$W:$X,2,FALSE),"")</f>
        <v/>
      </c>
      <c r="Z91" s="19"/>
      <c r="AA91" s="23"/>
      <c r="AB91" s="23"/>
      <c r="AC91" s="23"/>
      <c r="AD91" s="19"/>
      <c r="AE91" s="19"/>
      <c r="AG91" s="45" t="str">
        <f t="shared" si="15"/>
        <v/>
      </c>
      <c r="AH91" s="64"/>
    </row>
    <row r="92" spans="13:34" ht="15" x14ac:dyDescent="0.25">
      <c r="M92" s="136" t="str">
        <f>IFERROR(INDEX(Packs!$M:$V,MATCH($P92,Packs!$W:$W,0),MATCH($K92,Packs!$M$1:$V$1,0)),"")</f>
        <v/>
      </c>
      <c r="N92" s="136" t="str">
        <f t="shared" si="9"/>
        <v/>
      </c>
      <c r="O92" s="136" t="str">
        <f>IFERROR(VLOOKUP(N92,'Table de correspondance'!$R:$S,2,FALSE),M92)</f>
        <v/>
      </c>
      <c r="P92" s="136" t="str">
        <f t="shared" si="10"/>
        <v/>
      </c>
      <c r="Q92" s="148" t="str">
        <f>IFERROR(F92*VLOOKUP(J92,'Table de correspondance'!$D:$E,2,FALSE),"")</f>
        <v/>
      </c>
      <c r="R92" s="148" t="str">
        <f t="shared" si="11"/>
        <v/>
      </c>
      <c r="S92" s="136" t="str">
        <f t="shared" si="12"/>
        <v/>
      </c>
      <c r="T92" s="165" t="str">
        <f t="shared" si="13"/>
        <v/>
      </c>
      <c r="U92" s="167" t="str">
        <f t="shared" si="14"/>
        <v/>
      </c>
      <c r="V92" s="167"/>
      <c r="Y92" t="str">
        <f>IF(AG92&lt;&gt;"",VLOOKUP(AG92,Packs!$W:$X,2,FALSE),"")</f>
        <v/>
      </c>
      <c r="Z92" s="19"/>
      <c r="AA92" s="23"/>
      <c r="AB92" s="23"/>
      <c r="AC92" s="23"/>
      <c r="AD92" s="19"/>
      <c r="AE92" s="19"/>
      <c r="AG92" s="45" t="str">
        <f t="shared" si="15"/>
        <v/>
      </c>
      <c r="AH92" s="64"/>
    </row>
    <row r="93" spans="13:34" ht="15" x14ac:dyDescent="0.25">
      <c r="M93" s="136" t="str">
        <f>IFERROR(INDEX(Packs!$M:$V,MATCH($P93,Packs!$W:$W,0),MATCH($K93,Packs!$M$1:$V$1,0)),"")</f>
        <v/>
      </c>
      <c r="N93" s="136" t="str">
        <f t="shared" si="9"/>
        <v/>
      </c>
      <c r="O93" s="136" t="str">
        <f>IFERROR(VLOOKUP(N93,'Table de correspondance'!$R:$S,2,FALSE),M93)</f>
        <v/>
      </c>
      <c r="P93" s="136" t="str">
        <f t="shared" si="10"/>
        <v/>
      </c>
      <c r="Q93" s="148" t="str">
        <f>IFERROR(F93*VLOOKUP(J93,'Table de correspondance'!$D:$E,2,FALSE),"")</f>
        <v/>
      </c>
      <c r="R93" s="148" t="str">
        <f t="shared" si="11"/>
        <v/>
      </c>
      <c r="S93" s="136" t="str">
        <f t="shared" si="12"/>
        <v/>
      </c>
      <c r="T93" s="165" t="str">
        <f t="shared" si="13"/>
        <v/>
      </c>
      <c r="U93" s="167" t="str">
        <f t="shared" si="14"/>
        <v/>
      </c>
      <c r="V93" s="167"/>
      <c r="Y93" t="str">
        <f>IF(AG93&lt;&gt;"",VLOOKUP(AG93,Packs!$W:$X,2,FALSE),"")</f>
        <v/>
      </c>
      <c r="Z93" s="19"/>
      <c r="AA93" s="23"/>
      <c r="AB93" s="23"/>
      <c r="AC93" s="23"/>
      <c r="AD93" s="19"/>
      <c r="AE93" s="19"/>
      <c r="AG93" s="45" t="str">
        <f t="shared" si="15"/>
        <v/>
      </c>
      <c r="AH93" s="64"/>
    </row>
    <row r="94" spans="13:34" ht="15" x14ac:dyDescent="0.25">
      <c r="M94" s="136" t="str">
        <f>IFERROR(INDEX(Packs!$M:$V,MATCH($P94,Packs!$W:$W,0),MATCH($K94,Packs!$M$1:$V$1,0)),"")</f>
        <v/>
      </c>
      <c r="N94" s="136" t="str">
        <f t="shared" si="9"/>
        <v/>
      </c>
      <c r="O94" s="136" t="str">
        <f>IFERROR(VLOOKUP(N94,'Table de correspondance'!$R:$S,2,FALSE),M94)</f>
        <v/>
      </c>
      <c r="P94" s="136" t="str">
        <f t="shared" si="10"/>
        <v/>
      </c>
      <c r="Q94" s="148" t="str">
        <f>IFERROR(F94*VLOOKUP(J94,'Table de correspondance'!$D:$E,2,FALSE),"")</f>
        <v/>
      </c>
      <c r="R94" s="148" t="str">
        <f t="shared" si="11"/>
        <v/>
      </c>
      <c r="S94" s="136" t="str">
        <f t="shared" si="12"/>
        <v/>
      </c>
      <c r="T94" s="165" t="str">
        <f t="shared" si="13"/>
        <v/>
      </c>
      <c r="U94" s="167" t="str">
        <f t="shared" si="14"/>
        <v/>
      </c>
      <c r="V94" s="167"/>
      <c r="Y94" t="str">
        <f>IF(AG94&lt;&gt;"",VLOOKUP(AG94,Packs!$W:$X,2,FALSE),"")</f>
        <v/>
      </c>
      <c r="Z94" s="19"/>
      <c r="AA94" s="23"/>
      <c r="AB94" s="23"/>
      <c r="AC94" s="23"/>
      <c r="AD94" s="19"/>
      <c r="AE94" s="19"/>
      <c r="AG94" s="45" t="str">
        <f t="shared" si="15"/>
        <v/>
      </c>
      <c r="AH94" s="64"/>
    </row>
    <row r="95" spans="13:34" ht="15" x14ac:dyDescent="0.25">
      <c r="M95" s="136" t="str">
        <f>IFERROR(INDEX(Packs!$M:$V,MATCH($P95,Packs!$W:$W,0),MATCH($K95,Packs!$M$1:$V$1,0)),"")</f>
        <v/>
      </c>
      <c r="N95" s="136" t="str">
        <f t="shared" si="9"/>
        <v/>
      </c>
      <c r="O95" s="136" t="str">
        <f>IFERROR(VLOOKUP(N95,'Table de correspondance'!$R:$S,2,FALSE),M95)</f>
        <v/>
      </c>
      <c r="P95" s="136" t="str">
        <f t="shared" si="10"/>
        <v/>
      </c>
      <c r="Q95" s="148" t="str">
        <f>IFERROR(F95*VLOOKUP(J95,'Table de correspondance'!$D:$E,2,FALSE),"")</f>
        <v/>
      </c>
      <c r="R95" s="148" t="str">
        <f t="shared" si="11"/>
        <v/>
      </c>
      <c r="S95" s="136" t="str">
        <f t="shared" si="12"/>
        <v/>
      </c>
      <c r="T95" s="165" t="str">
        <f t="shared" si="13"/>
        <v/>
      </c>
      <c r="U95" s="167" t="str">
        <f t="shared" si="14"/>
        <v/>
      </c>
      <c r="V95" s="167"/>
      <c r="Y95" t="str">
        <f>IF(AG95&lt;&gt;"",VLOOKUP(AG95,Packs!$W:$X,2,FALSE),"")</f>
        <v/>
      </c>
      <c r="Z95" s="19"/>
      <c r="AA95" s="23"/>
      <c r="AB95" s="23"/>
      <c r="AC95" s="23"/>
      <c r="AD95" s="19"/>
      <c r="AE95" s="19"/>
      <c r="AG95" s="45" t="str">
        <f t="shared" si="15"/>
        <v/>
      </c>
      <c r="AH95" s="64"/>
    </row>
    <row r="96" spans="13:34" ht="15" x14ac:dyDescent="0.25">
      <c r="M96" s="136" t="str">
        <f>IFERROR(INDEX(Packs!$M:$V,MATCH($P96,Packs!$W:$W,0),MATCH($K96,Packs!$M$1:$V$1,0)),"")</f>
        <v/>
      </c>
      <c r="N96" s="136" t="str">
        <f t="shared" si="9"/>
        <v/>
      </c>
      <c r="O96" s="136" t="str">
        <f>IFERROR(VLOOKUP(N96,'Table de correspondance'!$R:$S,2,FALSE),M96)</f>
        <v/>
      </c>
      <c r="P96" s="136" t="str">
        <f t="shared" si="10"/>
        <v/>
      </c>
      <c r="Q96" s="148" t="str">
        <f>IFERROR(F96*VLOOKUP(J96,'Table de correspondance'!$D:$E,2,FALSE),"")</f>
        <v/>
      </c>
      <c r="R96" s="148" t="str">
        <f t="shared" si="11"/>
        <v/>
      </c>
      <c r="S96" s="136" t="str">
        <f t="shared" si="12"/>
        <v/>
      </c>
      <c r="T96" s="165" t="str">
        <f t="shared" si="13"/>
        <v/>
      </c>
      <c r="U96" s="167" t="str">
        <f t="shared" si="14"/>
        <v/>
      </c>
      <c r="V96" s="167"/>
      <c r="Y96" t="str">
        <f>IF(AG96&lt;&gt;"",VLOOKUP(AG96,Packs!$W:$X,2,FALSE),"")</f>
        <v/>
      </c>
      <c r="Z96" s="19"/>
      <c r="AA96" s="23"/>
      <c r="AB96" s="23"/>
      <c r="AC96" s="23"/>
      <c r="AD96" s="19"/>
      <c r="AE96" s="19"/>
      <c r="AG96" s="45" t="str">
        <f t="shared" si="15"/>
        <v/>
      </c>
      <c r="AH96" s="64"/>
    </row>
    <row r="97" spans="13:34" ht="15" x14ac:dyDescent="0.25">
      <c r="M97" s="136" t="str">
        <f>IFERROR(INDEX(Packs!$M:$V,MATCH($P97,Packs!$W:$W,0),MATCH($K97,Packs!$M$1:$V$1,0)),"")</f>
        <v/>
      </c>
      <c r="N97" s="136" t="str">
        <f t="shared" si="9"/>
        <v/>
      </c>
      <c r="O97" s="136" t="str">
        <f>IFERROR(VLOOKUP(N97,'Table de correspondance'!$R:$S,2,FALSE),M97)</f>
        <v/>
      </c>
      <c r="P97" s="136" t="str">
        <f t="shared" si="10"/>
        <v/>
      </c>
      <c r="Q97" s="148" t="str">
        <f>IFERROR(F97*VLOOKUP(J97,'Table de correspondance'!$D:$E,2,FALSE),"")</f>
        <v/>
      </c>
      <c r="R97" s="148" t="str">
        <f t="shared" si="11"/>
        <v/>
      </c>
      <c r="S97" s="136" t="str">
        <f t="shared" si="12"/>
        <v/>
      </c>
      <c r="T97" s="165" t="str">
        <f t="shared" si="13"/>
        <v/>
      </c>
      <c r="U97" s="167" t="str">
        <f t="shared" si="14"/>
        <v/>
      </c>
      <c r="V97" s="167"/>
      <c r="Y97" t="str">
        <f>IF(AG97&lt;&gt;"",VLOOKUP(AG97,Packs!$W:$X,2,FALSE),"")</f>
        <v/>
      </c>
      <c r="Z97" s="19"/>
      <c r="AA97" s="23"/>
      <c r="AB97" s="23"/>
      <c r="AC97" s="23"/>
      <c r="AD97" s="19"/>
      <c r="AE97" s="19"/>
      <c r="AG97" s="45" t="str">
        <f t="shared" si="15"/>
        <v/>
      </c>
      <c r="AH97" s="64"/>
    </row>
    <row r="98" spans="13:34" ht="15" x14ac:dyDescent="0.25">
      <c r="M98" s="136" t="str">
        <f>IFERROR(INDEX(Packs!$M:$V,MATCH($P98,Packs!$W:$W,0),MATCH($K98,Packs!$M$1:$V$1,0)),"")</f>
        <v/>
      </c>
      <c r="N98" s="136" t="str">
        <f t="shared" si="9"/>
        <v/>
      </c>
      <c r="O98" s="136" t="str">
        <f>IFERROR(VLOOKUP(N98,'Table de correspondance'!$R:$S,2,FALSE),M98)</f>
        <v/>
      </c>
      <c r="P98" s="136" t="str">
        <f t="shared" si="10"/>
        <v/>
      </c>
      <c r="Q98" s="148" t="str">
        <f>IFERROR(F98*VLOOKUP(J98,'Table de correspondance'!$D:$E,2,FALSE),"")</f>
        <v/>
      </c>
      <c r="R98" s="148" t="str">
        <f t="shared" si="11"/>
        <v/>
      </c>
      <c r="S98" s="136" t="str">
        <f t="shared" si="12"/>
        <v/>
      </c>
      <c r="T98" s="165" t="str">
        <f t="shared" si="13"/>
        <v/>
      </c>
      <c r="U98" s="167" t="str">
        <f t="shared" si="14"/>
        <v/>
      </c>
      <c r="V98" s="167"/>
      <c r="Y98" t="str">
        <f>IF(AG98&lt;&gt;"",VLOOKUP(AG98,Packs!$W:$X,2,FALSE),"")</f>
        <v/>
      </c>
      <c r="Z98" s="19"/>
      <c r="AA98" s="23"/>
      <c r="AB98" s="23"/>
      <c r="AC98" s="23"/>
      <c r="AD98" s="19"/>
      <c r="AE98" s="19"/>
      <c r="AG98" s="45" t="str">
        <f t="shared" si="15"/>
        <v/>
      </c>
      <c r="AH98" s="64"/>
    </row>
    <row r="99" spans="13:34" ht="15" x14ac:dyDescent="0.25">
      <c r="M99" s="136" t="str">
        <f>IFERROR(INDEX(Packs!$M:$V,MATCH($P99,Packs!$W:$W,0),MATCH($K99,Packs!$M$1:$V$1,0)),"")</f>
        <v/>
      </c>
      <c r="N99" s="136" t="str">
        <f t="shared" si="9"/>
        <v/>
      </c>
      <c r="O99" s="136" t="str">
        <f>IFERROR(VLOOKUP(N99,'Table de correspondance'!$R:$S,2,FALSE),M99)</f>
        <v/>
      </c>
      <c r="P99" s="136" t="str">
        <f t="shared" si="10"/>
        <v/>
      </c>
      <c r="Q99" s="148" t="str">
        <f>IFERROR(F99*VLOOKUP(J99,'Table de correspondance'!$D:$E,2,FALSE),"")</f>
        <v/>
      </c>
      <c r="R99" s="148" t="str">
        <f t="shared" si="11"/>
        <v/>
      </c>
      <c r="S99" s="136" t="str">
        <f t="shared" si="12"/>
        <v/>
      </c>
      <c r="T99" s="165" t="str">
        <f t="shared" si="13"/>
        <v/>
      </c>
      <c r="U99" s="167" t="str">
        <f t="shared" si="14"/>
        <v/>
      </c>
      <c r="V99" s="167"/>
      <c r="Y99" t="str">
        <f>IF(AG99&lt;&gt;"",VLOOKUP(AG99,Packs!$W:$X,2,FALSE),"")</f>
        <v/>
      </c>
      <c r="Z99" s="19"/>
      <c r="AA99" s="23"/>
      <c r="AB99" s="23"/>
      <c r="AC99" s="23"/>
      <c r="AD99" s="19"/>
      <c r="AE99" s="19"/>
      <c r="AG99" s="45" t="str">
        <f t="shared" si="15"/>
        <v/>
      </c>
      <c r="AH99" s="64"/>
    </row>
    <row r="100" spans="13:34" ht="15" x14ac:dyDescent="0.25">
      <c r="M100" s="136" t="str">
        <f>IFERROR(INDEX(Packs!$M:$V,MATCH($P100,Packs!$W:$W,0),MATCH($K100,Packs!$M$1:$V$1,0)),"")</f>
        <v/>
      </c>
      <c r="N100" s="136" t="str">
        <f t="shared" si="9"/>
        <v/>
      </c>
      <c r="O100" s="136" t="str">
        <f>IFERROR(VLOOKUP(N100,'Table de correspondance'!$R:$S,2,FALSE),M100)</f>
        <v/>
      </c>
      <c r="P100" s="136" t="str">
        <f t="shared" si="10"/>
        <v/>
      </c>
      <c r="Q100" s="148" t="str">
        <f>IFERROR(F100*VLOOKUP(J100,'Table de correspondance'!$D:$E,2,FALSE),"")</f>
        <v/>
      </c>
      <c r="R100" s="148" t="str">
        <f t="shared" si="11"/>
        <v/>
      </c>
      <c r="S100" s="136" t="str">
        <f t="shared" si="12"/>
        <v/>
      </c>
      <c r="T100" s="165" t="str">
        <f t="shared" si="13"/>
        <v/>
      </c>
      <c r="U100" s="167" t="str">
        <f t="shared" si="14"/>
        <v/>
      </c>
      <c r="V100" s="167"/>
      <c r="Y100" t="str">
        <f>IF(AG100&lt;&gt;"",VLOOKUP(AG100,Packs!$W:$X,2,FALSE),"")</f>
        <v/>
      </c>
      <c r="Z100" s="19"/>
      <c r="AA100" s="23"/>
      <c r="AB100" s="23"/>
      <c r="AC100" s="23"/>
      <c r="AD100" s="19"/>
      <c r="AE100" s="19"/>
      <c r="AG100" s="45" t="str">
        <f t="shared" si="15"/>
        <v/>
      </c>
      <c r="AH100" s="64"/>
    </row>
    <row r="101" spans="13:34" ht="15" x14ac:dyDescent="0.25">
      <c r="M101" s="136" t="str">
        <f>IFERROR(INDEX(Packs!$M:$V,MATCH($P101,Packs!$W:$W,0),MATCH($K101,Packs!$M$1:$V$1,0)),"")</f>
        <v/>
      </c>
      <c r="N101" s="136" t="str">
        <f t="shared" si="9"/>
        <v/>
      </c>
      <c r="O101" s="136" t="str">
        <f>IFERROR(VLOOKUP(N101,'Table de correspondance'!$R:$S,2,FALSE),M101)</f>
        <v/>
      </c>
      <c r="P101" s="136" t="str">
        <f t="shared" si="10"/>
        <v/>
      </c>
      <c r="Q101" s="148" t="str">
        <f>IFERROR(F101*VLOOKUP(J101,'Table de correspondance'!$D:$E,2,FALSE),"")</f>
        <v/>
      </c>
      <c r="R101" s="148" t="str">
        <f t="shared" si="11"/>
        <v/>
      </c>
      <c r="S101" s="136" t="str">
        <f t="shared" si="12"/>
        <v/>
      </c>
      <c r="T101" s="165" t="str">
        <f t="shared" si="13"/>
        <v/>
      </c>
      <c r="U101" s="167" t="str">
        <f t="shared" si="14"/>
        <v/>
      </c>
      <c r="V101" s="167"/>
      <c r="Y101" t="str">
        <f>IF(AG101&lt;&gt;"",VLOOKUP(AG101,Packs!$W:$X,2,FALSE),"")</f>
        <v/>
      </c>
      <c r="Z101" s="19"/>
      <c r="AA101" s="23"/>
      <c r="AB101" s="23"/>
      <c r="AC101" s="23"/>
      <c r="AD101" s="19"/>
      <c r="AE101" s="19"/>
      <c r="AG101" s="45" t="str">
        <f t="shared" si="15"/>
        <v/>
      </c>
      <c r="AH101" s="64"/>
    </row>
    <row r="102" spans="13:34" ht="15" x14ac:dyDescent="0.25">
      <c r="M102" s="136" t="str">
        <f>IFERROR(INDEX(Packs!$M:$V,MATCH($P102,Packs!$W:$W,0),MATCH($K102,Packs!$M$1:$V$1,0)),"")</f>
        <v/>
      </c>
      <c r="N102" s="136" t="str">
        <f t="shared" si="9"/>
        <v/>
      </c>
      <c r="O102" s="136" t="str">
        <f>IFERROR(VLOOKUP(N102,'Table de correspondance'!$R:$S,2,FALSE),M102)</f>
        <v/>
      </c>
      <c r="P102" s="136" t="str">
        <f t="shared" si="10"/>
        <v/>
      </c>
      <c r="Q102" s="148" t="str">
        <f>IFERROR(F102*VLOOKUP(J102,'Table de correspondance'!$D:$E,2,FALSE),"")</f>
        <v/>
      </c>
      <c r="R102" s="148" t="str">
        <f t="shared" si="11"/>
        <v/>
      </c>
      <c r="S102" s="136" t="str">
        <f t="shared" si="12"/>
        <v/>
      </c>
      <c r="T102" s="165" t="str">
        <f t="shared" si="13"/>
        <v/>
      </c>
      <c r="U102" s="167" t="str">
        <f t="shared" si="14"/>
        <v/>
      </c>
      <c r="V102" s="167"/>
      <c r="Y102" t="str">
        <f>IF(AG102&lt;&gt;"",VLOOKUP(AG102,Packs!$W:$X,2,FALSE),"")</f>
        <v/>
      </c>
      <c r="Z102" s="19"/>
      <c r="AA102" s="23"/>
      <c r="AB102" s="23"/>
      <c r="AC102" s="23"/>
      <c r="AD102" s="19"/>
      <c r="AE102" s="19"/>
      <c r="AG102" s="45" t="str">
        <f t="shared" si="15"/>
        <v/>
      </c>
      <c r="AH102" s="64"/>
    </row>
    <row r="103" spans="13:34" ht="15" x14ac:dyDescent="0.25">
      <c r="M103" s="136" t="str">
        <f>IFERROR(INDEX(Packs!$M:$V,MATCH($P103,Packs!$W:$W,0),MATCH($K103,Packs!$M$1:$V$1,0)),"")</f>
        <v/>
      </c>
      <c r="N103" s="136" t="str">
        <f t="shared" si="9"/>
        <v/>
      </c>
      <c r="O103" s="136" t="str">
        <f>IFERROR(VLOOKUP(N103,'Table de correspondance'!$R:$S,2,FALSE),M103)</f>
        <v/>
      </c>
      <c r="P103" s="136" t="str">
        <f t="shared" si="10"/>
        <v/>
      </c>
      <c r="Q103" s="148" t="str">
        <f>IFERROR(F103*VLOOKUP(J103,'Table de correspondance'!$D:$E,2,FALSE),"")</f>
        <v/>
      </c>
      <c r="R103" s="148" t="str">
        <f t="shared" si="11"/>
        <v/>
      </c>
      <c r="S103" s="136" t="str">
        <f t="shared" si="12"/>
        <v/>
      </c>
      <c r="T103" s="165" t="str">
        <f t="shared" si="13"/>
        <v/>
      </c>
      <c r="U103" s="167" t="str">
        <f t="shared" si="14"/>
        <v/>
      </c>
      <c r="V103" s="167"/>
      <c r="Y103" t="str">
        <f>IF(AG103&lt;&gt;"",VLOOKUP(AG103,Packs!$W:$X,2,FALSE),"")</f>
        <v/>
      </c>
      <c r="Z103" s="19"/>
      <c r="AA103" s="23"/>
      <c r="AB103" s="23"/>
      <c r="AC103" s="23"/>
      <c r="AD103" s="19"/>
      <c r="AE103" s="19"/>
      <c r="AG103" s="45" t="str">
        <f t="shared" si="15"/>
        <v/>
      </c>
      <c r="AH103" s="64"/>
    </row>
    <row r="104" spans="13:34" ht="15" x14ac:dyDescent="0.25">
      <c r="M104" s="136" t="str">
        <f>IFERROR(INDEX(Packs!$M:$V,MATCH($P104,Packs!$W:$W,0),MATCH($K104,Packs!$M$1:$V$1,0)),"")</f>
        <v/>
      </c>
      <c r="N104" s="136" t="str">
        <f t="shared" si="9"/>
        <v/>
      </c>
      <c r="O104" s="136" t="str">
        <f>IFERROR(VLOOKUP(N104,'Table de correspondance'!$R:$S,2,FALSE),M104)</f>
        <v/>
      </c>
      <c r="P104" s="136" t="str">
        <f t="shared" si="10"/>
        <v/>
      </c>
      <c r="Q104" s="148" t="str">
        <f>IFERROR(F104*VLOOKUP(J104,'Table de correspondance'!$D:$E,2,FALSE),"")</f>
        <v/>
      </c>
      <c r="R104" s="148" t="str">
        <f t="shared" si="11"/>
        <v/>
      </c>
      <c r="S104" s="136" t="str">
        <f t="shared" si="12"/>
        <v/>
      </c>
      <c r="T104" s="165" t="str">
        <f t="shared" si="13"/>
        <v/>
      </c>
      <c r="U104" s="167" t="str">
        <f t="shared" si="14"/>
        <v/>
      </c>
      <c r="V104" s="167"/>
      <c r="Y104" t="str">
        <f>IF(AG104&lt;&gt;"",VLOOKUP(AG104,Packs!$W:$X,2,FALSE),"")</f>
        <v/>
      </c>
      <c r="Z104" s="19"/>
      <c r="AA104" s="23"/>
      <c r="AB104" s="23"/>
      <c r="AC104" s="23"/>
      <c r="AD104" s="19"/>
      <c r="AE104" s="19"/>
      <c r="AG104" s="45" t="str">
        <f t="shared" si="15"/>
        <v/>
      </c>
      <c r="AH104" s="64"/>
    </row>
    <row r="105" spans="13:34" ht="15" x14ac:dyDescent="0.25">
      <c r="M105" s="136" t="str">
        <f>IFERROR(INDEX(Packs!$M:$V,MATCH($P105,Packs!$W:$W,0),MATCH($K105,Packs!$M$1:$V$1,0)),"")</f>
        <v/>
      </c>
      <c r="N105" s="136" t="str">
        <f t="shared" si="9"/>
        <v/>
      </c>
      <c r="O105" s="136" t="str">
        <f>IFERROR(VLOOKUP(N105,'Table de correspondance'!$R:$S,2,FALSE),M105)</f>
        <v/>
      </c>
      <c r="P105" s="136" t="str">
        <f t="shared" si="10"/>
        <v/>
      </c>
      <c r="Q105" s="148" t="str">
        <f>IFERROR(F105*VLOOKUP(J105,'Table de correspondance'!$D:$E,2,FALSE),"")</f>
        <v/>
      </c>
      <c r="R105" s="148" t="str">
        <f t="shared" si="11"/>
        <v/>
      </c>
      <c r="S105" s="136" t="str">
        <f t="shared" si="12"/>
        <v/>
      </c>
      <c r="T105" s="165" t="str">
        <f t="shared" si="13"/>
        <v/>
      </c>
      <c r="U105" s="167" t="str">
        <f t="shared" si="14"/>
        <v/>
      </c>
      <c r="V105" s="167"/>
      <c r="Y105" t="str">
        <f>IF(AG105&lt;&gt;"",VLOOKUP(AG105,Packs!$W:$X,2,FALSE),"")</f>
        <v/>
      </c>
      <c r="Z105" s="19"/>
      <c r="AA105" s="23"/>
      <c r="AB105" s="23"/>
      <c r="AC105" s="23"/>
      <c r="AD105" s="19"/>
      <c r="AE105" s="19"/>
      <c r="AG105" s="45" t="str">
        <f t="shared" si="15"/>
        <v/>
      </c>
      <c r="AH105" s="64"/>
    </row>
    <row r="106" spans="13:34" ht="15" x14ac:dyDescent="0.25">
      <c r="M106" s="136" t="str">
        <f>IFERROR(INDEX(Packs!$M:$V,MATCH($P106,Packs!$W:$W,0),MATCH($K106,Packs!$M$1:$V$1,0)),"")</f>
        <v/>
      </c>
      <c r="N106" s="136" t="str">
        <f t="shared" si="9"/>
        <v/>
      </c>
      <c r="O106" s="136" t="str">
        <f>IFERROR(VLOOKUP(N106,'Table de correspondance'!$R:$S,2,FALSE),M106)</f>
        <v/>
      </c>
      <c r="P106" s="136" t="str">
        <f t="shared" si="10"/>
        <v/>
      </c>
      <c r="Q106" s="148" t="str">
        <f>IFERROR(F106*VLOOKUP(J106,'Table de correspondance'!$D:$E,2,FALSE),"")</f>
        <v/>
      </c>
      <c r="R106" s="148" t="str">
        <f t="shared" si="11"/>
        <v/>
      </c>
      <c r="S106" s="136" t="str">
        <f t="shared" si="12"/>
        <v/>
      </c>
      <c r="T106" s="165" t="str">
        <f t="shared" si="13"/>
        <v/>
      </c>
      <c r="U106" s="167" t="str">
        <f t="shared" si="14"/>
        <v/>
      </c>
      <c r="V106" s="167"/>
      <c r="Y106" t="str">
        <f>IF(AG106&lt;&gt;"",VLOOKUP(AG106,Packs!$W:$X,2,FALSE),"")</f>
        <v/>
      </c>
      <c r="Z106" s="19"/>
      <c r="AA106" s="23"/>
      <c r="AB106" s="23"/>
      <c r="AC106" s="23"/>
      <c r="AD106" s="19"/>
      <c r="AE106" s="19"/>
      <c r="AG106" s="45" t="str">
        <f t="shared" si="15"/>
        <v/>
      </c>
      <c r="AH106" s="64"/>
    </row>
    <row r="107" spans="13:34" ht="15" x14ac:dyDescent="0.25">
      <c r="M107" s="136" t="str">
        <f>IFERROR(INDEX(Packs!$M:$V,MATCH($P107,Packs!$W:$W,0),MATCH($K107,Packs!$M$1:$V$1,0)),"")</f>
        <v/>
      </c>
      <c r="N107" s="136" t="str">
        <f t="shared" si="9"/>
        <v/>
      </c>
      <c r="O107" s="136" t="str">
        <f>IFERROR(VLOOKUP(N107,'Table de correspondance'!$R:$S,2,FALSE),M107)</f>
        <v/>
      </c>
      <c r="P107" s="136" t="str">
        <f t="shared" si="10"/>
        <v/>
      </c>
      <c r="Q107" s="148" t="str">
        <f>IFERROR(F107*VLOOKUP(J107,'Table de correspondance'!$D:$E,2,FALSE),"")</f>
        <v/>
      </c>
      <c r="R107" s="148" t="str">
        <f t="shared" si="11"/>
        <v/>
      </c>
      <c r="S107" s="136" t="str">
        <f t="shared" si="12"/>
        <v/>
      </c>
      <c r="T107" s="165" t="str">
        <f t="shared" si="13"/>
        <v/>
      </c>
      <c r="U107" s="167" t="str">
        <f t="shared" si="14"/>
        <v/>
      </c>
      <c r="V107" s="167"/>
      <c r="Y107" t="str">
        <f>IF(AG107&lt;&gt;"",VLOOKUP(AG107,Packs!$W:$X,2,FALSE),"")</f>
        <v/>
      </c>
      <c r="Z107" s="19"/>
      <c r="AA107" s="23"/>
      <c r="AB107" s="23"/>
      <c r="AC107" s="23"/>
      <c r="AD107" s="19"/>
      <c r="AE107" s="19"/>
      <c r="AG107" s="45" t="str">
        <f t="shared" si="15"/>
        <v/>
      </c>
      <c r="AH107" s="64"/>
    </row>
    <row r="108" spans="13:34" ht="15" x14ac:dyDescent="0.25">
      <c r="M108" s="136" t="str">
        <f>IFERROR(INDEX(Packs!$M:$V,MATCH($P108,Packs!$W:$W,0),MATCH($K108,Packs!$M$1:$V$1,0)),"")</f>
        <v/>
      </c>
      <c r="N108" s="136" t="str">
        <f t="shared" si="9"/>
        <v/>
      </c>
      <c r="O108" s="136" t="str">
        <f>IFERROR(VLOOKUP(N108,'Table de correspondance'!$R:$S,2,FALSE),M108)</f>
        <v/>
      </c>
      <c r="P108" s="136" t="str">
        <f t="shared" si="10"/>
        <v/>
      </c>
      <c r="Q108" s="148" t="str">
        <f>IFERROR(F108*VLOOKUP(J108,'Table de correspondance'!$D:$E,2,FALSE),"")</f>
        <v/>
      </c>
      <c r="R108" s="148" t="str">
        <f t="shared" si="11"/>
        <v/>
      </c>
      <c r="S108" s="136" t="str">
        <f t="shared" si="12"/>
        <v/>
      </c>
      <c r="T108" s="165" t="str">
        <f t="shared" si="13"/>
        <v/>
      </c>
      <c r="U108" s="167" t="str">
        <f t="shared" si="14"/>
        <v/>
      </c>
      <c r="V108" s="167"/>
      <c r="Y108" t="str">
        <f>IF(AG108&lt;&gt;"",VLOOKUP(AG108,Packs!$W:$X,2,FALSE),"")</f>
        <v/>
      </c>
      <c r="Z108" s="19"/>
      <c r="AA108" s="23"/>
      <c r="AB108" s="23"/>
      <c r="AC108" s="23"/>
      <c r="AD108" s="19"/>
      <c r="AE108" s="19"/>
      <c r="AG108" s="45" t="str">
        <f t="shared" si="15"/>
        <v/>
      </c>
      <c r="AH108" s="64"/>
    </row>
    <row r="109" spans="13:34" ht="15" x14ac:dyDescent="0.25">
      <c r="M109" s="136" t="str">
        <f>IFERROR(INDEX(Packs!$M:$V,MATCH($P109,Packs!$W:$W,0),MATCH($K109,Packs!$M$1:$V$1,0)),"")</f>
        <v/>
      </c>
      <c r="N109" s="136" t="str">
        <f t="shared" si="9"/>
        <v/>
      </c>
      <c r="O109" s="136" t="str">
        <f>IFERROR(VLOOKUP(N109,'Table de correspondance'!$R:$S,2,FALSE),M109)</f>
        <v/>
      </c>
      <c r="P109" s="136" t="str">
        <f t="shared" si="10"/>
        <v/>
      </c>
      <c r="Q109" s="148" t="str">
        <f>IFERROR(F109*VLOOKUP(J109,'Table de correspondance'!$D:$E,2,FALSE),"")</f>
        <v/>
      </c>
      <c r="R109" s="148" t="str">
        <f t="shared" si="11"/>
        <v/>
      </c>
      <c r="S109" s="136" t="str">
        <f t="shared" si="12"/>
        <v/>
      </c>
      <c r="T109" s="165" t="str">
        <f t="shared" si="13"/>
        <v/>
      </c>
      <c r="U109" s="167" t="str">
        <f t="shared" si="14"/>
        <v/>
      </c>
      <c r="V109" s="167"/>
      <c r="Y109" t="str">
        <f>IF(AG109&lt;&gt;"",VLOOKUP(AG109,Packs!$W:$X,2,FALSE),"")</f>
        <v/>
      </c>
      <c r="Z109" s="19"/>
      <c r="AA109" s="23"/>
      <c r="AB109" s="23"/>
      <c r="AC109" s="23"/>
      <c r="AD109" s="19"/>
      <c r="AE109" s="19"/>
      <c r="AG109" s="45" t="str">
        <f t="shared" si="15"/>
        <v/>
      </c>
      <c r="AH109" s="64"/>
    </row>
    <row r="110" spans="13:34" ht="15" x14ac:dyDescent="0.25">
      <c r="M110" s="136" t="str">
        <f>IFERROR(INDEX(Packs!$M:$V,MATCH($P110,Packs!$W:$W,0),MATCH($K110,Packs!$M$1:$V$1,0)),"")</f>
        <v/>
      </c>
      <c r="N110" s="136" t="str">
        <f t="shared" si="9"/>
        <v/>
      </c>
      <c r="O110" s="136" t="str">
        <f>IFERROR(VLOOKUP(N110,'Table de correspondance'!$R:$S,2,FALSE),M110)</f>
        <v/>
      </c>
      <c r="P110" s="136" t="str">
        <f t="shared" si="10"/>
        <v/>
      </c>
      <c r="Q110" s="148" t="str">
        <f>IFERROR(F110*VLOOKUP(J110,'Table de correspondance'!$D:$E,2,FALSE),"")</f>
        <v/>
      </c>
      <c r="R110" s="148" t="str">
        <f t="shared" si="11"/>
        <v/>
      </c>
      <c r="S110" s="136" t="str">
        <f t="shared" si="12"/>
        <v/>
      </c>
      <c r="T110" s="165" t="str">
        <f t="shared" si="13"/>
        <v/>
      </c>
      <c r="U110" s="167" t="str">
        <f t="shared" si="14"/>
        <v/>
      </c>
      <c r="V110" s="167"/>
      <c r="Y110" t="str">
        <f>IF(AG110&lt;&gt;"",VLOOKUP(AG110,Packs!$W:$X,2,FALSE),"")</f>
        <v/>
      </c>
      <c r="Z110" s="19"/>
      <c r="AA110" s="23"/>
      <c r="AB110" s="23"/>
      <c r="AC110" s="23"/>
      <c r="AD110" s="19"/>
      <c r="AE110" s="19"/>
      <c r="AG110" s="45" t="str">
        <f t="shared" si="15"/>
        <v/>
      </c>
      <c r="AH110" s="64"/>
    </row>
    <row r="111" spans="13:34" ht="15" x14ac:dyDescent="0.25">
      <c r="M111" s="136" t="str">
        <f>IFERROR(INDEX(Packs!$M:$V,MATCH($P111,Packs!$W:$W,0),MATCH($K111,Packs!$M$1:$V$1,0)),"")</f>
        <v/>
      </c>
      <c r="N111" s="136" t="str">
        <f t="shared" si="9"/>
        <v/>
      </c>
      <c r="O111" s="136" t="str">
        <f>IFERROR(VLOOKUP(N111,'Table de correspondance'!$R:$S,2,FALSE),M111)</f>
        <v/>
      </c>
      <c r="P111" s="136" t="str">
        <f t="shared" si="10"/>
        <v/>
      </c>
      <c r="Q111" s="148" t="str">
        <f>IFERROR(F111*VLOOKUP(J111,'Table de correspondance'!$D:$E,2,FALSE),"")</f>
        <v/>
      </c>
      <c r="R111" s="148" t="str">
        <f t="shared" si="11"/>
        <v/>
      </c>
      <c r="S111" s="136" t="str">
        <f t="shared" si="12"/>
        <v/>
      </c>
      <c r="T111" s="165" t="str">
        <f t="shared" si="13"/>
        <v/>
      </c>
      <c r="U111" s="167" t="str">
        <f t="shared" si="14"/>
        <v/>
      </c>
      <c r="V111" s="167"/>
      <c r="Y111" t="str">
        <f>IF(AG111&lt;&gt;"",VLOOKUP(AG111,Packs!$W:$X,2,FALSE),"")</f>
        <v/>
      </c>
      <c r="Z111" s="19"/>
      <c r="AA111" s="23"/>
      <c r="AB111" s="23"/>
      <c r="AC111" s="23"/>
      <c r="AD111" s="19"/>
      <c r="AE111" s="19"/>
      <c r="AG111" s="45" t="str">
        <f t="shared" si="15"/>
        <v/>
      </c>
      <c r="AH111" s="64"/>
    </row>
    <row r="112" spans="13:34" ht="15" x14ac:dyDescent="0.25">
      <c r="M112" s="136" t="str">
        <f>IFERROR(INDEX(Packs!$M:$V,MATCH($P112,Packs!$W:$W,0),MATCH($K112,Packs!$M$1:$V$1,0)),"")</f>
        <v/>
      </c>
      <c r="N112" s="136" t="str">
        <f t="shared" si="9"/>
        <v/>
      </c>
      <c r="O112" s="136" t="str">
        <f>IFERROR(VLOOKUP(N112,'Table de correspondance'!$R:$S,2,FALSE),M112)</f>
        <v/>
      </c>
      <c r="P112" s="136" t="str">
        <f t="shared" si="10"/>
        <v/>
      </c>
      <c r="Q112" s="148" t="str">
        <f>IFERROR(F112*VLOOKUP(J112,'Table de correspondance'!$D:$E,2,FALSE),"")</f>
        <v/>
      </c>
      <c r="R112" s="148" t="str">
        <f t="shared" si="11"/>
        <v/>
      </c>
      <c r="S112" s="136" t="str">
        <f t="shared" si="12"/>
        <v/>
      </c>
      <c r="T112" s="165" t="str">
        <f t="shared" si="13"/>
        <v/>
      </c>
      <c r="U112" s="167" t="str">
        <f t="shared" si="14"/>
        <v/>
      </c>
      <c r="V112" s="167"/>
      <c r="Y112" t="str">
        <f>IF(AG112&lt;&gt;"",VLOOKUP(AG112,Packs!$W:$X,2,FALSE),"")</f>
        <v/>
      </c>
      <c r="Z112" s="19"/>
      <c r="AA112" s="23"/>
      <c r="AB112" s="23"/>
      <c r="AC112" s="23"/>
      <c r="AD112" s="19"/>
      <c r="AE112" s="19"/>
      <c r="AG112" s="45" t="str">
        <f t="shared" si="15"/>
        <v/>
      </c>
      <c r="AH112" s="64"/>
    </row>
    <row r="113" spans="13:34" ht="15" x14ac:dyDescent="0.25">
      <c r="M113" s="136" t="str">
        <f>IFERROR(INDEX(Packs!$M:$V,MATCH($P113,Packs!$W:$W,0),MATCH($K113,Packs!$M$1:$V$1,0)),"")</f>
        <v/>
      </c>
      <c r="N113" s="136" t="str">
        <f t="shared" si="9"/>
        <v/>
      </c>
      <c r="O113" s="136" t="str">
        <f>IFERROR(VLOOKUP(N113,'Table de correspondance'!$R:$S,2,FALSE),M113)</f>
        <v/>
      </c>
      <c r="P113" s="136" t="str">
        <f t="shared" si="10"/>
        <v/>
      </c>
      <c r="Q113" s="148" t="str">
        <f>IFERROR(F113*VLOOKUP(J113,'Table de correspondance'!$D:$E,2,FALSE),"")</f>
        <v/>
      </c>
      <c r="R113" s="148" t="str">
        <f t="shared" si="11"/>
        <v/>
      </c>
      <c r="S113" s="136" t="str">
        <f t="shared" si="12"/>
        <v/>
      </c>
      <c r="T113" s="165" t="str">
        <f t="shared" si="13"/>
        <v/>
      </c>
      <c r="U113" s="167" t="str">
        <f t="shared" si="14"/>
        <v/>
      </c>
      <c r="V113" s="167"/>
      <c r="Y113" t="str">
        <f>IF(AG113&lt;&gt;"",VLOOKUP(AG113,Packs!$W:$X,2,FALSE),"")</f>
        <v/>
      </c>
      <c r="Z113" s="19"/>
      <c r="AA113" s="23"/>
      <c r="AB113" s="23"/>
      <c r="AC113" s="23"/>
      <c r="AD113" s="19"/>
      <c r="AE113" s="19"/>
      <c r="AG113" s="45" t="str">
        <f t="shared" si="15"/>
        <v/>
      </c>
      <c r="AH113" s="64"/>
    </row>
    <row r="114" spans="13:34" ht="15" x14ac:dyDescent="0.25">
      <c r="M114" s="136" t="str">
        <f>IFERROR(INDEX(Packs!$M:$V,MATCH($P114,Packs!$W:$W,0),MATCH($K114,Packs!$M$1:$V$1,0)),"")</f>
        <v/>
      </c>
      <c r="N114" s="136" t="str">
        <f t="shared" si="9"/>
        <v/>
      </c>
      <c r="O114" s="136" t="str">
        <f>IFERROR(VLOOKUP(N114,'Table de correspondance'!$R:$S,2,FALSE),M114)</f>
        <v/>
      </c>
      <c r="P114" s="136" t="str">
        <f t="shared" si="10"/>
        <v/>
      </c>
      <c r="Q114" s="148" t="str">
        <f>IFERROR(F114*VLOOKUP(J114,'Table de correspondance'!$D:$E,2,FALSE),"")</f>
        <v/>
      </c>
      <c r="R114" s="148" t="str">
        <f t="shared" si="11"/>
        <v/>
      </c>
      <c r="S114" s="136" t="str">
        <f t="shared" si="12"/>
        <v/>
      </c>
      <c r="T114" s="165" t="str">
        <f t="shared" si="13"/>
        <v/>
      </c>
      <c r="U114" s="167" t="str">
        <f t="shared" si="14"/>
        <v/>
      </c>
      <c r="V114" s="167"/>
      <c r="Y114" t="str">
        <f>IF(AG114&lt;&gt;"",VLOOKUP(AG114,Packs!$W:$X,2,FALSE),"")</f>
        <v/>
      </c>
      <c r="Z114" s="19"/>
      <c r="AA114" s="23"/>
      <c r="AB114" s="23"/>
      <c r="AC114" s="23"/>
      <c r="AD114" s="19"/>
      <c r="AE114" s="19"/>
      <c r="AG114" s="45" t="str">
        <f t="shared" si="15"/>
        <v/>
      </c>
      <c r="AH114" s="64"/>
    </row>
    <row r="115" spans="13:34" ht="15" x14ac:dyDescent="0.25">
      <c r="M115" s="136" t="str">
        <f>IFERROR(INDEX(Packs!$M:$V,MATCH($P115,Packs!$W:$W,0),MATCH($K115,Packs!$M$1:$V$1,0)),"")</f>
        <v/>
      </c>
      <c r="N115" s="136" t="str">
        <f t="shared" si="9"/>
        <v/>
      </c>
      <c r="O115" s="136" t="str">
        <f>IFERROR(VLOOKUP(N115,'Table de correspondance'!$R:$S,2,FALSE),M115)</f>
        <v/>
      </c>
      <c r="P115" s="136" t="str">
        <f t="shared" si="10"/>
        <v/>
      </c>
      <c r="Q115" s="148" t="str">
        <f>IFERROR(F115*VLOOKUP(J115,'Table de correspondance'!$D:$E,2,FALSE),"")</f>
        <v/>
      </c>
      <c r="R115" s="148" t="str">
        <f t="shared" si="11"/>
        <v/>
      </c>
      <c r="S115" s="136" t="str">
        <f t="shared" si="12"/>
        <v/>
      </c>
      <c r="T115" s="165" t="str">
        <f t="shared" si="13"/>
        <v/>
      </c>
      <c r="U115" s="167" t="str">
        <f t="shared" si="14"/>
        <v/>
      </c>
      <c r="V115" s="167"/>
      <c r="Y115" t="str">
        <f>IF(AG115&lt;&gt;"",VLOOKUP(AG115,Packs!$W:$X,2,FALSE),"")</f>
        <v/>
      </c>
      <c r="Z115" s="19"/>
      <c r="AA115" s="23"/>
      <c r="AB115" s="23"/>
      <c r="AC115" s="23"/>
      <c r="AD115" s="19"/>
      <c r="AE115" s="19"/>
      <c r="AG115" s="45" t="str">
        <f t="shared" si="15"/>
        <v/>
      </c>
      <c r="AH115" s="64"/>
    </row>
    <row r="116" spans="13:34" ht="15" x14ac:dyDescent="0.25">
      <c r="M116" s="136" t="str">
        <f>IFERROR(INDEX(Packs!$M:$V,MATCH($P116,Packs!$W:$W,0),MATCH($K116,Packs!$M$1:$V$1,0)),"")</f>
        <v/>
      </c>
      <c r="N116" s="136" t="str">
        <f t="shared" si="9"/>
        <v/>
      </c>
      <c r="O116" s="136" t="str">
        <f>IFERROR(VLOOKUP(N116,'Table de correspondance'!$R:$S,2,FALSE),M116)</f>
        <v/>
      </c>
      <c r="P116" s="136" t="str">
        <f t="shared" si="10"/>
        <v/>
      </c>
      <c r="Q116" s="148" t="str">
        <f>IFERROR(F116*VLOOKUP(J116,'Table de correspondance'!$D:$E,2,FALSE),"")</f>
        <v/>
      </c>
      <c r="R116" s="148" t="str">
        <f t="shared" si="11"/>
        <v/>
      </c>
      <c r="S116" s="136" t="str">
        <f t="shared" si="12"/>
        <v/>
      </c>
      <c r="T116" s="165" t="str">
        <f t="shared" si="13"/>
        <v/>
      </c>
      <c r="U116" s="167" t="str">
        <f t="shared" si="14"/>
        <v/>
      </c>
      <c r="V116" s="167"/>
      <c r="Y116" t="str">
        <f>IF(AG116&lt;&gt;"",VLOOKUP(AG116,Packs!$W:$X,2,FALSE),"")</f>
        <v/>
      </c>
      <c r="Z116" s="19"/>
      <c r="AA116" s="23"/>
      <c r="AB116" s="23"/>
      <c r="AC116" s="23"/>
      <c r="AD116" s="19"/>
      <c r="AE116" s="19"/>
      <c r="AG116" s="45" t="str">
        <f t="shared" si="15"/>
        <v/>
      </c>
      <c r="AH116" s="64"/>
    </row>
    <row r="117" spans="13:34" ht="15" x14ac:dyDescent="0.25">
      <c r="M117" s="136" t="str">
        <f>IFERROR(INDEX(Packs!$M:$V,MATCH($P117,Packs!$W:$W,0),MATCH($K117,Packs!$M$1:$V$1,0)),"")</f>
        <v/>
      </c>
      <c r="N117" s="136" t="str">
        <f t="shared" si="9"/>
        <v/>
      </c>
      <c r="O117" s="136" t="str">
        <f>IFERROR(VLOOKUP(N117,'Table de correspondance'!$R:$S,2,FALSE),M117)</f>
        <v/>
      </c>
      <c r="P117" s="136" t="str">
        <f t="shared" si="10"/>
        <v/>
      </c>
      <c r="Q117" s="148" t="str">
        <f>IFERROR(F117*VLOOKUP(J117,'Table de correspondance'!$D:$E,2,FALSE),"")</f>
        <v/>
      </c>
      <c r="R117" s="148" t="str">
        <f t="shared" si="11"/>
        <v/>
      </c>
      <c r="S117" s="136" t="str">
        <f t="shared" si="12"/>
        <v/>
      </c>
      <c r="T117" s="165" t="str">
        <f t="shared" si="13"/>
        <v/>
      </c>
      <c r="U117" s="167" t="str">
        <f t="shared" si="14"/>
        <v/>
      </c>
      <c r="V117" s="167"/>
      <c r="Y117" t="str">
        <f>IF(AG117&lt;&gt;"",VLOOKUP(AG117,Packs!$W:$X,2,FALSE),"")</f>
        <v/>
      </c>
      <c r="Z117" s="19"/>
      <c r="AA117" s="23"/>
      <c r="AB117" s="23"/>
      <c r="AC117" s="23"/>
      <c r="AD117" s="19"/>
      <c r="AE117" s="19"/>
      <c r="AG117" s="45" t="str">
        <f t="shared" si="15"/>
        <v/>
      </c>
      <c r="AH117" s="64"/>
    </row>
    <row r="118" spans="13:34" ht="15" x14ac:dyDescent="0.25">
      <c r="M118" s="136" t="str">
        <f>IFERROR(INDEX(Packs!$M:$V,MATCH($P118,Packs!$W:$W,0),MATCH($K118,Packs!$M$1:$V$1,0)),"")</f>
        <v/>
      </c>
      <c r="N118" s="136" t="str">
        <f t="shared" si="9"/>
        <v/>
      </c>
      <c r="O118" s="136" t="str">
        <f>IFERROR(VLOOKUP(N118,'Table de correspondance'!$R:$S,2,FALSE),M118)</f>
        <v/>
      </c>
      <c r="P118" s="136" t="str">
        <f t="shared" si="10"/>
        <v/>
      </c>
      <c r="Q118" s="148" t="str">
        <f>IFERROR(F118*VLOOKUP(J118,'Table de correspondance'!$D:$E,2,FALSE),"")</f>
        <v/>
      </c>
      <c r="R118" s="148" t="str">
        <f t="shared" si="11"/>
        <v/>
      </c>
      <c r="S118" s="136" t="str">
        <f t="shared" si="12"/>
        <v/>
      </c>
      <c r="T118" s="165" t="str">
        <f t="shared" si="13"/>
        <v/>
      </c>
      <c r="U118" s="167" t="str">
        <f t="shared" si="14"/>
        <v/>
      </c>
      <c r="V118" s="167"/>
      <c r="Y118" t="str">
        <f>IF(AG118&lt;&gt;"",VLOOKUP(AG118,Packs!$W:$X,2,FALSE),"")</f>
        <v/>
      </c>
      <c r="Z118" s="19"/>
      <c r="AA118" s="23"/>
      <c r="AB118" s="23"/>
      <c r="AC118" s="23"/>
      <c r="AD118" s="19"/>
      <c r="AE118" s="19"/>
      <c r="AG118" s="45" t="str">
        <f t="shared" si="15"/>
        <v/>
      </c>
      <c r="AH118" s="64"/>
    </row>
    <row r="119" spans="13:34" ht="15" x14ac:dyDescent="0.25">
      <c r="M119" s="136" t="str">
        <f>IFERROR(INDEX(Packs!$M:$V,MATCH($P119,Packs!$W:$W,0),MATCH($K119,Packs!$M$1:$V$1,0)),"")</f>
        <v/>
      </c>
      <c r="N119" s="136" t="str">
        <f t="shared" si="9"/>
        <v/>
      </c>
      <c r="O119" s="136" t="str">
        <f>IFERROR(VLOOKUP(N119,'Table de correspondance'!$R:$S,2,FALSE),M119)</f>
        <v/>
      </c>
      <c r="P119" s="136" t="str">
        <f t="shared" si="10"/>
        <v/>
      </c>
      <c r="Q119" s="148" t="str">
        <f>IFERROR(F119*VLOOKUP(J119,'Table de correspondance'!$D:$E,2,FALSE),"")</f>
        <v/>
      </c>
      <c r="R119" s="148" t="str">
        <f t="shared" si="11"/>
        <v/>
      </c>
      <c r="S119" s="136" t="str">
        <f t="shared" si="12"/>
        <v/>
      </c>
      <c r="T119" s="165" t="str">
        <f t="shared" si="13"/>
        <v/>
      </c>
      <c r="U119" s="167" t="str">
        <f t="shared" si="14"/>
        <v/>
      </c>
      <c r="V119" s="167"/>
      <c r="Y119" t="str">
        <f>IF(AG119&lt;&gt;"",VLOOKUP(AG119,Packs!$W:$X,2,FALSE),"")</f>
        <v/>
      </c>
      <c r="Z119" s="19"/>
      <c r="AA119" s="23"/>
      <c r="AB119" s="23"/>
      <c r="AC119" s="23"/>
      <c r="AD119" s="19"/>
      <c r="AE119" s="19"/>
      <c r="AG119" s="45" t="str">
        <f t="shared" si="15"/>
        <v/>
      </c>
      <c r="AH119" s="64"/>
    </row>
    <row r="120" spans="13:34" ht="15" x14ac:dyDescent="0.25">
      <c r="M120" s="136" t="str">
        <f>IFERROR(INDEX(Packs!$M:$V,MATCH($P120,Packs!$W:$W,0),MATCH($K120,Packs!$M$1:$V$1,0)),"")</f>
        <v/>
      </c>
      <c r="N120" s="136" t="str">
        <f t="shared" si="9"/>
        <v/>
      </c>
      <c r="O120" s="136" t="str">
        <f>IFERROR(VLOOKUP(N120,'Table de correspondance'!$R:$S,2,FALSE),M120)</f>
        <v/>
      </c>
      <c r="P120" s="136" t="str">
        <f t="shared" si="10"/>
        <v/>
      </c>
      <c r="Q120" s="148" t="str">
        <f>IFERROR(F120*VLOOKUP(J120,'Table de correspondance'!$D:$E,2,FALSE),"")</f>
        <v/>
      </c>
      <c r="R120" s="148" t="str">
        <f t="shared" si="11"/>
        <v/>
      </c>
      <c r="S120" s="136" t="str">
        <f t="shared" si="12"/>
        <v/>
      </c>
      <c r="T120" s="165" t="str">
        <f t="shared" si="13"/>
        <v/>
      </c>
      <c r="U120" s="167" t="str">
        <f t="shared" si="14"/>
        <v/>
      </c>
      <c r="V120" s="167"/>
      <c r="Y120" t="str">
        <f>IF(AG120&lt;&gt;"",VLOOKUP(AG120,Packs!$W:$X,2,FALSE),"")</f>
        <v/>
      </c>
      <c r="Z120" s="19"/>
      <c r="AA120" s="23"/>
      <c r="AB120" s="23"/>
      <c r="AC120" s="23"/>
      <c r="AD120" s="19"/>
      <c r="AE120" s="19"/>
      <c r="AG120" s="45" t="str">
        <f t="shared" si="15"/>
        <v/>
      </c>
      <c r="AH120" s="64"/>
    </row>
    <row r="121" spans="13:34" ht="15" x14ac:dyDescent="0.25">
      <c r="M121" s="136" t="str">
        <f>IFERROR(INDEX(Packs!$M:$V,MATCH($P121,Packs!$W:$W,0),MATCH($K121,Packs!$M$1:$V$1,0)),"")</f>
        <v/>
      </c>
      <c r="N121" s="136" t="str">
        <f t="shared" si="9"/>
        <v/>
      </c>
      <c r="O121" s="136" t="str">
        <f>IFERROR(VLOOKUP(N121,'Table de correspondance'!$R:$S,2,FALSE),M121)</f>
        <v/>
      </c>
      <c r="P121" s="136" t="str">
        <f t="shared" si="10"/>
        <v/>
      </c>
      <c r="Q121" s="148" t="str">
        <f>IFERROR(F121*VLOOKUP(J121,'Table de correspondance'!$D:$E,2,FALSE),"")</f>
        <v/>
      </c>
      <c r="R121" s="148" t="str">
        <f t="shared" si="11"/>
        <v/>
      </c>
      <c r="S121" s="136" t="str">
        <f t="shared" si="12"/>
        <v/>
      </c>
      <c r="T121" s="165" t="str">
        <f t="shared" si="13"/>
        <v/>
      </c>
      <c r="U121" s="167" t="str">
        <f t="shared" si="14"/>
        <v/>
      </c>
      <c r="V121" s="167"/>
      <c r="Y121" t="str">
        <f>IF(AG121&lt;&gt;"",VLOOKUP(AG121,Packs!$W:$X,2,FALSE),"")</f>
        <v/>
      </c>
      <c r="Z121" s="19"/>
      <c r="AA121" s="23"/>
      <c r="AB121" s="23"/>
      <c r="AC121" s="23"/>
      <c r="AD121" s="19"/>
      <c r="AE121" s="19"/>
      <c r="AG121" s="45" t="str">
        <f t="shared" si="15"/>
        <v/>
      </c>
      <c r="AH121" s="64"/>
    </row>
    <row r="122" spans="13:34" ht="15" x14ac:dyDescent="0.25">
      <c r="M122" s="136" t="str">
        <f>IFERROR(INDEX(Packs!$M:$V,MATCH($P122,Packs!$W:$W,0),MATCH($K122,Packs!$M$1:$V$1,0)),"")</f>
        <v/>
      </c>
      <c r="N122" s="136" t="str">
        <f t="shared" si="9"/>
        <v/>
      </c>
      <c r="O122" s="136" t="str">
        <f>IFERROR(VLOOKUP(N122,'Table de correspondance'!$R:$S,2,FALSE),M122)</f>
        <v/>
      </c>
      <c r="P122" s="136" t="str">
        <f t="shared" si="10"/>
        <v/>
      </c>
      <c r="Q122" s="148" t="str">
        <f>IFERROR(F122*VLOOKUP(J122,'Table de correspondance'!$D:$E,2,FALSE),"")</f>
        <v/>
      </c>
      <c r="R122" s="148" t="str">
        <f t="shared" si="11"/>
        <v/>
      </c>
      <c r="S122" s="136" t="str">
        <f t="shared" si="12"/>
        <v/>
      </c>
      <c r="T122" s="165" t="str">
        <f t="shared" si="13"/>
        <v/>
      </c>
      <c r="U122" s="167" t="str">
        <f t="shared" si="14"/>
        <v/>
      </c>
      <c r="V122" s="167"/>
      <c r="Y122" t="str">
        <f>IF(AG122&lt;&gt;"",VLOOKUP(AG122,Packs!$W:$X,2,FALSE),"")</f>
        <v/>
      </c>
      <c r="Z122" s="19"/>
      <c r="AA122" s="23"/>
      <c r="AB122" s="23"/>
      <c r="AC122" s="23"/>
      <c r="AD122" s="19"/>
      <c r="AE122" s="19"/>
      <c r="AG122" s="45" t="str">
        <f t="shared" si="15"/>
        <v/>
      </c>
      <c r="AH122" s="64"/>
    </row>
    <row r="123" spans="13:34" ht="15" x14ac:dyDescent="0.25">
      <c r="M123" s="136" t="str">
        <f>IFERROR(INDEX(Packs!$M:$V,MATCH($P123,Packs!$W:$W,0),MATCH($K123,Packs!$M$1:$V$1,0)),"")</f>
        <v/>
      </c>
      <c r="N123" s="136" t="str">
        <f t="shared" si="9"/>
        <v/>
      </c>
      <c r="O123" s="136" t="str">
        <f>IFERROR(VLOOKUP(N123,'Table de correspondance'!$R:$S,2,FALSE),M123)</f>
        <v/>
      </c>
      <c r="P123" s="136" t="str">
        <f t="shared" si="10"/>
        <v/>
      </c>
      <c r="Q123" s="148" t="str">
        <f>IFERROR(F123*VLOOKUP(J123,'Table de correspondance'!$D:$E,2,FALSE),"")</f>
        <v/>
      </c>
      <c r="R123" s="148" t="str">
        <f t="shared" si="11"/>
        <v/>
      </c>
      <c r="S123" s="136" t="str">
        <f t="shared" si="12"/>
        <v/>
      </c>
      <c r="T123" s="165" t="str">
        <f t="shared" si="13"/>
        <v/>
      </c>
      <c r="U123" s="167" t="str">
        <f t="shared" si="14"/>
        <v/>
      </c>
      <c r="V123" s="167"/>
      <c r="Y123" t="str">
        <f>IF(AG123&lt;&gt;"",VLOOKUP(AG123,Packs!$W:$X,2,FALSE),"")</f>
        <v/>
      </c>
      <c r="Z123" s="19"/>
      <c r="AA123" s="23"/>
      <c r="AB123" s="23"/>
      <c r="AC123" s="23"/>
      <c r="AD123" s="19"/>
      <c r="AE123" s="19"/>
      <c r="AG123" s="45" t="str">
        <f t="shared" si="15"/>
        <v/>
      </c>
      <c r="AH123" s="64"/>
    </row>
    <row r="124" spans="13:34" ht="15" x14ac:dyDescent="0.25">
      <c r="M124" s="136" t="str">
        <f>IFERROR(INDEX(Packs!$M:$V,MATCH($P124,Packs!$W:$W,0),MATCH($K124,Packs!$M$1:$V$1,0)),"")</f>
        <v/>
      </c>
      <c r="N124" s="136" t="str">
        <f t="shared" si="9"/>
        <v/>
      </c>
      <c r="O124" s="136" t="str">
        <f>IFERROR(VLOOKUP(N124,'Table de correspondance'!$R:$S,2,FALSE),M124)</f>
        <v/>
      </c>
      <c r="P124" s="136" t="str">
        <f t="shared" si="10"/>
        <v/>
      </c>
      <c r="Q124" s="148" t="str">
        <f>IFERROR(F124*VLOOKUP(J124,'Table de correspondance'!$D:$E,2,FALSE),"")</f>
        <v/>
      </c>
      <c r="R124" s="148" t="str">
        <f t="shared" si="11"/>
        <v/>
      </c>
      <c r="S124" s="136" t="str">
        <f t="shared" si="12"/>
        <v/>
      </c>
      <c r="T124" s="165" t="str">
        <f t="shared" si="13"/>
        <v/>
      </c>
      <c r="U124" s="167" t="str">
        <f t="shared" si="14"/>
        <v/>
      </c>
      <c r="V124" s="167"/>
      <c r="Y124" t="str">
        <f>IF(AG124&lt;&gt;"",VLOOKUP(AG124,Packs!$W:$X,2,FALSE),"")</f>
        <v/>
      </c>
      <c r="Z124" s="19"/>
      <c r="AA124" s="23"/>
      <c r="AB124" s="23"/>
      <c r="AC124" s="23"/>
      <c r="AD124" s="19"/>
      <c r="AE124" s="19"/>
      <c r="AG124" s="45" t="str">
        <f t="shared" si="15"/>
        <v/>
      </c>
      <c r="AH124" s="64"/>
    </row>
    <row r="125" spans="13:34" ht="15" x14ac:dyDescent="0.25">
      <c r="M125" s="136" t="str">
        <f>IFERROR(INDEX(Packs!$M:$V,MATCH($P125,Packs!$W:$W,0),MATCH($K125,Packs!$M$1:$V$1,0)),"")</f>
        <v/>
      </c>
      <c r="N125" s="136" t="str">
        <f t="shared" si="9"/>
        <v/>
      </c>
      <c r="O125" s="136" t="str">
        <f>IFERROR(VLOOKUP(N125,'Table de correspondance'!$R:$S,2,FALSE),M125)</f>
        <v/>
      </c>
      <c r="P125" s="136" t="str">
        <f t="shared" si="10"/>
        <v/>
      </c>
      <c r="Q125" s="148" t="str">
        <f>IFERROR(F125*VLOOKUP(J125,'Table de correspondance'!$D:$E,2,FALSE),"")</f>
        <v/>
      </c>
      <c r="R125" s="148" t="str">
        <f t="shared" si="11"/>
        <v/>
      </c>
      <c r="S125" s="136" t="str">
        <f t="shared" si="12"/>
        <v/>
      </c>
      <c r="T125" s="165" t="str">
        <f t="shared" si="13"/>
        <v/>
      </c>
      <c r="U125" s="167" t="str">
        <f t="shared" si="14"/>
        <v/>
      </c>
      <c r="V125" s="167"/>
      <c r="Y125" t="str">
        <f>IF(AG125&lt;&gt;"",VLOOKUP(AG125,Packs!$W:$X,2,FALSE),"")</f>
        <v/>
      </c>
      <c r="Z125" s="19"/>
      <c r="AA125" s="23"/>
      <c r="AB125" s="23"/>
      <c r="AC125" s="23"/>
      <c r="AD125" s="19"/>
      <c r="AE125" s="19"/>
      <c r="AG125" s="45" t="str">
        <f t="shared" si="15"/>
        <v/>
      </c>
      <c r="AH125" s="64"/>
    </row>
    <row r="126" spans="13:34" ht="15" x14ac:dyDescent="0.25">
      <c r="M126" s="136" t="str">
        <f>IFERROR(INDEX(Packs!$M:$V,MATCH($P126,Packs!$W:$W,0),MATCH($K126,Packs!$M$1:$V$1,0)),"")</f>
        <v/>
      </c>
      <c r="N126" s="136" t="str">
        <f t="shared" si="9"/>
        <v/>
      </c>
      <c r="O126" s="136" t="str">
        <f>IFERROR(VLOOKUP(N126,'Table de correspondance'!$R:$S,2,FALSE),M126)</f>
        <v/>
      </c>
      <c r="P126" s="136" t="str">
        <f t="shared" si="10"/>
        <v/>
      </c>
      <c r="Q126" s="148" t="str">
        <f>IFERROR(F126*VLOOKUP(J126,'Table de correspondance'!$D:$E,2,FALSE),"")</f>
        <v/>
      </c>
      <c r="R126" s="148" t="str">
        <f t="shared" si="11"/>
        <v/>
      </c>
      <c r="S126" s="136" t="str">
        <f t="shared" si="12"/>
        <v/>
      </c>
      <c r="T126" s="165" t="str">
        <f t="shared" si="13"/>
        <v/>
      </c>
      <c r="U126" s="167" t="str">
        <f t="shared" si="14"/>
        <v/>
      </c>
      <c r="V126" s="167"/>
      <c r="Y126" t="str">
        <f>IF(AG126&lt;&gt;"",VLOOKUP(AG126,Packs!$W:$X,2,FALSE),"")</f>
        <v/>
      </c>
      <c r="Z126" s="19"/>
      <c r="AA126" s="23"/>
      <c r="AB126" s="23"/>
      <c r="AC126" s="23"/>
      <c r="AD126" s="19"/>
      <c r="AE126" s="19"/>
      <c r="AG126" s="45" t="str">
        <f t="shared" si="15"/>
        <v/>
      </c>
      <c r="AH126" s="64"/>
    </row>
    <row r="127" spans="13:34" ht="15" x14ac:dyDescent="0.25">
      <c r="M127" s="136" t="str">
        <f>IFERROR(INDEX(Packs!$M:$V,MATCH($P127,Packs!$W:$W,0),MATCH($K127,Packs!$M$1:$V$1,0)),"")</f>
        <v/>
      </c>
      <c r="N127" s="136" t="str">
        <f t="shared" si="9"/>
        <v/>
      </c>
      <c r="O127" s="136" t="str">
        <f>IFERROR(VLOOKUP(N127,'Table de correspondance'!$R:$S,2,FALSE),M127)</f>
        <v/>
      </c>
      <c r="P127" s="136" t="str">
        <f t="shared" si="10"/>
        <v/>
      </c>
      <c r="Q127" s="148" t="str">
        <f>IFERROR(F127*VLOOKUP(J127,'Table de correspondance'!$D:$E,2,FALSE),"")</f>
        <v/>
      </c>
      <c r="R127" s="148" t="str">
        <f t="shared" si="11"/>
        <v/>
      </c>
      <c r="S127" s="136" t="str">
        <f t="shared" si="12"/>
        <v/>
      </c>
      <c r="T127" s="165" t="str">
        <f t="shared" si="13"/>
        <v/>
      </c>
      <c r="U127" s="167" t="str">
        <f t="shared" si="14"/>
        <v/>
      </c>
      <c r="V127" s="167"/>
      <c r="Y127" t="str">
        <f>IF(AG127&lt;&gt;"",VLOOKUP(AG127,Packs!$W:$X,2,FALSE),"")</f>
        <v/>
      </c>
      <c r="Z127" s="19"/>
      <c r="AA127" s="23"/>
      <c r="AB127" s="23"/>
      <c r="AC127" s="23"/>
      <c r="AD127" s="19"/>
      <c r="AE127" s="19"/>
      <c r="AG127" s="45" t="str">
        <f t="shared" si="15"/>
        <v/>
      </c>
      <c r="AH127" s="64"/>
    </row>
    <row r="128" spans="13:34" ht="15" x14ac:dyDescent="0.25">
      <c r="M128" s="136" t="str">
        <f>IFERROR(INDEX(Packs!$M:$V,MATCH($P128,Packs!$W:$W,0),MATCH($K128,Packs!$M$1:$V$1,0)),"")</f>
        <v/>
      </c>
      <c r="N128" s="136" t="str">
        <f t="shared" si="9"/>
        <v/>
      </c>
      <c r="O128" s="136" t="str">
        <f>IFERROR(VLOOKUP(N128,'Table de correspondance'!$R:$S,2,FALSE),M128)</f>
        <v/>
      </c>
      <c r="P128" s="136" t="str">
        <f t="shared" si="10"/>
        <v/>
      </c>
      <c r="Q128" s="148" t="str">
        <f>IFERROR(F128*VLOOKUP(J128,'Table de correspondance'!$D:$E,2,FALSE),"")</f>
        <v/>
      </c>
      <c r="R128" s="148" t="str">
        <f t="shared" si="11"/>
        <v/>
      </c>
      <c r="S128" s="136" t="str">
        <f t="shared" si="12"/>
        <v/>
      </c>
      <c r="T128" s="165" t="str">
        <f t="shared" si="13"/>
        <v/>
      </c>
      <c r="U128" s="167" t="str">
        <f t="shared" si="14"/>
        <v/>
      </c>
      <c r="V128" s="167"/>
      <c r="Y128" t="str">
        <f>IF(AG128&lt;&gt;"",VLOOKUP(AG128,Packs!$W:$X,2,FALSE),"")</f>
        <v/>
      </c>
      <c r="Z128" s="19"/>
      <c r="AA128" s="23"/>
      <c r="AB128" s="23"/>
      <c r="AC128" s="23"/>
      <c r="AD128" s="19"/>
      <c r="AE128" s="19"/>
      <c r="AG128" s="45" t="str">
        <f t="shared" si="15"/>
        <v/>
      </c>
      <c r="AH128" s="64"/>
    </row>
    <row r="129" spans="13:34" ht="15" x14ac:dyDescent="0.25">
      <c r="M129" s="136" t="str">
        <f>IFERROR(INDEX(Packs!$M:$V,MATCH($P129,Packs!$W:$W,0),MATCH($K129,Packs!$M$1:$V$1,0)),"")</f>
        <v/>
      </c>
      <c r="N129" s="136" t="str">
        <f t="shared" si="9"/>
        <v/>
      </c>
      <c r="O129" s="136" t="str">
        <f>IFERROR(VLOOKUP(N129,'Table de correspondance'!$R:$S,2,FALSE),M129)</f>
        <v/>
      </c>
      <c r="P129" s="136" t="str">
        <f t="shared" si="10"/>
        <v/>
      </c>
      <c r="Q129" s="148" t="str">
        <f>IFERROR(F129*VLOOKUP(J129,'Table de correspondance'!$D:$E,2,FALSE),"")</f>
        <v/>
      </c>
      <c r="R129" s="148" t="str">
        <f t="shared" si="11"/>
        <v/>
      </c>
      <c r="S129" s="136" t="str">
        <f t="shared" si="12"/>
        <v/>
      </c>
      <c r="T129" s="165" t="str">
        <f t="shared" si="13"/>
        <v/>
      </c>
      <c r="U129" s="167" t="str">
        <f t="shared" si="14"/>
        <v/>
      </c>
      <c r="V129" s="167"/>
      <c r="Y129" t="str">
        <f>IF(AG129&lt;&gt;"",VLOOKUP(AG129,Packs!$W:$X,2,FALSE),"")</f>
        <v/>
      </c>
      <c r="Z129" s="19"/>
      <c r="AA129" s="23"/>
      <c r="AB129" s="23"/>
      <c r="AC129" s="23"/>
      <c r="AD129" s="19"/>
      <c r="AE129" s="19"/>
      <c r="AG129" s="45" t="str">
        <f t="shared" si="15"/>
        <v/>
      </c>
      <c r="AH129" s="64"/>
    </row>
    <row r="130" spans="13:34" ht="15" x14ac:dyDescent="0.25">
      <c r="M130" s="136" t="str">
        <f>IFERROR(INDEX(Packs!$M:$V,MATCH($P130,Packs!$W:$W,0),MATCH($K130,Packs!$M$1:$V$1,0)),"")</f>
        <v/>
      </c>
      <c r="N130" s="136" t="str">
        <f t="shared" si="9"/>
        <v/>
      </c>
      <c r="O130" s="136" t="str">
        <f>IFERROR(VLOOKUP(N130,'Table de correspondance'!$R:$S,2,FALSE),M130)</f>
        <v/>
      </c>
      <c r="P130" s="136" t="str">
        <f t="shared" si="10"/>
        <v/>
      </c>
      <c r="Q130" s="148" t="str">
        <f>IFERROR(F130*VLOOKUP(J130,'Table de correspondance'!$D:$E,2,FALSE),"")</f>
        <v/>
      </c>
      <c r="R130" s="148" t="str">
        <f t="shared" si="11"/>
        <v/>
      </c>
      <c r="S130" s="136" t="str">
        <f t="shared" si="12"/>
        <v/>
      </c>
      <c r="T130" s="165" t="str">
        <f t="shared" si="13"/>
        <v/>
      </c>
      <c r="U130" s="167" t="str">
        <f t="shared" si="14"/>
        <v/>
      </c>
      <c r="V130" s="167"/>
      <c r="Y130" t="str">
        <f>IF(AG130&lt;&gt;"",VLOOKUP(AG130,Packs!$W:$X,2,FALSE),"")</f>
        <v/>
      </c>
      <c r="Z130" s="19"/>
      <c r="AA130" s="23"/>
      <c r="AB130" s="23"/>
      <c r="AC130" s="23"/>
      <c r="AD130" s="19"/>
      <c r="AE130" s="19"/>
      <c r="AG130" s="45" t="str">
        <f t="shared" si="15"/>
        <v/>
      </c>
      <c r="AH130" s="64"/>
    </row>
    <row r="131" spans="13:34" ht="15" x14ac:dyDescent="0.25">
      <c r="M131" s="136" t="str">
        <f>IFERROR(INDEX(Packs!$M:$V,MATCH($P131,Packs!$W:$W,0),MATCH($K131,Packs!$M$1:$V$1,0)),"")</f>
        <v/>
      </c>
      <c r="N131" s="136" t="str">
        <f t="shared" si="9"/>
        <v/>
      </c>
      <c r="O131" s="136" t="str">
        <f>IFERROR(VLOOKUP(N131,'Table de correspondance'!$R:$S,2,FALSE),M131)</f>
        <v/>
      </c>
      <c r="P131" s="136" t="str">
        <f t="shared" si="10"/>
        <v/>
      </c>
      <c r="Q131" s="148" t="str">
        <f>IFERROR(F131*VLOOKUP(J131,'Table de correspondance'!$D:$E,2,FALSE),"")</f>
        <v/>
      </c>
      <c r="R131" s="148" t="str">
        <f t="shared" si="11"/>
        <v/>
      </c>
      <c r="S131" s="136" t="str">
        <f t="shared" si="12"/>
        <v/>
      </c>
      <c r="T131" s="165" t="str">
        <f t="shared" si="13"/>
        <v/>
      </c>
      <c r="U131" s="167" t="str">
        <f t="shared" si="14"/>
        <v/>
      </c>
      <c r="V131" s="167"/>
      <c r="Y131" t="str">
        <f>IF(AG131&lt;&gt;"",VLOOKUP(AG131,Packs!$W:$X,2,FALSE),"")</f>
        <v/>
      </c>
      <c r="Z131" s="19"/>
      <c r="AA131" s="23"/>
      <c r="AB131" s="23"/>
      <c r="AC131" s="23"/>
      <c r="AD131" s="19"/>
      <c r="AE131" s="19"/>
      <c r="AG131" s="45" t="str">
        <f t="shared" si="15"/>
        <v/>
      </c>
      <c r="AH131" s="64"/>
    </row>
    <row r="132" spans="13:34" ht="15" x14ac:dyDescent="0.25">
      <c r="M132" s="136" t="str">
        <f>IFERROR(INDEX(Packs!$M:$V,MATCH($P132,Packs!$W:$W,0),MATCH($K132,Packs!$M$1:$V$1,0)),"")</f>
        <v/>
      </c>
      <c r="N132" s="136" t="str">
        <f t="shared" si="9"/>
        <v/>
      </c>
      <c r="O132" s="136" t="str">
        <f>IFERROR(VLOOKUP(N132,'Table de correspondance'!$R:$S,2,FALSE),M132)</f>
        <v/>
      </c>
      <c r="P132" s="136" t="str">
        <f t="shared" si="10"/>
        <v/>
      </c>
      <c r="Q132" s="148" t="str">
        <f>IFERROR(F132*VLOOKUP(J132,'Table de correspondance'!$D:$E,2,FALSE),"")</f>
        <v/>
      </c>
      <c r="R132" s="148" t="str">
        <f t="shared" si="11"/>
        <v/>
      </c>
      <c r="S132" s="136" t="str">
        <f t="shared" si="12"/>
        <v/>
      </c>
      <c r="T132" s="165" t="str">
        <f t="shared" si="13"/>
        <v/>
      </c>
      <c r="U132" s="167" t="str">
        <f t="shared" si="14"/>
        <v/>
      </c>
      <c r="V132" s="167"/>
      <c r="Y132" t="str">
        <f>IF(AG132&lt;&gt;"",VLOOKUP(AG132,Packs!$W:$X,2,FALSE),"")</f>
        <v/>
      </c>
      <c r="Z132" s="19"/>
      <c r="AA132" s="23"/>
      <c r="AB132" s="23"/>
      <c r="AC132" s="23"/>
      <c r="AD132" s="19"/>
      <c r="AE132" s="19"/>
      <c r="AG132" s="45" t="str">
        <f t="shared" si="15"/>
        <v/>
      </c>
      <c r="AH132" s="64"/>
    </row>
    <row r="133" spans="13:34" ht="15" x14ac:dyDescent="0.25">
      <c r="M133" s="136" t="str">
        <f>IFERROR(INDEX(Packs!$M:$V,MATCH($P133,Packs!$W:$W,0),MATCH($K133,Packs!$M$1:$V$1,0)),"")</f>
        <v/>
      </c>
      <c r="N133" s="136" t="str">
        <f t="shared" si="9"/>
        <v/>
      </c>
      <c r="O133" s="136" t="str">
        <f>IFERROR(VLOOKUP(N133,'Table de correspondance'!$R:$S,2,FALSE),M133)</f>
        <v/>
      </c>
      <c r="P133" s="136" t="str">
        <f t="shared" si="10"/>
        <v/>
      </c>
      <c r="Q133" s="148" t="str">
        <f>IFERROR(F133*VLOOKUP(J133,'Table de correspondance'!$D:$E,2,FALSE),"")</f>
        <v/>
      </c>
      <c r="R133" s="148" t="str">
        <f t="shared" si="11"/>
        <v/>
      </c>
      <c r="S133" s="136" t="str">
        <f t="shared" si="12"/>
        <v/>
      </c>
      <c r="T133" s="165" t="str">
        <f t="shared" si="13"/>
        <v/>
      </c>
      <c r="U133" s="167" t="str">
        <f t="shared" si="14"/>
        <v/>
      </c>
      <c r="V133" s="167"/>
      <c r="Y133" t="str">
        <f>IF(AG133&lt;&gt;"",VLOOKUP(AG133,Packs!$W:$X,2,FALSE),"")</f>
        <v/>
      </c>
      <c r="Z133" s="19"/>
      <c r="AA133" s="23"/>
      <c r="AB133" s="23"/>
      <c r="AC133" s="23"/>
      <c r="AD133" s="19"/>
      <c r="AE133" s="19"/>
      <c r="AG133" s="45" t="str">
        <f t="shared" si="15"/>
        <v/>
      </c>
      <c r="AH133" s="64"/>
    </row>
    <row r="134" spans="13:34" ht="15" x14ac:dyDescent="0.25">
      <c r="M134" s="136" t="str">
        <f>IFERROR(INDEX(Packs!$M:$V,MATCH($P134,Packs!$W:$W,0),MATCH($K134,Packs!$M$1:$V$1,0)),"")</f>
        <v/>
      </c>
      <c r="N134" s="136" t="str">
        <f t="shared" si="9"/>
        <v/>
      </c>
      <c r="O134" s="136" t="str">
        <f>IFERROR(VLOOKUP(N134,'Table de correspondance'!$R:$S,2,FALSE),M134)</f>
        <v/>
      </c>
      <c r="P134" s="136" t="str">
        <f t="shared" si="10"/>
        <v/>
      </c>
      <c r="Q134" s="148" t="str">
        <f>IFERROR(F134*VLOOKUP(J134,'Table de correspondance'!$D:$E,2,FALSE),"")</f>
        <v/>
      </c>
      <c r="R134" s="148" t="str">
        <f t="shared" si="11"/>
        <v/>
      </c>
      <c r="S134" s="136" t="str">
        <f t="shared" si="12"/>
        <v/>
      </c>
      <c r="T134" s="165" t="str">
        <f t="shared" si="13"/>
        <v/>
      </c>
      <c r="U134" s="167" t="str">
        <f t="shared" si="14"/>
        <v/>
      </c>
      <c r="V134" s="167"/>
      <c r="Y134" t="str">
        <f>IF(AG134&lt;&gt;"",VLOOKUP(AG134,Packs!$W:$X,2,FALSE),"")</f>
        <v/>
      </c>
      <c r="Z134" s="19"/>
      <c r="AA134" s="23"/>
      <c r="AB134" s="23"/>
      <c r="AC134" s="23"/>
      <c r="AD134" s="19"/>
      <c r="AE134" s="19"/>
      <c r="AG134" s="45" t="str">
        <f t="shared" si="15"/>
        <v/>
      </c>
      <c r="AH134" s="64"/>
    </row>
    <row r="135" spans="13:34" ht="15" x14ac:dyDescent="0.25">
      <c r="M135" s="136" t="str">
        <f>IFERROR(INDEX(Packs!$M:$V,MATCH($P135,Packs!$W:$W,0),MATCH($K135,Packs!$M$1:$V$1,0)),"")</f>
        <v/>
      </c>
      <c r="N135" s="136" t="str">
        <f t="shared" si="9"/>
        <v/>
      </c>
      <c r="O135" s="136" t="str">
        <f>IFERROR(VLOOKUP(N135,'Table de correspondance'!$R:$S,2,FALSE),M135)</f>
        <v/>
      </c>
      <c r="P135" s="136" t="str">
        <f t="shared" si="10"/>
        <v/>
      </c>
      <c r="Q135" s="148" t="str">
        <f>IFERROR(F135*VLOOKUP(J135,'Table de correspondance'!$D:$E,2,FALSE),"")</f>
        <v/>
      </c>
      <c r="R135" s="148" t="str">
        <f t="shared" si="11"/>
        <v/>
      </c>
      <c r="S135" s="136" t="str">
        <f t="shared" si="12"/>
        <v/>
      </c>
      <c r="T135" s="165" t="str">
        <f t="shared" si="13"/>
        <v/>
      </c>
      <c r="U135" s="167" t="str">
        <f t="shared" si="14"/>
        <v/>
      </c>
      <c r="V135" s="167"/>
      <c r="Y135" t="str">
        <f>IF(AG135&lt;&gt;"",VLOOKUP(AG135,Packs!$W:$X,2,FALSE),"")</f>
        <v/>
      </c>
      <c r="Z135" s="19"/>
      <c r="AA135" s="23"/>
      <c r="AB135" s="23"/>
      <c r="AC135" s="23"/>
      <c r="AD135" s="19"/>
      <c r="AE135" s="19"/>
      <c r="AG135" s="45" t="str">
        <f t="shared" si="15"/>
        <v/>
      </c>
      <c r="AH135" s="64"/>
    </row>
    <row r="136" spans="13:34" ht="15" x14ac:dyDescent="0.25">
      <c r="M136" s="136" t="str">
        <f>IFERROR(INDEX(Packs!$M:$V,MATCH($P136,Packs!$W:$W,0),MATCH($K136,Packs!$M$1:$V$1,0)),"")</f>
        <v/>
      </c>
      <c r="N136" s="136" t="str">
        <f t="shared" si="9"/>
        <v/>
      </c>
      <c r="O136" s="136" t="str">
        <f>IFERROR(VLOOKUP(N136,'Table de correspondance'!$R:$S,2,FALSE),M136)</f>
        <v/>
      </c>
      <c r="P136" s="136" t="str">
        <f t="shared" si="10"/>
        <v/>
      </c>
      <c r="Q136" s="148" t="str">
        <f>IFERROR(F136*VLOOKUP(J136,'Table de correspondance'!$D:$E,2,FALSE),"")</f>
        <v/>
      </c>
      <c r="R136" s="148" t="str">
        <f t="shared" si="11"/>
        <v/>
      </c>
      <c r="S136" s="136" t="str">
        <f t="shared" si="12"/>
        <v/>
      </c>
      <c r="T136" s="165" t="str">
        <f t="shared" si="13"/>
        <v/>
      </c>
      <c r="U136" s="167" t="str">
        <f t="shared" si="14"/>
        <v/>
      </c>
      <c r="V136" s="167"/>
      <c r="Y136" t="str">
        <f>IF(AG136&lt;&gt;"",VLOOKUP(AG136,Packs!$W:$X,2,FALSE),"")</f>
        <v/>
      </c>
      <c r="Z136" s="19"/>
      <c r="AA136" s="23"/>
      <c r="AB136" s="23"/>
      <c r="AC136" s="23"/>
      <c r="AD136" s="19"/>
      <c r="AE136" s="19"/>
      <c r="AG136" s="45" t="str">
        <f t="shared" si="15"/>
        <v/>
      </c>
      <c r="AH136" s="64"/>
    </row>
    <row r="137" spans="13:34" ht="15" x14ac:dyDescent="0.25">
      <c r="M137" s="136" t="str">
        <f>IFERROR(INDEX(Packs!$M:$V,MATCH($P137,Packs!$W:$W,0),MATCH($K137,Packs!$M$1:$V$1,0)),"")</f>
        <v/>
      </c>
      <c r="N137" s="136" t="str">
        <f t="shared" si="9"/>
        <v/>
      </c>
      <c r="O137" s="136" t="str">
        <f>IFERROR(VLOOKUP(N137,'Table de correspondance'!$R:$S,2,FALSE),M137)</f>
        <v/>
      </c>
      <c r="P137" s="136" t="str">
        <f t="shared" si="10"/>
        <v/>
      </c>
      <c r="Q137" s="148" t="str">
        <f>IFERROR(F137*VLOOKUP(J137,'Table de correspondance'!$D:$E,2,FALSE),"")</f>
        <v/>
      </c>
      <c r="R137" s="148" t="str">
        <f t="shared" si="11"/>
        <v/>
      </c>
      <c r="S137" s="136" t="str">
        <f t="shared" si="12"/>
        <v/>
      </c>
      <c r="T137" s="165" t="str">
        <f t="shared" si="13"/>
        <v/>
      </c>
      <c r="U137" s="167" t="str">
        <f t="shared" si="14"/>
        <v/>
      </c>
      <c r="V137" s="167"/>
      <c r="Y137" t="str">
        <f>IF(AG137&lt;&gt;"",VLOOKUP(AG137,Packs!$W:$X,2,FALSE),"")</f>
        <v/>
      </c>
      <c r="Z137" s="19"/>
      <c r="AA137" s="23"/>
      <c r="AB137" s="23"/>
      <c r="AC137" s="23"/>
      <c r="AD137" s="19"/>
      <c r="AE137" s="19"/>
      <c r="AG137" s="45" t="str">
        <f t="shared" si="15"/>
        <v/>
      </c>
      <c r="AH137" s="64"/>
    </row>
    <row r="138" spans="13:34" ht="15" x14ac:dyDescent="0.25">
      <c r="M138" s="136" t="str">
        <f>IFERROR(INDEX(Packs!$M:$V,MATCH($P138,Packs!$W:$W,0),MATCH($K138,Packs!$M$1:$V$1,0)),"")</f>
        <v/>
      </c>
      <c r="N138" s="136" t="str">
        <f t="shared" si="9"/>
        <v/>
      </c>
      <c r="O138" s="136" t="str">
        <f>IFERROR(VLOOKUP(N138,'Table de correspondance'!$R:$S,2,FALSE),M138)</f>
        <v/>
      </c>
      <c r="P138" s="136" t="str">
        <f t="shared" si="10"/>
        <v/>
      </c>
      <c r="Q138" s="148" t="str">
        <f>IFERROR(F138*VLOOKUP(J138,'Table de correspondance'!$D:$E,2,FALSE),"")</f>
        <v/>
      </c>
      <c r="R138" s="148" t="str">
        <f t="shared" si="11"/>
        <v/>
      </c>
      <c r="S138" s="136" t="str">
        <f t="shared" si="12"/>
        <v/>
      </c>
      <c r="T138" s="165" t="str">
        <f t="shared" si="13"/>
        <v/>
      </c>
      <c r="U138" s="167" t="str">
        <f t="shared" si="14"/>
        <v/>
      </c>
      <c r="V138" s="167"/>
      <c r="Y138" t="str">
        <f>IF(AG138&lt;&gt;"",VLOOKUP(AG138,Packs!$W:$X,2,FALSE),"")</f>
        <v/>
      </c>
      <c r="Z138" s="19"/>
      <c r="AA138" s="23"/>
      <c r="AB138" s="23"/>
      <c r="AC138" s="23"/>
      <c r="AD138" s="19"/>
      <c r="AE138" s="19"/>
      <c r="AG138" s="45" t="str">
        <f t="shared" si="15"/>
        <v/>
      </c>
      <c r="AH138" s="64"/>
    </row>
    <row r="139" spans="13:34" ht="15" x14ac:dyDescent="0.25">
      <c r="M139" s="136" t="str">
        <f>IFERROR(INDEX(Packs!$M:$V,MATCH($P139,Packs!$W:$W,0),MATCH($K139,Packs!$M$1:$V$1,0)),"")</f>
        <v/>
      </c>
      <c r="N139" s="136" t="str">
        <f t="shared" si="9"/>
        <v/>
      </c>
      <c r="O139" s="136" t="str">
        <f>IFERROR(VLOOKUP(N139,'Table de correspondance'!$R:$S,2,FALSE),M139)</f>
        <v/>
      </c>
      <c r="P139" s="136" t="str">
        <f t="shared" si="10"/>
        <v/>
      </c>
      <c r="Q139" s="148" t="str">
        <f>IFERROR(F139*VLOOKUP(J139,'Table de correspondance'!$D:$E,2,FALSE),"")</f>
        <v/>
      </c>
      <c r="R139" s="148" t="str">
        <f t="shared" si="11"/>
        <v/>
      </c>
      <c r="S139" s="136" t="str">
        <f t="shared" si="12"/>
        <v/>
      </c>
      <c r="T139" s="165" t="str">
        <f t="shared" si="13"/>
        <v/>
      </c>
      <c r="U139" s="167" t="str">
        <f t="shared" si="14"/>
        <v/>
      </c>
      <c r="V139" s="167"/>
      <c r="Y139" t="str">
        <f>IF(AG139&lt;&gt;"",VLOOKUP(AG139,Packs!$W:$X,2,FALSE),"")</f>
        <v/>
      </c>
      <c r="Z139" s="19"/>
      <c r="AA139" s="23"/>
      <c r="AB139" s="23"/>
      <c r="AC139" s="23"/>
      <c r="AD139" s="19"/>
      <c r="AE139" s="19"/>
      <c r="AG139" s="45" t="str">
        <f t="shared" si="15"/>
        <v/>
      </c>
      <c r="AH139" s="64"/>
    </row>
    <row r="140" spans="13:34" ht="15" x14ac:dyDescent="0.25">
      <c r="M140" s="136" t="str">
        <f>IFERROR(INDEX(Packs!$M:$V,MATCH($P140,Packs!$W:$W,0),MATCH($K140,Packs!$M$1:$V$1,0)),"")</f>
        <v/>
      </c>
      <c r="N140" s="136" t="str">
        <f t="shared" si="9"/>
        <v/>
      </c>
      <c r="O140" s="136" t="str">
        <f>IFERROR(VLOOKUP(N140,'Table de correspondance'!$R:$S,2,FALSE),M140)</f>
        <v/>
      </c>
      <c r="P140" s="136" t="str">
        <f t="shared" si="10"/>
        <v/>
      </c>
      <c r="Q140" s="148" t="str">
        <f>IFERROR(F140*VLOOKUP(J140,'Table de correspondance'!$D:$E,2,FALSE),"")</f>
        <v/>
      </c>
      <c r="R140" s="148" t="str">
        <f t="shared" si="11"/>
        <v/>
      </c>
      <c r="S140" s="136" t="str">
        <f t="shared" si="12"/>
        <v/>
      </c>
      <c r="T140" s="165" t="str">
        <f t="shared" si="13"/>
        <v/>
      </c>
      <c r="U140" s="167" t="str">
        <f t="shared" si="14"/>
        <v/>
      </c>
      <c r="V140" s="167"/>
      <c r="Y140" t="str">
        <f>IF(AG140&lt;&gt;"",VLOOKUP(AG140,Packs!$W:$X,2,FALSE),"")</f>
        <v/>
      </c>
      <c r="Z140" s="19"/>
      <c r="AA140" s="23"/>
      <c r="AB140" s="23"/>
      <c r="AC140" s="23"/>
      <c r="AD140" s="19"/>
      <c r="AE140" s="19"/>
      <c r="AG140" s="45" t="str">
        <f t="shared" si="15"/>
        <v/>
      </c>
      <c r="AH140" s="64"/>
    </row>
    <row r="141" spans="13:34" ht="15" x14ac:dyDescent="0.25">
      <c r="M141" s="136" t="str">
        <f>IFERROR(INDEX(Packs!$M:$V,MATCH($P141,Packs!$W:$W,0),MATCH($K141,Packs!$M$1:$V$1,0)),"")</f>
        <v/>
      </c>
      <c r="N141" s="136" t="str">
        <f t="shared" si="9"/>
        <v/>
      </c>
      <c r="O141" s="136" t="str">
        <f>IFERROR(VLOOKUP(N141,'Table de correspondance'!$R:$S,2,FALSE),M141)</f>
        <v/>
      </c>
      <c r="P141" s="136" t="str">
        <f t="shared" si="10"/>
        <v/>
      </c>
      <c r="Q141" s="148" t="str">
        <f>IFERROR(F141*VLOOKUP(J141,'Table de correspondance'!$D:$E,2,FALSE),"")</f>
        <v/>
      </c>
      <c r="R141" s="148" t="str">
        <f t="shared" si="11"/>
        <v/>
      </c>
      <c r="S141" s="136" t="str">
        <f t="shared" si="12"/>
        <v/>
      </c>
      <c r="T141" s="165" t="str">
        <f t="shared" si="13"/>
        <v/>
      </c>
      <c r="U141" s="167" t="str">
        <f t="shared" si="14"/>
        <v/>
      </c>
      <c r="V141" s="167"/>
      <c r="Y141" t="str">
        <f>IF(AG141&lt;&gt;"",VLOOKUP(AG141,Packs!$W:$X,2,FALSE),"")</f>
        <v/>
      </c>
      <c r="Z141" s="19"/>
      <c r="AA141" s="23"/>
      <c r="AB141" s="23"/>
      <c r="AC141" s="23"/>
      <c r="AD141" s="19"/>
      <c r="AE141" s="19"/>
      <c r="AG141" s="45" t="str">
        <f t="shared" si="15"/>
        <v/>
      </c>
      <c r="AH141" s="64"/>
    </row>
    <row r="142" spans="13:34" ht="15" x14ac:dyDescent="0.25">
      <c r="M142" s="136" t="str">
        <f>IFERROR(INDEX(Packs!$M:$V,MATCH($P142,Packs!$W:$W,0),MATCH($K142,Packs!$M$1:$V$1,0)),"")</f>
        <v/>
      </c>
      <c r="N142" s="136" t="str">
        <f t="shared" si="9"/>
        <v/>
      </c>
      <c r="O142" s="136" t="str">
        <f>IFERROR(VLOOKUP(N142,'Table de correspondance'!$R:$S,2,FALSE),M142)</f>
        <v/>
      </c>
      <c r="P142" s="136" t="str">
        <f t="shared" si="10"/>
        <v/>
      </c>
      <c r="Q142" s="148" t="str">
        <f>IFERROR(F142*VLOOKUP(J142,'Table de correspondance'!$D:$E,2,FALSE),"")</f>
        <v/>
      </c>
      <c r="R142" s="148" t="str">
        <f t="shared" si="11"/>
        <v/>
      </c>
      <c r="S142" s="136" t="str">
        <f t="shared" si="12"/>
        <v/>
      </c>
      <c r="T142" s="165" t="str">
        <f t="shared" si="13"/>
        <v/>
      </c>
      <c r="U142" s="167" t="str">
        <f t="shared" si="14"/>
        <v/>
      </c>
      <c r="V142" s="167"/>
      <c r="Y142" t="str">
        <f>IF(AG142&lt;&gt;"",VLOOKUP(AG142,Packs!$W:$X,2,FALSE),"")</f>
        <v/>
      </c>
      <c r="Z142" s="19"/>
      <c r="AA142" s="23"/>
      <c r="AB142" s="23"/>
      <c r="AC142" s="23"/>
      <c r="AD142" s="19"/>
      <c r="AE142" s="19"/>
      <c r="AG142" s="45" t="str">
        <f t="shared" si="15"/>
        <v/>
      </c>
      <c r="AH142" s="64"/>
    </row>
    <row r="143" spans="13:34" ht="15" x14ac:dyDescent="0.25">
      <c r="M143" s="136" t="str">
        <f>IFERROR(INDEX(Packs!$M:$V,MATCH($P143,Packs!$W:$W,0),MATCH($K143,Packs!$M$1:$V$1,0)),"")</f>
        <v/>
      </c>
      <c r="N143" s="136" t="str">
        <f t="shared" ref="N143:N206" si="16">_xlfn.CONCAT(K143,L143)</f>
        <v/>
      </c>
      <c r="O143" s="136" t="str">
        <f>IFERROR(VLOOKUP(N143,'Table de correspondance'!$R:$S,2,FALSE),M143)</f>
        <v/>
      </c>
      <c r="P143" s="136" t="str">
        <f t="shared" ref="P143:P206" si="17">_xlfn.CONCAT(B143,C143,D143,E143)</f>
        <v/>
      </c>
      <c r="Q143" s="148" t="str">
        <f>IFERROR(F143*VLOOKUP(J143,'Table de correspondance'!$D:$E,2,FALSE),"")</f>
        <v/>
      </c>
      <c r="R143" s="148" t="str">
        <f t="shared" si="11"/>
        <v/>
      </c>
      <c r="S143" s="136" t="str">
        <f t="shared" si="12"/>
        <v/>
      </c>
      <c r="T143" s="165" t="str">
        <f t="shared" si="13"/>
        <v/>
      </c>
      <c r="U143" s="167" t="str">
        <f t="shared" si="14"/>
        <v/>
      </c>
      <c r="V143" s="167"/>
      <c r="Y143" t="str">
        <f>IF(AG143&lt;&gt;"",VLOOKUP(AG143,Packs!$W:$X,2,FALSE),"")</f>
        <v/>
      </c>
      <c r="Z143" s="19"/>
      <c r="AA143" s="23"/>
      <c r="AB143" s="23"/>
      <c r="AC143" s="23"/>
      <c r="AD143" s="19"/>
      <c r="AE143" s="19"/>
      <c r="AG143" s="45" t="str">
        <f t="shared" si="15"/>
        <v/>
      </c>
      <c r="AH143" s="64"/>
    </row>
    <row r="144" spans="13:34" ht="15" x14ac:dyDescent="0.25">
      <c r="M144" s="136" t="str">
        <f>IFERROR(INDEX(Packs!$M:$V,MATCH($P144,Packs!$W:$W,0),MATCH($K144,Packs!$M$1:$V$1,0)),"")</f>
        <v/>
      </c>
      <c r="N144" s="136" t="str">
        <f t="shared" si="16"/>
        <v/>
      </c>
      <c r="O144" s="136" t="str">
        <f>IFERROR(VLOOKUP(N144,'Table de correspondance'!$R:$S,2,FALSE),M144)</f>
        <v/>
      </c>
      <c r="P144" s="136" t="str">
        <f t="shared" si="17"/>
        <v/>
      </c>
      <c r="Q144" s="148" t="str">
        <f>IFERROR(F144*VLOOKUP(J144,'Table de correspondance'!$D:$E,2,FALSE),"")</f>
        <v/>
      </c>
      <c r="R144" s="148" t="str">
        <f t="shared" ref="R144:R207" si="18">IF(O144&lt;&gt;"",(Q144*(1+O144)),Q144)</f>
        <v/>
      </c>
      <c r="S144" s="136" t="str">
        <f t="shared" ref="S144:S207" si="19">IF(J144&lt;&gt;"",50%,"")</f>
        <v/>
      </c>
      <c r="T144" s="165" t="str">
        <f t="shared" ref="T144:T207" si="20">IF(AND(G144&lt;&gt;"",J144&lt;&gt;""),R144*(1-G144),"")</f>
        <v/>
      </c>
      <c r="U144" s="167" t="str">
        <f t="shared" ref="U144:U207" si="21">IF(T144="","",T144*(1-S144))</f>
        <v/>
      </c>
      <c r="V144" s="167"/>
      <c r="Y144" t="str">
        <f>IF(AG144&lt;&gt;"",VLOOKUP(AG144,Packs!$W:$X,2,FALSE),"")</f>
        <v/>
      </c>
      <c r="Z144" s="19"/>
      <c r="AA144" s="23"/>
      <c r="AB144" s="23"/>
      <c r="AC144" s="23"/>
      <c r="AD144" s="19"/>
      <c r="AE144" s="19"/>
      <c r="AG144" s="45" t="str">
        <f t="shared" ref="AG144:AG207" si="22">IFERROR(_xlfn.CONCAT(Z144,AA144,AB144,AC144),"")</f>
        <v/>
      </c>
      <c r="AH144" s="64"/>
    </row>
    <row r="145" spans="13:34" ht="15" x14ac:dyDescent="0.25">
      <c r="M145" s="136" t="str">
        <f>IFERROR(INDEX(Packs!$M:$V,MATCH($P145,Packs!$W:$W,0),MATCH($K145,Packs!$M$1:$V$1,0)),"")</f>
        <v/>
      </c>
      <c r="N145" s="136" t="str">
        <f t="shared" si="16"/>
        <v/>
      </c>
      <c r="O145" s="136" t="str">
        <f>IFERROR(VLOOKUP(N145,'Table de correspondance'!$R:$S,2,FALSE),M145)</f>
        <v/>
      </c>
      <c r="P145" s="136" t="str">
        <f t="shared" si="17"/>
        <v/>
      </c>
      <c r="Q145" s="148" t="str">
        <f>IFERROR(F145*VLOOKUP(J145,'Table de correspondance'!$D:$E,2,FALSE),"")</f>
        <v/>
      </c>
      <c r="R145" s="148" t="str">
        <f t="shared" si="18"/>
        <v/>
      </c>
      <c r="S145" s="136" t="str">
        <f t="shared" si="19"/>
        <v/>
      </c>
      <c r="T145" s="165" t="str">
        <f t="shared" si="20"/>
        <v/>
      </c>
      <c r="U145" s="167" t="str">
        <f t="shared" si="21"/>
        <v/>
      </c>
      <c r="V145" s="167"/>
      <c r="Y145" t="str">
        <f>IF(AG145&lt;&gt;"",VLOOKUP(AG145,Packs!$W:$X,2,FALSE),"")</f>
        <v/>
      </c>
      <c r="Z145" s="19"/>
      <c r="AA145" s="23"/>
      <c r="AB145" s="23"/>
      <c r="AC145" s="23"/>
      <c r="AD145" s="19"/>
      <c r="AE145" s="19"/>
      <c r="AG145" s="45" t="str">
        <f t="shared" si="22"/>
        <v/>
      </c>
      <c r="AH145" s="64"/>
    </row>
    <row r="146" spans="13:34" ht="15" x14ac:dyDescent="0.25">
      <c r="M146" s="136" t="str">
        <f>IFERROR(INDEX(Packs!$M:$V,MATCH($P146,Packs!$W:$W,0),MATCH($K146,Packs!$M$1:$V$1,0)),"")</f>
        <v/>
      </c>
      <c r="N146" s="136" t="str">
        <f t="shared" si="16"/>
        <v/>
      </c>
      <c r="O146" s="136" t="str">
        <f>IFERROR(VLOOKUP(N146,'Table de correspondance'!$R:$S,2,FALSE),M146)</f>
        <v/>
      </c>
      <c r="P146" s="136" t="str">
        <f t="shared" si="17"/>
        <v/>
      </c>
      <c r="Q146" s="148" t="str">
        <f>IFERROR(F146*VLOOKUP(J146,'Table de correspondance'!$D:$E,2,FALSE),"")</f>
        <v/>
      </c>
      <c r="R146" s="148" t="str">
        <f t="shared" si="18"/>
        <v/>
      </c>
      <c r="S146" s="136" t="str">
        <f t="shared" si="19"/>
        <v/>
      </c>
      <c r="T146" s="165" t="str">
        <f t="shared" si="20"/>
        <v/>
      </c>
      <c r="U146" s="167" t="str">
        <f t="shared" si="21"/>
        <v/>
      </c>
      <c r="V146" s="167"/>
      <c r="Y146" t="str">
        <f>IF(AG146&lt;&gt;"",VLOOKUP(AG146,Packs!$W:$X,2,FALSE),"")</f>
        <v/>
      </c>
      <c r="Z146" s="19"/>
      <c r="AA146" s="23"/>
      <c r="AB146" s="23"/>
      <c r="AC146" s="23"/>
      <c r="AD146" s="19"/>
      <c r="AE146" s="19"/>
      <c r="AG146" s="45" t="str">
        <f t="shared" si="22"/>
        <v/>
      </c>
      <c r="AH146" s="64"/>
    </row>
    <row r="147" spans="13:34" ht="15" x14ac:dyDescent="0.25">
      <c r="M147" s="136" t="str">
        <f>IFERROR(INDEX(Packs!$M:$V,MATCH($P147,Packs!$W:$W,0),MATCH($K147,Packs!$M$1:$V$1,0)),"")</f>
        <v/>
      </c>
      <c r="N147" s="136" t="str">
        <f t="shared" si="16"/>
        <v/>
      </c>
      <c r="O147" s="136" t="str">
        <f>IFERROR(VLOOKUP(N147,'Table de correspondance'!$R:$S,2,FALSE),M147)</f>
        <v/>
      </c>
      <c r="P147" s="136" t="str">
        <f t="shared" si="17"/>
        <v/>
      </c>
      <c r="Q147" s="148" t="str">
        <f>IFERROR(F147*VLOOKUP(J147,'Table de correspondance'!$D:$E,2,FALSE),"")</f>
        <v/>
      </c>
      <c r="R147" s="148" t="str">
        <f t="shared" si="18"/>
        <v/>
      </c>
      <c r="S147" s="136" t="str">
        <f t="shared" si="19"/>
        <v/>
      </c>
      <c r="T147" s="165" t="str">
        <f t="shared" si="20"/>
        <v/>
      </c>
      <c r="U147" s="167" t="str">
        <f t="shared" si="21"/>
        <v/>
      </c>
      <c r="V147" s="167"/>
      <c r="Y147" t="str">
        <f>IF(AG147&lt;&gt;"",VLOOKUP(AG147,Packs!$W:$X,2,FALSE),"")</f>
        <v/>
      </c>
      <c r="Z147" s="19"/>
      <c r="AA147" s="23"/>
      <c r="AB147" s="23"/>
      <c r="AC147" s="23"/>
      <c r="AD147" s="19"/>
      <c r="AE147" s="19"/>
      <c r="AG147" s="45" t="str">
        <f t="shared" si="22"/>
        <v/>
      </c>
      <c r="AH147" s="64"/>
    </row>
    <row r="148" spans="13:34" ht="15" x14ac:dyDescent="0.25">
      <c r="M148" s="136" t="str">
        <f>IFERROR(INDEX(Packs!$M:$V,MATCH($P148,Packs!$W:$W,0),MATCH($K148,Packs!$M$1:$V$1,0)),"")</f>
        <v/>
      </c>
      <c r="N148" s="136" t="str">
        <f t="shared" si="16"/>
        <v/>
      </c>
      <c r="O148" s="136" t="str">
        <f>IFERROR(VLOOKUP(N148,'Table de correspondance'!$R:$S,2,FALSE),M148)</f>
        <v/>
      </c>
      <c r="P148" s="136" t="str">
        <f t="shared" si="17"/>
        <v/>
      </c>
      <c r="Q148" s="148" t="str">
        <f>IFERROR(F148*VLOOKUP(J148,'Table de correspondance'!$D:$E,2,FALSE),"")</f>
        <v/>
      </c>
      <c r="R148" s="148" t="str">
        <f t="shared" si="18"/>
        <v/>
      </c>
      <c r="S148" s="136" t="str">
        <f t="shared" si="19"/>
        <v/>
      </c>
      <c r="T148" s="165" t="str">
        <f t="shared" si="20"/>
        <v/>
      </c>
      <c r="U148" s="167" t="str">
        <f t="shared" si="21"/>
        <v/>
      </c>
      <c r="V148" s="167"/>
      <c r="Y148" t="str">
        <f>IF(AG148&lt;&gt;"",VLOOKUP(AG148,Packs!$W:$X,2,FALSE),"")</f>
        <v/>
      </c>
      <c r="Z148" s="19"/>
      <c r="AA148" s="23"/>
      <c r="AB148" s="23"/>
      <c r="AC148" s="23"/>
      <c r="AD148" s="19"/>
      <c r="AE148" s="19"/>
      <c r="AG148" s="45" t="str">
        <f t="shared" si="22"/>
        <v/>
      </c>
      <c r="AH148" s="64"/>
    </row>
    <row r="149" spans="13:34" ht="15" x14ac:dyDescent="0.25">
      <c r="M149" s="136" t="str">
        <f>IFERROR(INDEX(Packs!$M:$V,MATCH($P149,Packs!$W:$W,0),MATCH($K149,Packs!$M$1:$V$1,0)),"")</f>
        <v/>
      </c>
      <c r="N149" s="136" t="str">
        <f t="shared" si="16"/>
        <v/>
      </c>
      <c r="O149" s="136" t="str">
        <f>IFERROR(VLOOKUP(N149,'Table de correspondance'!$R:$S,2,FALSE),M149)</f>
        <v/>
      </c>
      <c r="P149" s="136" t="str">
        <f t="shared" si="17"/>
        <v/>
      </c>
      <c r="Q149" s="148" t="str">
        <f>IFERROR(F149*VLOOKUP(J149,'Table de correspondance'!$D:$E,2,FALSE),"")</f>
        <v/>
      </c>
      <c r="R149" s="148" t="str">
        <f t="shared" si="18"/>
        <v/>
      </c>
      <c r="S149" s="136" t="str">
        <f t="shared" si="19"/>
        <v/>
      </c>
      <c r="T149" s="165" t="str">
        <f t="shared" si="20"/>
        <v/>
      </c>
      <c r="U149" s="167" t="str">
        <f t="shared" si="21"/>
        <v/>
      </c>
      <c r="V149" s="167"/>
      <c r="Y149" t="str">
        <f>IF(AG149&lt;&gt;"",VLOOKUP(AG149,Packs!$W:$X,2,FALSE),"")</f>
        <v/>
      </c>
      <c r="Z149" s="19"/>
      <c r="AA149" s="23"/>
      <c r="AB149" s="23"/>
      <c r="AC149" s="23"/>
      <c r="AD149" s="19"/>
      <c r="AE149" s="19"/>
      <c r="AG149" s="45" t="str">
        <f t="shared" si="22"/>
        <v/>
      </c>
      <c r="AH149" s="64"/>
    </row>
    <row r="150" spans="13:34" ht="15" x14ac:dyDescent="0.25">
      <c r="M150" s="136" t="str">
        <f>IFERROR(INDEX(Packs!$M:$V,MATCH($P150,Packs!$W:$W,0),MATCH($K150,Packs!$M$1:$V$1,0)),"")</f>
        <v/>
      </c>
      <c r="N150" s="136" t="str">
        <f t="shared" si="16"/>
        <v/>
      </c>
      <c r="O150" s="136" t="str">
        <f>IFERROR(VLOOKUP(N150,'Table de correspondance'!$R:$S,2,FALSE),M150)</f>
        <v/>
      </c>
      <c r="P150" s="136" t="str">
        <f t="shared" si="17"/>
        <v/>
      </c>
      <c r="Q150" s="148" t="str">
        <f>IFERROR(F150*VLOOKUP(J150,'Table de correspondance'!$D:$E,2,FALSE),"")</f>
        <v/>
      </c>
      <c r="R150" s="148" t="str">
        <f t="shared" si="18"/>
        <v/>
      </c>
      <c r="S150" s="136" t="str">
        <f t="shared" si="19"/>
        <v/>
      </c>
      <c r="T150" s="165" t="str">
        <f t="shared" si="20"/>
        <v/>
      </c>
      <c r="U150" s="167" t="str">
        <f t="shared" si="21"/>
        <v/>
      </c>
      <c r="V150" s="167"/>
      <c r="Y150" t="str">
        <f>IF(AG150&lt;&gt;"",VLOOKUP(AG150,Packs!$W:$X,2,FALSE),"")</f>
        <v/>
      </c>
      <c r="Z150" s="19"/>
      <c r="AA150" s="23"/>
      <c r="AB150" s="23"/>
      <c r="AC150" s="23"/>
      <c r="AD150" s="19"/>
      <c r="AE150" s="19"/>
      <c r="AG150" s="45" t="str">
        <f t="shared" si="22"/>
        <v/>
      </c>
      <c r="AH150" s="64"/>
    </row>
    <row r="151" spans="13:34" ht="15" x14ac:dyDescent="0.25">
      <c r="M151" s="136" t="str">
        <f>IFERROR(INDEX(Packs!$M:$V,MATCH($P151,Packs!$W:$W,0),MATCH($K151,Packs!$M$1:$V$1,0)),"")</f>
        <v/>
      </c>
      <c r="N151" s="136" t="str">
        <f t="shared" si="16"/>
        <v/>
      </c>
      <c r="O151" s="136" t="str">
        <f>IFERROR(VLOOKUP(N151,'Table de correspondance'!$R:$S,2,FALSE),M151)</f>
        <v/>
      </c>
      <c r="P151" s="136" t="str">
        <f t="shared" si="17"/>
        <v/>
      </c>
      <c r="Q151" s="148" t="str">
        <f>IFERROR(F151*VLOOKUP(J151,'Table de correspondance'!$D:$E,2,FALSE),"")</f>
        <v/>
      </c>
      <c r="R151" s="148" t="str">
        <f t="shared" si="18"/>
        <v/>
      </c>
      <c r="S151" s="136" t="str">
        <f t="shared" si="19"/>
        <v/>
      </c>
      <c r="T151" s="165" t="str">
        <f t="shared" si="20"/>
        <v/>
      </c>
      <c r="U151" s="167" t="str">
        <f t="shared" si="21"/>
        <v/>
      </c>
      <c r="V151" s="167"/>
      <c r="Y151" t="str">
        <f>IF(AG151&lt;&gt;"",VLOOKUP(AG151,Packs!$W:$X,2,FALSE),"")</f>
        <v/>
      </c>
      <c r="Z151" s="19"/>
      <c r="AA151" s="23"/>
      <c r="AB151" s="23"/>
      <c r="AC151" s="23"/>
      <c r="AD151" s="19"/>
      <c r="AE151" s="19"/>
      <c r="AG151" s="45" t="str">
        <f t="shared" si="22"/>
        <v/>
      </c>
      <c r="AH151" s="64"/>
    </row>
    <row r="152" spans="13:34" ht="15" x14ac:dyDescent="0.25">
      <c r="M152" s="136" t="str">
        <f>IFERROR(INDEX(Packs!$M:$V,MATCH($P152,Packs!$W:$W,0),MATCH($K152,Packs!$M$1:$V$1,0)),"")</f>
        <v/>
      </c>
      <c r="N152" s="136" t="str">
        <f t="shared" si="16"/>
        <v/>
      </c>
      <c r="O152" s="136" t="str">
        <f>IFERROR(VLOOKUP(N152,'Table de correspondance'!$R:$S,2,FALSE),M152)</f>
        <v/>
      </c>
      <c r="P152" s="136" t="str">
        <f t="shared" si="17"/>
        <v/>
      </c>
      <c r="Q152" s="148" t="str">
        <f>IFERROR(F152*VLOOKUP(J152,'Table de correspondance'!$D:$E,2,FALSE),"")</f>
        <v/>
      </c>
      <c r="R152" s="148" t="str">
        <f t="shared" si="18"/>
        <v/>
      </c>
      <c r="S152" s="136" t="str">
        <f t="shared" si="19"/>
        <v/>
      </c>
      <c r="T152" s="165" t="str">
        <f t="shared" si="20"/>
        <v/>
      </c>
      <c r="U152" s="167" t="str">
        <f t="shared" si="21"/>
        <v/>
      </c>
      <c r="V152" s="167"/>
      <c r="Y152" t="str">
        <f>IF(AG152&lt;&gt;"",VLOOKUP(AG152,Packs!$W:$X,2,FALSE),"")</f>
        <v/>
      </c>
      <c r="Z152" s="19"/>
      <c r="AA152" s="23"/>
      <c r="AB152" s="23"/>
      <c r="AC152" s="23"/>
      <c r="AD152" s="19"/>
      <c r="AE152" s="19"/>
      <c r="AG152" s="45" t="str">
        <f t="shared" si="22"/>
        <v/>
      </c>
      <c r="AH152" s="64"/>
    </row>
    <row r="153" spans="13:34" ht="15" x14ac:dyDescent="0.25">
      <c r="M153" s="136" t="str">
        <f>IFERROR(INDEX(Packs!$M:$V,MATCH($P153,Packs!$W:$W,0),MATCH($K153,Packs!$M$1:$V$1,0)),"")</f>
        <v/>
      </c>
      <c r="N153" s="136" t="str">
        <f t="shared" si="16"/>
        <v/>
      </c>
      <c r="O153" s="136" t="str">
        <f>IFERROR(VLOOKUP(N153,'Table de correspondance'!$R:$S,2,FALSE),M153)</f>
        <v/>
      </c>
      <c r="P153" s="136" t="str">
        <f t="shared" si="17"/>
        <v/>
      </c>
      <c r="Q153" s="148" t="str">
        <f>IFERROR(F153*VLOOKUP(J153,'Table de correspondance'!$D:$E,2,FALSE),"")</f>
        <v/>
      </c>
      <c r="R153" s="148" t="str">
        <f t="shared" si="18"/>
        <v/>
      </c>
      <c r="S153" s="136" t="str">
        <f t="shared" si="19"/>
        <v/>
      </c>
      <c r="T153" s="165" t="str">
        <f t="shared" si="20"/>
        <v/>
      </c>
      <c r="U153" s="167" t="str">
        <f t="shared" si="21"/>
        <v/>
      </c>
      <c r="V153" s="167"/>
      <c r="Y153" t="str">
        <f>IF(AG153&lt;&gt;"",VLOOKUP(AG153,Packs!$W:$X,2,FALSE),"")</f>
        <v/>
      </c>
      <c r="Z153" s="19"/>
      <c r="AA153" s="23"/>
      <c r="AB153" s="23"/>
      <c r="AC153" s="23"/>
      <c r="AD153" s="19"/>
      <c r="AE153" s="19"/>
      <c r="AG153" s="45" t="str">
        <f t="shared" si="22"/>
        <v/>
      </c>
      <c r="AH153" s="64"/>
    </row>
    <row r="154" spans="13:34" ht="15" x14ac:dyDescent="0.25">
      <c r="M154" s="136" t="str">
        <f>IFERROR(INDEX(Packs!$M:$V,MATCH($P154,Packs!$W:$W,0),MATCH($K154,Packs!$M$1:$V$1,0)),"")</f>
        <v/>
      </c>
      <c r="N154" s="136" t="str">
        <f t="shared" si="16"/>
        <v/>
      </c>
      <c r="O154" s="136" t="str">
        <f>IFERROR(VLOOKUP(N154,'Table de correspondance'!$R:$S,2,FALSE),M154)</f>
        <v/>
      </c>
      <c r="P154" s="136" t="str">
        <f t="shared" si="17"/>
        <v/>
      </c>
      <c r="Q154" s="148" t="str">
        <f>IFERROR(F154*VLOOKUP(J154,'Table de correspondance'!$D:$E,2,FALSE),"")</f>
        <v/>
      </c>
      <c r="R154" s="148" t="str">
        <f t="shared" si="18"/>
        <v/>
      </c>
      <c r="S154" s="136" t="str">
        <f t="shared" si="19"/>
        <v/>
      </c>
      <c r="T154" s="165" t="str">
        <f t="shared" si="20"/>
        <v/>
      </c>
      <c r="U154" s="167" t="str">
        <f t="shared" si="21"/>
        <v/>
      </c>
      <c r="V154" s="167"/>
      <c r="Y154" t="str">
        <f>IF(AG154&lt;&gt;"",VLOOKUP(AG154,Packs!$W:$X,2,FALSE),"")</f>
        <v/>
      </c>
      <c r="Z154" s="19"/>
      <c r="AA154" s="23"/>
      <c r="AB154" s="23"/>
      <c r="AC154" s="23"/>
      <c r="AD154" s="19"/>
      <c r="AE154" s="19"/>
      <c r="AG154" s="45" t="str">
        <f t="shared" si="22"/>
        <v/>
      </c>
      <c r="AH154" s="64"/>
    </row>
    <row r="155" spans="13:34" ht="15" x14ac:dyDescent="0.25">
      <c r="M155" s="136" t="str">
        <f>IFERROR(INDEX(Packs!$M:$V,MATCH($P155,Packs!$W:$W,0),MATCH($K155,Packs!$M$1:$V$1,0)),"")</f>
        <v/>
      </c>
      <c r="N155" s="136" t="str">
        <f t="shared" si="16"/>
        <v/>
      </c>
      <c r="O155" s="136" t="str">
        <f>IFERROR(VLOOKUP(N155,'Table de correspondance'!$R:$S,2,FALSE),M155)</f>
        <v/>
      </c>
      <c r="P155" s="136" t="str">
        <f t="shared" si="17"/>
        <v/>
      </c>
      <c r="Q155" s="148" t="str">
        <f>IFERROR(F155*VLOOKUP(J155,'Table de correspondance'!$D:$E,2,FALSE),"")</f>
        <v/>
      </c>
      <c r="R155" s="148" t="str">
        <f t="shared" si="18"/>
        <v/>
      </c>
      <c r="S155" s="136" t="str">
        <f t="shared" si="19"/>
        <v/>
      </c>
      <c r="T155" s="165" t="str">
        <f t="shared" si="20"/>
        <v/>
      </c>
      <c r="U155" s="167" t="str">
        <f t="shared" si="21"/>
        <v/>
      </c>
      <c r="V155" s="167"/>
      <c r="Y155" t="str">
        <f>IF(AG155&lt;&gt;"",VLOOKUP(AG155,Packs!$W:$X,2,FALSE),"")</f>
        <v/>
      </c>
      <c r="Z155" s="19"/>
      <c r="AA155" s="23"/>
      <c r="AB155" s="23"/>
      <c r="AC155" s="23"/>
      <c r="AD155" s="19"/>
      <c r="AE155" s="19"/>
      <c r="AG155" s="45" t="str">
        <f t="shared" si="22"/>
        <v/>
      </c>
      <c r="AH155" s="64"/>
    </row>
    <row r="156" spans="13:34" ht="15" x14ac:dyDescent="0.25">
      <c r="M156" s="136" t="str">
        <f>IFERROR(INDEX(Packs!$M:$V,MATCH($P156,Packs!$W:$W,0),MATCH($K156,Packs!$M$1:$V$1,0)),"")</f>
        <v/>
      </c>
      <c r="N156" s="136" t="str">
        <f t="shared" si="16"/>
        <v/>
      </c>
      <c r="O156" s="136" t="str">
        <f>IFERROR(VLOOKUP(N156,'Table de correspondance'!$R:$S,2,FALSE),M156)</f>
        <v/>
      </c>
      <c r="P156" s="136" t="str">
        <f t="shared" si="17"/>
        <v/>
      </c>
      <c r="Q156" s="148" t="str">
        <f>IFERROR(F156*VLOOKUP(J156,'Table de correspondance'!$D:$E,2,FALSE),"")</f>
        <v/>
      </c>
      <c r="R156" s="148" t="str">
        <f t="shared" si="18"/>
        <v/>
      </c>
      <c r="S156" s="136" t="str">
        <f t="shared" si="19"/>
        <v/>
      </c>
      <c r="T156" s="165" t="str">
        <f t="shared" si="20"/>
        <v/>
      </c>
      <c r="U156" s="167" t="str">
        <f t="shared" si="21"/>
        <v/>
      </c>
      <c r="V156" s="167"/>
      <c r="Y156" t="str">
        <f>IF(AG156&lt;&gt;"",VLOOKUP(AG156,Packs!$W:$X,2,FALSE),"")</f>
        <v/>
      </c>
      <c r="Z156" s="19"/>
      <c r="AA156" s="23"/>
      <c r="AB156" s="23"/>
      <c r="AC156" s="23"/>
      <c r="AD156" s="19"/>
      <c r="AE156" s="19"/>
      <c r="AG156" s="45" t="str">
        <f t="shared" si="22"/>
        <v/>
      </c>
      <c r="AH156" s="64"/>
    </row>
    <row r="157" spans="13:34" ht="15" x14ac:dyDescent="0.25">
      <c r="M157" s="136" t="str">
        <f>IFERROR(INDEX(Packs!$M:$V,MATCH($P157,Packs!$W:$W,0),MATCH($K157,Packs!$M$1:$V$1,0)),"")</f>
        <v/>
      </c>
      <c r="N157" s="136" t="str">
        <f t="shared" si="16"/>
        <v/>
      </c>
      <c r="O157" s="136" t="str">
        <f>IFERROR(VLOOKUP(N157,'Table de correspondance'!$R:$S,2,FALSE),M157)</f>
        <v/>
      </c>
      <c r="P157" s="136" t="str">
        <f t="shared" si="17"/>
        <v/>
      </c>
      <c r="Q157" s="148" t="str">
        <f>IFERROR(F157*VLOOKUP(J157,'Table de correspondance'!$D:$E,2,FALSE),"")</f>
        <v/>
      </c>
      <c r="R157" s="148" t="str">
        <f t="shared" si="18"/>
        <v/>
      </c>
      <c r="S157" s="136" t="str">
        <f t="shared" si="19"/>
        <v/>
      </c>
      <c r="T157" s="165" t="str">
        <f t="shared" si="20"/>
        <v/>
      </c>
      <c r="U157" s="167" t="str">
        <f t="shared" si="21"/>
        <v/>
      </c>
      <c r="V157" s="167"/>
      <c r="Y157" t="str">
        <f>IF(AG157&lt;&gt;"",VLOOKUP(AG157,Packs!$W:$X,2,FALSE),"")</f>
        <v/>
      </c>
      <c r="Z157" s="19"/>
      <c r="AA157" s="23"/>
      <c r="AB157" s="23"/>
      <c r="AC157" s="23"/>
      <c r="AD157" s="19"/>
      <c r="AE157" s="19"/>
      <c r="AG157" s="45" t="str">
        <f t="shared" si="22"/>
        <v/>
      </c>
      <c r="AH157" s="64"/>
    </row>
    <row r="158" spans="13:34" ht="15" x14ac:dyDescent="0.25">
      <c r="M158" s="136" t="str">
        <f>IFERROR(INDEX(Packs!$M:$V,MATCH($P158,Packs!$W:$W,0),MATCH($K158,Packs!$M$1:$V$1,0)),"")</f>
        <v/>
      </c>
      <c r="N158" s="136" t="str">
        <f t="shared" si="16"/>
        <v/>
      </c>
      <c r="O158" s="136" t="str">
        <f>IFERROR(VLOOKUP(N158,'Table de correspondance'!$R:$S,2,FALSE),M158)</f>
        <v/>
      </c>
      <c r="P158" s="136" t="str">
        <f t="shared" si="17"/>
        <v/>
      </c>
      <c r="Q158" s="148" t="str">
        <f>IFERROR(F158*VLOOKUP(J158,'Table de correspondance'!$D:$E,2,FALSE),"")</f>
        <v/>
      </c>
      <c r="R158" s="148" t="str">
        <f t="shared" si="18"/>
        <v/>
      </c>
      <c r="S158" s="136" t="str">
        <f t="shared" si="19"/>
        <v/>
      </c>
      <c r="T158" s="165" t="str">
        <f t="shared" si="20"/>
        <v/>
      </c>
      <c r="U158" s="167" t="str">
        <f t="shared" si="21"/>
        <v/>
      </c>
      <c r="V158" s="167"/>
      <c r="Y158" t="str">
        <f>IF(AG158&lt;&gt;"",VLOOKUP(AG158,Packs!$W:$X,2,FALSE),"")</f>
        <v/>
      </c>
      <c r="Z158" s="19"/>
      <c r="AA158" s="23"/>
      <c r="AB158" s="23"/>
      <c r="AC158" s="23"/>
      <c r="AD158" s="19"/>
      <c r="AE158" s="19"/>
      <c r="AG158" s="45" t="str">
        <f t="shared" si="22"/>
        <v/>
      </c>
      <c r="AH158" s="64"/>
    </row>
    <row r="159" spans="13:34" ht="15" x14ac:dyDescent="0.25">
      <c r="M159" s="136" t="str">
        <f>IFERROR(INDEX(Packs!$M:$V,MATCH($P159,Packs!$W:$W,0),MATCH($K159,Packs!$M$1:$V$1,0)),"")</f>
        <v/>
      </c>
      <c r="N159" s="136" t="str">
        <f t="shared" si="16"/>
        <v/>
      </c>
      <c r="O159" s="136" t="str">
        <f>IFERROR(VLOOKUP(N159,'Table de correspondance'!$R:$S,2,FALSE),M159)</f>
        <v/>
      </c>
      <c r="P159" s="136" t="str">
        <f t="shared" si="17"/>
        <v/>
      </c>
      <c r="Q159" s="148" t="str">
        <f>IFERROR(F159*VLOOKUP(J159,'Table de correspondance'!$D:$E,2,FALSE),"")</f>
        <v/>
      </c>
      <c r="R159" s="148" t="str">
        <f t="shared" si="18"/>
        <v/>
      </c>
      <c r="S159" s="136" t="str">
        <f t="shared" si="19"/>
        <v/>
      </c>
      <c r="T159" s="165" t="str">
        <f t="shared" si="20"/>
        <v/>
      </c>
      <c r="U159" s="167" t="str">
        <f t="shared" si="21"/>
        <v/>
      </c>
      <c r="V159" s="167"/>
      <c r="Y159" t="str">
        <f>IF(AG159&lt;&gt;"",VLOOKUP(AG159,Packs!$W:$X,2,FALSE),"")</f>
        <v/>
      </c>
      <c r="Z159" s="19"/>
      <c r="AA159" s="23"/>
      <c r="AB159" s="23"/>
      <c r="AC159" s="23"/>
      <c r="AD159" s="19"/>
      <c r="AE159" s="19"/>
      <c r="AG159" s="45" t="str">
        <f t="shared" si="22"/>
        <v/>
      </c>
      <c r="AH159" s="64"/>
    </row>
    <row r="160" spans="13:34" ht="15" x14ac:dyDescent="0.25">
      <c r="M160" s="136" t="str">
        <f>IFERROR(INDEX(Packs!$M:$V,MATCH($P160,Packs!$W:$W,0),MATCH($K160,Packs!$M$1:$V$1,0)),"")</f>
        <v/>
      </c>
      <c r="N160" s="136" t="str">
        <f t="shared" si="16"/>
        <v/>
      </c>
      <c r="O160" s="136" t="str">
        <f>IFERROR(VLOOKUP(N160,'Table de correspondance'!$R:$S,2,FALSE),M160)</f>
        <v/>
      </c>
      <c r="P160" s="136" t="str">
        <f t="shared" si="17"/>
        <v/>
      </c>
      <c r="Q160" s="148" t="str">
        <f>IFERROR(F160*VLOOKUP(J160,'Table de correspondance'!$D:$E,2,FALSE),"")</f>
        <v/>
      </c>
      <c r="R160" s="148" t="str">
        <f t="shared" si="18"/>
        <v/>
      </c>
      <c r="S160" s="136" t="str">
        <f t="shared" si="19"/>
        <v/>
      </c>
      <c r="T160" s="165" t="str">
        <f t="shared" si="20"/>
        <v/>
      </c>
      <c r="U160" s="167" t="str">
        <f t="shared" si="21"/>
        <v/>
      </c>
      <c r="V160" s="167"/>
      <c r="Y160" t="str">
        <f>IF(AG160&lt;&gt;"",VLOOKUP(AG160,Packs!$W:$X,2,FALSE),"")</f>
        <v/>
      </c>
      <c r="Z160" s="19"/>
      <c r="AA160" s="23"/>
      <c r="AB160" s="23"/>
      <c r="AC160" s="23"/>
      <c r="AD160" s="19"/>
      <c r="AE160" s="19"/>
      <c r="AG160" s="45" t="str">
        <f t="shared" si="22"/>
        <v/>
      </c>
      <c r="AH160" s="64"/>
    </row>
    <row r="161" spans="13:34" ht="15" x14ac:dyDescent="0.25">
      <c r="M161" s="136" t="str">
        <f>IFERROR(INDEX(Packs!$M:$V,MATCH($P161,Packs!$W:$W,0),MATCH($K161,Packs!$M$1:$V$1,0)),"")</f>
        <v/>
      </c>
      <c r="N161" s="136" t="str">
        <f t="shared" si="16"/>
        <v/>
      </c>
      <c r="O161" s="136" t="str">
        <f>IFERROR(VLOOKUP(N161,'Table de correspondance'!$R:$S,2,FALSE),M161)</f>
        <v/>
      </c>
      <c r="P161" s="136" t="str">
        <f t="shared" si="17"/>
        <v/>
      </c>
      <c r="Q161" s="148" t="str">
        <f>IFERROR(F161*VLOOKUP(J161,'Table de correspondance'!$D:$E,2,FALSE),"")</f>
        <v/>
      </c>
      <c r="R161" s="148" t="str">
        <f t="shared" si="18"/>
        <v/>
      </c>
      <c r="S161" s="136" t="str">
        <f t="shared" si="19"/>
        <v/>
      </c>
      <c r="T161" s="165" t="str">
        <f t="shared" si="20"/>
        <v/>
      </c>
      <c r="U161" s="167" t="str">
        <f t="shared" si="21"/>
        <v/>
      </c>
      <c r="V161" s="167"/>
      <c r="Y161" t="str">
        <f>IF(AG161&lt;&gt;"",VLOOKUP(AG161,Packs!$W:$X,2,FALSE),"")</f>
        <v/>
      </c>
      <c r="Z161" s="19"/>
      <c r="AA161" s="23"/>
      <c r="AB161" s="23"/>
      <c r="AC161" s="23"/>
      <c r="AD161" s="19"/>
      <c r="AE161" s="19"/>
      <c r="AG161" s="45" t="str">
        <f t="shared" si="22"/>
        <v/>
      </c>
      <c r="AH161" s="64"/>
    </row>
    <row r="162" spans="13:34" ht="15" x14ac:dyDescent="0.25">
      <c r="M162" s="136" t="str">
        <f>IFERROR(INDEX(Packs!$M:$V,MATCH($P162,Packs!$W:$W,0),MATCH($K162,Packs!$M$1:$V$1,0)),"")</f>
        <v/>
      </c>
      <c r="N162" s="136" t="str">
        <f t="shared" si="16"/>
        <v/>
      </c>
      <c r="O162" s="136" t="str">
        <f>IFERROR(VLOOKUP(N162,'Table de correspondance'!$R:$S,2,FALSE),M162)</f>
        <v/>
      </c>
      <c r="P162" s="136" t="str">
        <f t="shared" si="17"/>
        <v/>
      </c>
      <c r="Q162" s="148" t="str">
        <f>IFERROR(F162*VLOOKUP(J162,'Table de correspondance'!$D:$E,2,FALSE),"")</f>
        <v/>
      </c>
      <c r="R162" s="148" t="str">
        <f t="shared" si="18"/>
        <v/>
      </c>
      <c r="S162" s="136" t="str">
        <f t="shared" si="19"/>
        <v/>
      </c>
      <c r="T162" s="165" t="str">
        <f t="shared" si="20"/>
        <v/>
      </c>
      <c r="U162" s="167" t="str">
        <f t="shared" si="21"/>
        <v/>
      </c>
      <c r="V162" s="167"/>
      <c r="Y162" t="str">
        <f>IF(AG162&lt;&gt;"",VLOOKUP(AG162,Packs!$W:$X,2,FALSE),"")</f>
        <v/>
      </c>
      <c r="Z162" s="19"/>
      <c r="AA162" s="23"/>
      <c r="AB162" s="23"/>
      <c r="AC162" s="23"/>
      <c r="AD162" s="19"/>
      <c r="AE162" s="19"/>
      <c r="AG162" s="45" t="str">
        <f t="shared" si="22"/>
        <v/>
      </c>
      <c r="AH162" s="64"/>
    </row>
    <row r="163" spans="13:34" ht="15" x14ac:dyDescent="0.25">
      <c r="M163" s="136" t="str">
        <f>IFERROR(INDEX(Packs!$M:$V,MATCH($P163,Packs!$W:$W,0),MATCH($K163,Packs!$M$1:$V$1,0)),"")</f>
        <v/>
      </c>
      <c r="N163" s="136" t="str">
        <f t="shared" si="16"/>
        <v/>
      </c>
      <c r="O163" s="136" t="str">
        <f>IFERROR(VLOOKUP(N163,'Table de correspondance'!$R:$S,2,FALSE),M163)</f>
        <v/>
      </c>
      <c r="P163" s="136" t="str">
        <f t="shared" si="17"/>
        <v/>
      </c>
      <c r="Q163" s="148" t="str">
        <f>IFERROR(F163*VLOOKUP(J163,'Table de correspondance'!$D:$E,2,FALSE),"")</f>
        <v/>
      </c>
      <c r="R163" s="148" t="str">
        <f t="shared" si="18"/>
        <v/>
      </c>
      <c r="S163" s="136" t="str">
        <f t="shared" si="19"/>
        <v/>
      </c>
      <c r="T163" s="165" t="str">
        <f t="shared" si="20"/>
        <v/>
      </c>
      <c r="U163" s="167" t="str">
        <f t="shared" si="21"/>
        <v/>
      </c>
      <c r="V163" s="167"/>
      <c r="Y163" t="str">
        <f>IF(AG163&lt;&gt;"",VLOOKUP(AG163,Packs!$W:$X,2,FALSE),"")</f>
        <v/>
      </c>
      <c r="Z163" s="19"/>
      <c r="AA163" s="23"/>
      <c r="AB163" s="23"/>
      <c r="AC163" s="23"/>
      <c r="AD163" s="19"/>
      <c r="AE163" s="19"/>
      <c r="AG163" s="45" t="str">
        <f t="shared" si="22"/>
        <v/>
      </c>
      <c r="AH163" s="64"/>
    </row>
    <row r="164" spans="13:34" ht="15" x14ac:dyDescent="0.25">
      <c r="M164" s="136" t="str">
        <f>IFERROR(INDEX(Packs!$M:$V,MATCH($P164,Packs!$W:$W,0),MATCH($K164,Packs!$M$1:$V$1,0)),"")</f>
        <v/>
      </c>
      <c r="N164" s="136" t="str">
        <f t="shared" si="16"/>
        <v/>
      </c>
      <c r="O164" s="136" t="str">
        <f>IFERROR(VLOOKUP(N164,'Table de correspondance'!$R:$S,2,FALSE),M164)</f>
        <v/>
      </c>
      <c r="P164" s="136" t="str">
        <f t="shared" si="17"/>
        <v/>
      </c>
      <c r="Q164" s="148" t="str">
        <f>IFERROR(F164*VLOOKUP(J164,'Table de correspondance'!$D:$E,2,FALSE),"")</f>
        <v/>
      </c>
      <c r="R164" s="148" t="str">
        <f t="shared" si="18"/>
        <v/>
      </c>
      <c r="S164" s="136" t="str">
        <f t="shared" si="19"/>
        <v/>
      </c>
      <c r="T164" s="165" t="str">
        <f t="shared" si="20"/>
        <v/>
      </c>
      <c r="U164" s="167" t="str">
        <f t="shared" si="21"/>
        <v/>
      </c>
      <c r="V164" s="167"/>
      <c r="Y164" t="str">
        <f>IF(AG164&lt;&gt;"",VLOOKUP(AG164,Packs!$W:$X,2,FALSE),"")</f>
        <v/>
      </c>
      <c r="Z164" s="19"/>
      <c r="AA164" s="23"/>
      <c r="AB164" s="23"/>
      <c r="AC164" s="23"/>
      <c r="AD164" s="19"/>
      <c r="AE164" s="19"/>
      <c r="AG164" s="45" t="str">
        <f t="shared" si="22"/>
        <v/>
      </c>
      <c r="AH164" s="64"/>
    </row>
    <row r="165" spans="13:34" ht="15" x14ac:dyDescent="0.25">
      <c r="M165" s="136" t="str">
        <f>IFERROR(INDEX(Packs!$M:$V,MATCH($P165,Packs!$W:$W,0),MATCH($K165,Packs!$M$1:$V$1,0)),"")</f>
        <v/>
      </c>
      <c r="N165" s="136" t="str">
        <f t="shared" si="16"/>
        <v/>
      </c>
      <c r="O165" s="136" t="str">
        <f>IFERROR(VLOOKUP(N165,'Table de correspondance'!$R:$S,2,FALSE),M165)</f>
        <v/>
      </c>
      <c r="P165" s="136" t="str">
        <f t="shared" si="17"/>
        <v/>
      </c>
      <c r="Q165" s="148" t="str">
        <f>IFERROR(F165*VLOOKUP(J165,'Table de correspondance'!$D:$E,2,FALSE),"")</f>
        <v/>
      </c>
      <c r="R165" s="148" t="str">
        <f t="shared" si="18"/>
        <v/>
      </c>
      <c r="S165" s="136" t="str">
        <f t="shared" si="19"/>
        <v/>
      </c>
      <c r="T165" s="165" t="str">
        <f t="shared" si="20"/>
        <v/>
      </c>
      <c r="U165" s="167" t="str">
        <f t="shared" si="21"/>
        <v/>
      </c>
      <c r="V165" s="167"/>
      <c r="Y165" t="str">
        <f>IF(AG165&lt;&gt;"",VLOOKUP(AG165,Packs!$W:$X,2,FALSE),"")</f>
        <v/>
      </c>
      <c r="Z165" s="19"/>
      <c r="AA165" s="23"/>
      <c r="AB165" s="23"/>
      <c r="AC165" s="23"/>
      <c r="AD165" s="19"/>
      <c r="AE165" s="19"/>
      <c r="AG165" s="45" t="str">
        <f t="shared" si="22"/>
        <v/>
      </c>
      <c r="AH165" s="64"/>
    </row>
    <row r="166" spans="13:34" ht="15" x14ac:dyDescent="0.25">
      <c r="M166" s="136" t="str">
        <f>IFERROR(INDEX(Packs!$M:$V,MATCH($P166,Packs!$W:$W,0),MATCH($K166,Packs!$M$1:$V$1,0)),"")</f>
        <v/>
      </c>
      <c r="N166" s="136" t="str">
        <f t="shared" si="16"/>
        <v/>
      </c>
      <c r="O166" s="136" t="str">
        <f>IFERROR(VLOOKUP(N166,'Table de correspondance'!$R:$S,2,FALSE),M166)</f>
        <v/>
      </c>
      <c r="P166" s="136" t="str">
        <f t="shared" si="17"/>
        <v/>
      </c>
      <c r="Q166" s="148" t="str">
        <f>IFERROR(F166*VLOOKUP(J166,'Table de correspondance'!$D:$E,2,FALSE),"")</f>
        <v/>
      </c>
      <c r="R166" s="148" t="str">
        <f t="shared" si="18"/>
        <v/>
      </c>
      <c r="S166" s="136" t="str">
        <f t="shared" si="19"/>
        <v/>
      </c>
      <c r="T166" s="165" t="str">
        <f t="shared" si="20"/>
        <v/>
      </c>
      <c r="U166" s="167" t="str">
        <f t="shared" si="21"/>
        <v/>
      </c>
      <c r="V166" s="167"/>
      <c r="Y166" t="str">
        <f>IF(AG166&lt;&gt;"",VLOOKUP(AG166,Packs!$W:$X,2,FALSE),"")</f>
        <v/>
      </c>
      <c r="Z166" s="19"/>
      <c r="AA166" s="23"/>
      <c r="AB166" s="23"/>
      <c r="AC166" s="23"/>
      <c r="AD166" s="19"/>
      <c r="AE166" s="19"/>
      <c r="AG166" s="45" t="str">
        <f t="shared" si="22"/>
        <v/>
      </c>
      <c r="AH166" s="64"/>
    </row>
    <row r="167" spans="13:34" ht="15" x14ac:dyDescent="0.25">
      <c r="M167" s="136" t="str">
        <f>IFERROR(INDEX(Packs!$M:$V,MATCH($P167,Packs!$W:$W,0),MATCH($K167,Packs!$M$1:$V$1,0)),"")</f>
        <v/>
      </c>
      <c r="N167" s="136" t="str">
        <f t="shared" si="16"/>
        <v/>
      </c>
      <c r="O167" s="136" t="str">
        <f>IFERROR(VLOOKUP(N167,'Table de correspondance'!$R:$S,2,FALSE),M167)</f>
        <v/>
      </c>
      <c r="P167" s="136" t="str">
        <f t="shared" si="17"/>
        <v/>
      </c>
      <c r="Q167" s="148" t="str">
        <f>IFERROR(F167*VLOOKUP(J167,'Table de correspondance'!$D:$E,2,FALSE),"")</f>
        <v/>
      </c>
      <c r="R167" s="148" t="str">
        <f t="shared" si="18"/>
        <v/>
      </c>
      <c r="S167" s="136" t="str">
        <f t="shared" si="19"/>
        <v/>
      </c>
      <c r="T167" s="165" t="str">
        <f t="shared" si="20"/>
        <v/>
      </c>
      <c r="U167" s="167" t="str">
        <f t="shared" si="21"/>
        <v/>
      </c>
      <c r="V167" s="167"/>
      <c r="Y167" t="str">
        <f>IF(AG167&lt;&gt;"",VLOOKUP(AG167,Packs!$W:$X,2,FALSE),"")</f>
        <v/>
      </c>
      <c r="Z167" s="19"/>
      <c r="AA167" s="23"/>
      <c r="AB167" s="23"/>
      <c r="AC167" s="23"/>
      <c r="AD167" s="19"/>
      <c r="AE167" s="19"/>
      <c r="AG167" s="45" t="str">
        <f t="shared" si="22"/>
        <v/>
      </c>
      <c r="AH167" s="64"/>
    </row>
    <row r="168" spans="13:34" ht="15" x14ac:dyDescent="0.25">
      <c r="M168" s="136" t="str">
        <f>IFERROR(INDEX(Packs!$M:$V,MATCH($P168,Packs!$W:$W,0),MATCH($K168,Packs!$M$1:$V$1,0)),"")</f>
        <v/>
      </c>
      <c r="N168" s="136" t="str">
        <f t="shared" si="16"/>
        <v/>
      </c>
      <c r="O168" s="136" t="str">
        <f>IFERROR(VLOOKUP(N168,'Table de correspondance'!$R:$S,2,FALSE),M168)</f>
        <v/>
      </c>
      <c r="P168" s="136" t="str">
        <f t="shared" si="17"/>
        <v/>
      </c>
      <c r="Q168" s="148" t="str">
        <f>IFERROR(F168*VLOOKUP(J168,'Table de correspondance'!$D:$E,2,FALSE),"")</f>
        <v/>
      </c>
      <c r="R168" s="148" t="str">
        <f t="shared" si="18"/>
        <v/>
      </c>
      <c r="S168" s="136" t="str">
        <f t="shared" si="19"/>
        <v/>
      </c>
      <c r="T168" s="165" t="str">
        <f t="shared" si="20"/>
        <v/>
      </c>
      <c r="U168" s="167" t="str">
        <f t="shared" si="21"/>
        <v/>
      </c>
      <c r="V168" s="167"/>
      <c r="Y168" t="str">
        <f>IF(AG168&lt;&gt;"",VLOOKUP(AG168,Packs!$W:$X,2,FALSE),"")</f>
        <v/>
      </c>
      <c r="Z168" s="19"/>
      <c r="AA168" s="23"/>
      <c r="AB168" s="23"/>
      <c r="AC168" s="23"/>
      <c r="AD168" s="19"/>
      <c r="AE168" s="19"/>
      <c r="AG168" s="45" t="str">
        <f t="shared" si="22"/>
        <v/>
      </c>
      <c r="AH168" s="64"/>
    </row>
    <row r="169" spans="13:34" ht="15" x14ac:dyDescent="0.25">
      <c r="M169" s="136" t="str">
        <f>IFERROR(INDEX(Packs!$M:$V,MATCH($P169,Packs!$W:$W,0),MATCH($K169,Packs!$M$1:$V$1,0)),"")</f>
        <v/>
      </c>
      <c r="N169" s="136" t="str">
        <f t="shared" si="16"/>
        <v/>
      </c>
      <c r="O169" s="136" t="str">
        <f>IFERROR(VLOOKUP(N169,'Table de correspondance'!$R:$S,2,FALSE),M169)</f>
        <v/>
      </c>
      <c r="P169" s="136" t="str">
        <f t="shared" si="17"/>
        <v/>
      </c>
      <c r="Q169" s="148" t="str">
        <f>IFERROR(F169*VLOOKUP(J169,'Table de correspondance'!$D:$E,2,FALSE),"")</f>
        <v/>
      </c>
      <c r="R169" s="148" t="str">
        <f t="shared" si="18"/>
        <v/>
      </c>
      <c r="S169" s="136" t="str">
        <f t="shared" si="19"/>
        <v/>
      </c>
      <c r="T169" s="165" t="str">
        <f t="shared" si="20"/>
        <v/>
      </c>
      <c r="U169" s="167" t="str">
        <f t="shared" si="21"/>
        <v/>
      </c>
      <c r="V169" s="167"/>
      <c r="Y169" t="str">
        <f>IF(AG169&lt;&gt;"",VLOOKUP(AG169,Packs!$W:$X,2,FALSE),"")</f>
        <v/>
      </c>
      <c r="Z169" s="19"/>
      <c r="AA169" s="23"/>
      <c r="AB169" s="23"/>
      <c r="AC169" s="23"/>
      <c r="AD169" s="19"/>
      <c r="AE169" s="19"/>
      <c r="AG169" s="45" t="str">
        <f t="shared" si="22"/>
        <v/>
      </c>
      <c r="AH169" s="64"/>
    </row>
    <row r="170" spans="13:34" ht="15" x14ac:dyDescent="0.25">
      <c r="M170" s="136" t="str">
        <f>IFERROR(INDEX(Packs!$M:$V,MATCH($P170,Packs!$W:$W,0),MATCH($K170,Packs!$M$1:$V$1,0)),"")</f>
        <v/>
      </c>
      <c r="N170" s="136" t="str">
        <f t="shared" si="16"/>
        <v/>
      </c>
      <c r="O170" s="136" t="str">
        <f>IFERROR(VLOOKUP(N170,'Table de correspondance'!$R:$S,2,FALSE),M170)</f>
        <v/>
      </c>
      <c r="P170" s="136" t="str">
        <f t="shared" si="17"/>
        <v/>
      </c>
      <c r="Q170" s="148" t="str">
        <f>IFERROR(F170*VLOOKUP(J170,'Table de correspondance'!$D:$E,2,FALSE),"")</f>
        <v/>
      </c>
      <c r="R170" s="148" t="str">
        <f t="shared" si="18"/>
        <v/>
      </c>
      <c r="S170" s="136" t="str">
        <f t="shared" si="19"/>
        <v/>
      </c>
      <c r="T170" s="165" t="str">
        <f t="shared" si="20"/>
        <v/>
      </c>
      <c r="U170" s="167" t="str">
        <f t="shared" si="21"/>
        <v/>
      </c>
      <c r="V170" s="167"/>
      <c r="Y170" t="str">
        <f>IF(AG170&lt;&gt;"",VLOOKUP(AG170,Packs!$W:$X,2,FALSE),"")</f>
        <v/>
      </c>
      <c r="Z170" s="19"/>
      <c r="AA170" s="23"/>
      <c r="AB170" s="23"/>
      <c r="AC170" s="23"/>
      <c r="AD170" s="19"/>
      <c r="AE170" s="19"/>
      <c r="AG170" s="45" t="str">
        <f t="shared" si="22"/>
        <v/>
      </c>
      <c r="AH170" s="64"/>
    </row>
    <row r="171" spans="13:34" ht="15" x14ac:dyDescent="0.25">
      <c r="M171" s="136" t="str">
        <f>IFERROR(INDEX(Packs!$M:$V,MATCH($P171,Packs!$W:$W,0),MATCH($K171,Packs!$M$1:$V$1,0)),"")</f>
        <v/>
      </c>
      <c r="N171" s="136" t="str">
        <f t="shared" si="16"/>
        <v/>
      </c>
      <c r="O171" s="136" t="str">
        <f>IFERROR(VLOOKUP(N171,'Table de correspondance'!$R:$S,2,FALSE),M171)</f>
        <v/>
      </c>
      <c r="P171" s="136" t="str">
        <f t="shared" si="17"/>
        <v/>
      </c>
      <c r="Q171" s="148" t="str">
        <f>IFERROR(F171*VLOOKUP(J171,'Table de correspondance'!$D:$E,2,FALSE),"")</f>
        <v/>
      </c>
      <c r="R171" s="148" t="str">
        <f t="shared" si="18"/>
        <v/>
      </c>
      <c r="S171" s="136" t="str">
        <f t="shared" si="19"/>
        <v/>
      </c>
      <c r="T171" s="165" t="str">
        <f t="shared" si="20"/>
        <v/>
      </c>
      <c r="U171" s="167" t="str">
        <f t="shared" si="21"/>
        <v/>
      </c>
      <c r="V171" s="167"/>
      <c r="Y171" t="str">
        <f>IF(AG171&lt;&gt;"",VLOOKUP(AG171,Packs!$W:$X,2,FALSE),"")</f>
        <v/>
      </c>
      <c r="Z171" s="19"/>
      <c r="AA171" s="23"/>
      <c r="AB171" s="23"/>
      <c r="AC171" s="23"/>
      <c r="AD171" s="19"/>
      <c r="AE171" s="19"/>
      <c r="AG171" s="45" t="str">
        <f t="shared" si="22"/>
        <v/>
      </c>
      <c r="AH171" s="64"/>
    </row>
    <row r="172" spans="13:34" ht="15" x14ac:dyDescent="0.25">
      <c r="M172" s="136" t="str">
        <f>IFERROR(INDEX(Packs!$M:$V,MATCH($P172,Packs!$W:$W,0),MATCH($K172,Packs!$M$1:$V$1,0)),"")</f>
        <v/>
      </c>
      <c r="N172" s="136" t="str">
        <f t="shared" si="16"/>
        <v/>
      </c>
      <c r="O172" s="136" t="str">
        <f>IFERROR(VLOOKUP(N172,'Table de correspondance'!$R:$S,2,FALSE),M172)</f>
        <v/>
      </c>
      <c r="P172" s="136" t="str">
        <f t="shared" si="17"/>
        <v/>
      </c>
      <c r="Q172" s="148" t="str">
        <f>IFERROR(F172*VLOOKUP(J172,'Table de correspondance'!$D:$E,2,FALSE),"")</f>
        <v/>
      </c>
      <c r="R172" s="148" t="str">
        <f t="shared" si="18"/>
        <v/>
      </c>
      <c r="S172" s="136" t="str">
        <f t="shared" si="19"/>
        <v/>
      </c>
      <c r="T172" s="165" t="str">
        <f t="shared" si="20"/>
        <v/>
      </c>
      <c r="U172" s="167" t="str">
        <f t="shared" si="21"/>
        <v/>
      </c>
      <c r="V172" s="167"/>
      <c r="Y172" t="str">
        <f>IF(AG172&lt;&gt;"",VLOOKUP(AG172,Packs!$W:$X,2,FALSE),"")</f>
        <v/>
      </c>
      <c r="Z172" s="19"/>
      <c r="AA172" s="23"/>
      <c r="AB172" s="23"/>
      <c r="AC172" s="23"/>
      <c r="AD172" s="19"/>
      <c r="AE172" s="19"/>
      <c r="AG172" s="45" t="str">
        <f t="shared" si="22"/>
        <v/>
      </c>
      <c r="AH172" s="64"/>
    </row>
    <row r="173" spans="13:34" ht="15" x14ac:dyDescent="0.25">
      <c r="M173" s="136" t="str">
        <f>IFERROR(INDEX(Packs!$M:$V,MATCH($P173,Packs!$W:$W,0),MATCH($K173,Packs!$M$1:$V$1,0)),"")</f>
        <v/>
      </c>
      <c r="N173" s="136" t="str">
        <f t="shared" si="16"/>
        <v/>
      </c>
      <c r="O173" s="136" t="str">
        <f>IFERROR(VLOOKUP(N173,'Table de correspondance'!$R:$S,2,FALSE),M173)</f>
        <v/>
      </c>
      <c r="P173" s="136" t="str">
        <f t="shared" si="17"/>
        <v/>
      </c>
      <c r="Q173" s="148" t="str">
        <f>IFERROR(F173*VLOOKUP(J173,'Table de correspondance'!$D:$E,2,FALSE),"")</f>
        <v/>
      </c>
      <c r="R173" s="148" t="str">
        <f t="shared" si="18"/>
        <v/>
      </c>
      <c r="S173" s="136" t="str">
        <f t="shared" si="19"/>
        <v/>
      </c>
      <c r="T173" s="165" t="str">
        <f t="shared" si="20"/>
        <v/>
      </c>
      <c r="U173" s="167" t="str">
        <f t="shared" si="21"/>
        <v/>
      </c>
      <c r="V173" s="167"/>
      <c r="Y173" t="str">
        <f>IF(AG173&lt;&gt;"",VLOOKUP(AG173,Packs!$W:$X,2,FALSE),"")</f>
        <v/>
      </c>
      <c r="Z173" s="19"/>
      <c r="AA173" s="23"/>
      <c r="AB173" s="23"/>
      <c r="AC173" s="23"/>
      <c r="AD173" s="19"/>
      <c r="AE173" s="19"/>
      <c r="AG173" s="45" t="str">
        <f t="shared" si="22"/>
        <v/>
      </c>
      <c r="AH173" s="64"/>
    </row>
    <row r="174" spans="13:34" ht="15" x14ac:dyDescent="0.25">
      <c r="M174" s="136" t="str">
        <f>IFERROR(INDEX(Packs!$M:$V,MATCH($P174,Packs!$W:$W,0),MATCH($K174,Packs!$M$1:$V$1,0)),"")</f>
        <v/>
      </c>
      <c r="N174" s="136" t="str">
        <f t="shared" si="16"/>
        <v/>
      </c>
      <c r="O174" s="136" t="str">
        <f>IFERROR(VLOOKUP(N174,'Table de correspondance'!$R:$S,2,FALSE),M174)</f>
        <v/>
      </c>
      <c r="P174" s="136" t="str">
        <f t="shared" si="17"/>
        <v/>
      </c>
      <c r="Q174" s="148" t="str">
        <f>IFERROR(F174*VLOOKUP(J174,'Table de correspondance'!$D:$E,2,FALSE),"")</f>
        <v/>
      </c>
      <c r="R174" s="148" t="str">
        <f t="shared" si="18"/>
        <v/>
      </c>
      <c r="S174" s="136" t="str">
        <f t="shared" si="19"/>
        <v/>
      </c>
      <c r="T174" s="165" t="str">
        <f t="shared" si="20"/>
        <v/>
      </c>
      <c r="U174" s="167" t="str">
        <f t="shared" si="21"/>
        <v/>
      </c>
      <c r="V174" s="167"/>
      <c r="Y174" t="str">
        <f>IF(AG174&lt;&gt;"",VLOOKUP(AG174,Packs!$W:$X,2,FALSE),"")</f>
        <v/>
      </c>
      <c r="Z174" s="19"/>
      <c r="AA174" s="23"/>
      <c r="AB174" s="23"/>
      <c r="AC174" s="23"/>
      <c r="AD174" s="19"/>
      <c r="AE174" s="19"/>
      <c r="AG174" s="45" t="str">
        <f t="shared" si="22"/>
        <v/>
      </c>
      <c r="AH174" s="64"/>
    </row>
    <row r="175" spans="13:34" ht="15" x14ac:dyDescent="0.25">
      <c r="M175" s="136" t="str">
        <f>IFERROR(INDEX(Packs!$M:$V,MATCH($P175,Packs!$W:$W,0),MATCH($K175,Packs!$M$1:$V$1,0)),"")</f>
        <v/>
      </c>
      <c r="N175" s="136" t="str">
        <f t="shared" si="16"/>
        <v/>
      </c>
      <c r="O175" s="136" t="str">
        <f>IFERROR(VLOOKUP(N175,'Table de correspondance'!$R:$S,2,FALSE),M175)</f>
        <v/>
      </c>
      <c r="P175" s="136" t="str">
        <f t="shared" si="17"/>
        <v/>
      </c>
      <c r="Q175" s="148" t="str">
        <f>IFERROR(F175*VLOOKUP(J175,'Table de correspondance'!$D:$E,2,FALSE),"")</f>
        <v/>
      </c>
      <c r="R175" s="148" t="str">
        <f t="shared" si="18"/>
        <v/>
      </c>
      <c r="S175" s="136" t="str">
        <f t="shared" si="19"/>
        <v/>
      </c>
      <c r="T175" s="165" t="str">
        <f t="shared" si="20"/>
        <v/>
      </c>
      <c r="U175" s="167" t="str">
        <f t="shared" si="21"/>
        <v/>
      </c>
      <c r="V175" s="167"/>
      <c r="Y175" t="str">
        <f>IF(AG175&lt;&gt;"",VLOOKUP(AG175,Packs!$W:$X,2,FALSE),"")</f>
        <v/>
      </c>
      <c r="Z175" s="19"/>
      <c r="AA175" s="23"/>
      <c r="AB175" s="23"/>
      <c r="AC175" s="23"/>
      <c r="AD175" s="19"/>
      <c r="AE175" s="19"/>
      <c r="AG175" s="45" t="str">
        <f t="shared" si="22"/>
        <v/>
      </c>
      <c r="AH175" s="64"/>
    </row>
    <row r="176" spans="13:34" ht="15" x14ac:dyDescent="0.25">
      <c r="M176" s="136" t="str">
        <f>IFERROR(INDEX(Packs!$M:$V,MATCH($P176,Packs!$W:$W,0),MATCH($K176,Packs!$M$1:$V$1,0)),"")</f>
        <v/>
      </c>
      <c r="N176" s="136" t="str">
        <f t="shared" si="16"/>
        <v/>
      </c>
      <c r="O176" s="136" t="str">
        <f>IFERROR(VLOOKUP(N176,'Table de correspondance'!$R:$S,2,FALSE),M176)</f>
        <v/>
      </c>
      <c r="P176" s="136" t="str">
        <f t="shared" si="17"/>
        <v/>
      </c>
      <c r="Q176" s="148" t="str">
        <f>IFERROR(F176*VLOOKUP(J176,'Table de correspondance'!$D:$E,2,FALSE),"")</f>
        <v/>
      </c>
      <c r="R176" s="148" t="str">
        <f t="shared" si="18"/>
        <v/>
      </c>
      <c r="S176" s="136" t="str">
        <f t="shared" si="19"/>
        <v/>
      </c>
      <c r="T176" s="165" t="str">
        <f t="shared" si="20"/>
        <v/>
      </c>
      <c r="U176" s="167" t="str">
        <f t="shared" si="21"/>
        <v/>
      </c>
      <c r="V176" s="167"/>
      <c r="Y176" t="str">
        <f>IF(AG176&lt;&gt;"",VLOOKUP(AG176,Packs!$W:$X,2,FALSE),"")</f>
        <v/>
      </c>
      <c r="Z176" s="19"/>
      <c r="AA176" s="23"/>
      <c r="AB176" s="23"/>
      <c r="AC176" s="23"/>
      <c r="AD176" s="19"/>
      <c r="AE176" s="19"/>
      <c r="AG176" s="45" t="str">
        <f t="shared" si="22"/>
        <v/>
      </c>
      <c r="AH176" s="64"/>
    </row>
    <row r="177" spans="13:34" ht="15" x14ac:dyDescent="0.25">
      <c r="M177" s="136" t="str">
        <f>IFERROR(INDEX(Packs!$M:$V,MATCH($P177,Packs!$W:$W,0),MATCH($K177,Packs!$M$1:$V$1,0)),"")</f>
        <v/>
      </c>
      <c r="N177" s="136" t="str">
        <f t="shared" si="16"/>
        <v/>
      </c>
      <c r="O177" s="136" t="str">
        <f>IFERROR(VLOOKUP(N177,'Table de correspondance'!$R:$S,2,FALSE),M177)</f>
        <v/>
      </c>
      <c r="P177" s="136" t="str">
        <f t="shared" si="17"/>
        <v/>
      </c>
      <c r="Q177" s="148" t="str">
        <f>IFERROR(F177*VLOOKUP(J177,'Table de correspondance'!$D:$E,2,FALSE),"")</f>
        <v/>
      </c>
      <c r="R177" s="148" t="str">
        <f t="shared" si="18"/>
        <v/>
      </c>
      <c r="S177" s="136" t="str">
        <f t="shared" si="19"/>
        <v/>
      </c>
      <c r="T177" s="165" t="str">
        <f t="shared" si="20"/>
        <v/>
      </c>
      <c r="U177" s="167" t="str">
        <f t="shared" si="21"/>
        <v/>
      </c>
      <c r="V177" s="167"/>
      <c r="Y177" t="str">
        <f>IF(AG177&lt;&gt;"",VLOOKUP(AG177,Packs!$W:$X,2,FALSE),"")</f>
        <v/>
      </c>
      <c r="Z177" s="19"/>
      <c r="AA177" s="23"/>
      <c r="AB177" s="23"/>
      <c r="AC177" s="23"/>
      <c r="AD177" s="19"/>
      <c r="AE177" s="19"/>
      <c r="AG177" s="45" t="str">
        <f t="shared" si="22"/>
        <v/>
      </c>
      <c r="AH177" s="64"/>
    </row>
    <row r="178" spans="13:34" ht="15" x14ac:dyDescent="0.25">
      <c r="M178" s="136" t="str">
        <f>IFERROR(INDEX(Packs!$M:$V,MATCH($P178,Packs!$W:$W,0),MATCH($K178,Packs!$M$1:$V$1,0)),"")</f>
        <v/>
      </c>
      <c r="N178" s="136" t="str">
        <f t="shared" si="16"/>
        <v/>
      </c>
      <c r="O178" s="136" t="str">
        <f>IFERROR(VLOOKUP(N178,'Table de correspondance'!$R:$S,2,FALSE),M178)</f>
        <v/>
      </c>
      <c r="P178" s="136" t="str">
        <f t="shared" si="17"/>
        <v/>
      </c>
      <c r="Q178" s="148" t="str">
        <f>IFERROR(F178*VLOOKUP(J178,'Table de correspondance'!$D:$E,2,FALSE),"")</f>
        <v/>
      </c>
      <c r="R178" s="148" t="str">
        <f t="shared" si="18"/>
        <v/>
      </c>
      <c r="S178" s="136" t="str">
        <f t="shared" si="19"/>
        <v/>
      </c>
      <c r="T178" s="165" t="str">
        <f t="shared" si="20"/>
        <v/>
      </c>
      <c r="U178" s="167" t="str">
        <f t="shared" si="21"/>
        <v/>
      </c>
      <c r="V178" s="167"/>
      <c r="Y178" t="str">
        <f>IF(AG178&lt;&gt;"",VLOOKUP(AG178,Packs!$W:$X,2,FALSE),"")</f>
        <v/>
      </c>
      <c r="Z178" s="19"/>
      <c r="AA178" s="23"/>
      <c r="AB178" s="23"/>
      <c r="AC178" s="23"/>
      <c r="AD178" s="19"/>
      <c r="AE178" s="19"/>
      <c r="AG178" s="45" t="str">
        <f t="shared" si="22"/>
        <v/>
      </c>
      <c r="AH178" s="64"/>
    </row>
    <row r="179" spans="13:34" ht="15" x14ac:dyDescent="0.25">
      <c r="M179" s="136" t="str">
        <f>IFERROR(INDEX(Packs!$M:$V,MATCH($P179,Packs!$W:$W,0),MATCH($K179,Packs!$M$1:$V$1,0)),"")</f>
        <v/>
      </c>
      <c r="N179" s="136" t="str">
        <f t="shared" si="16"/>
        <v/>
      </c>
      <c r="O179" s="136" t="str">
        <f>IFERROR(VLOOKUP(N179,'Table de correspondance'!$R:$S,2,FALSE),M179)</f>
        <v/>
      </c>
      <c r="P179" s="136" t="str">
        <f t="shared" si="17"/>
        <v/>
      </c>
      <c r="Q179" s="148" t="str">
        <f>IFERROR(F179*VLOOKUP(J179,'Table de correspondance'!$D:$E,2,FALSE),"")</f>
        <v/>
      </c>
      <c r="R179" s="148" t="str">
        <f t="shared" si="18"/>
        <v/>
      </c>
      <c r="S179" s="136" t="str">
        <f t="shared" si="19"/>
        <v/>
      </c>
      <c r="T179" s="165" t="str">
        <f t="shared" si="20"/>
        <v/>
      </c>
      <c r="U179" s="167" t="str">
        <f t="shared" si="21"/>
        <v/>
      </c>
      <c r="V179" s="167"/>
      <c r="Y179" t="str">
        <f>IF(AG179&lt;&gt;"",VLOOKUP(AG179,Packs!$W:$X,2,FALSE),"")</f>
        <v/>
      </c>
      <c r="Z179" s="19"/>
      <c r="AA179" s="23"/>
      <c r="AB179" s="23"/>
      <c r="AC179" s="23"/>
      <c r="AD179" s="19"/>
      <c r="AE179" s="19"/>
      <c r="AG179" s="45" t="str">
        <f t="shared" si="22"/>
        <v/>
      </c>
      <c r="AH179" s="64"/>
    </row>
    <row r="180" spans="13:34" ht="15" x14ac:dyDescent="0.25">
      <c r="M180" s="136" t="str">
        <f>IFERROR(INDEX(Packs!$M:$V,MATCH($P180,Packs!$W:$W,0),MATCH($K180,Packs!$M$1:$V$1,0)),"")</f>
        <v/>
      </c>
      <c r="N180" s="136" t="str">
        <f t="shared" si="16"/>
        <v/>
      </c>
      <c r="O180" s="136" t="str">
        <f>IFERROR(VLOOKUP(N180,'Table de correspondance'!$R:$S,2,FALSE),M180)</f>
        <v/>
      </c>
      <c r="P180" s="136" t="str">
        <f t="shared" si="17"/>
        <v/>
      </c>
      <c r="Q180" s="148" t="str">
        <f>IFERROR(F180*VLOOKUP(J180,'Table de correspondance'!$D:$E,2,FALSE),"")</f>
        <v/>
      </c>
      <c r="R180" s="148" t="str">
        <f t="shared" si="18"/>
        <v/>
      </c>
      <c r="S180" s="136" t="str">
        <f t="shared" si="19"/>
        <v/>
      </c>
      <c r="T180" s="165" t="str">
        <f t="shared" si="20"/>
        <v/>
      </c>
      <c r="U180" s="167" t="str">
        <f t="shared" si="21"/>
        <v/>
      </c>
      <c r="V180" s="167"/>
      <c r="Y180" t="str">
        <f>IF(AG180&lt;&gt;"",VLOOKUP(AG180,Packs!$W:$X,2,FALSE),"")</f>
        <v/>
      </c>
      <c r="Z180" s="19"/>
      <c r="AA180" s="23"/>
      <c r="AB180" s="23"/>
      <c r="AC180" s="23"/>
      <c r="AD180" s="19"/>
      <c r="AE180" s="19"/>
      <c r="AG180" s="45" t="str">
        <f t="shared" si="22"/>
        <v/>
      </c>
      <c r="AH180" s="64"/>
    </row>
    <row r="181" spans="13:34" ht="15" x14ac:dyDescent="0.25">
      <c r="M181" s="136" t="str">
        <f>IFERROR(INDEX(Packs!$M:$V,MATCH($P181,Packs!$W:$W,0),MATCH($K181,Packs!$M$1:$V$1,0)),"")</f>
        <v/>
      </c>
      <c r="N181" s="136" t="str">
        <f t="shared" si="16"/>
        <v/>
      </c>
      <c r="O181" s="136" t="str">
        <f>IFERROR(VLOOKUP(N181,'Table de correspondance'!$R:$S,2,FALSE),M181)</f>
        <v/>
      </c>
      <c r="P181" s="136" t="str">
        <f t="shared" si="17"/>
        <v/>
      </c>
      <c r="Q181" s="148" t="str">
        <f>IFERROR(F181*VLOOKUP(J181,'Table de correspondance'!$D:$E,2,FALSE),"")</f>
        <v/>
      </c>
      <c r="R181" s="148" t="str">
        <f t="shared" si="18"/>
        <v/>
      </c>
      <c r="S181" s="136" t="str">
        <f t="shared" si="19"/>
        <v/>
      </c>
      <c r="T181" s="165" t="str">
        <f t="shared" si="20"/>
        <v/>
      </c>
      <c r="U181" s="167" t="str">
        <f t="shared" si="21"/>
        <v/>
      </c>
      <c r="V181" s="167"/>
      <c r="Y181" t="str">
        <f>IF(AG181&lt;&gt;"",VLOOKUP(AG181,Packs!$W:$X,2,FALSE),"")</f>
        <v/>
      </c>
      <c r="Z181" s="19"/>
      <c r="AA181" s="23"/>
      <c r="AB181" s="23"/>
      <c r="AC181" s="23"/>
      <c r="AD181" s="19"/>
      <c r="AE181" s="19"/>
      <c r="AG181" s="45" t="str">
        <f t="shared" si="22"/>
        <v/>
      </c>
      <c r="AH181" s="64"/>
    </row>
    <row r="182" spans="13:34" ht="15" x14ac:dyDescent="0.25">
      <c r="M182" s="136" t="str">
        <f>IFERROR(INDEX(Packs!$M:$V,MATCH($P182,Packs!$W:$W,0),MATCH($K182,Packs!$M$1:$V$1,0)),"")</f>
        <v/>
      </c>
      <c r="N182" s="136" t="str">
        <f t="shared" si="16"/>
        <v/>
      </c>
      <c r="O182" s="136" t="str">
        <f>IFERROR(VLOOKUP(N182,'Table de correspondance'!$R:$S,2,FALSE),M182)</f>
        <v/>
      </c>
      <c r="P182" s="136" t="str">
        <f t="shared" si="17"/>
        <v/>
      </c>
      <c r="Q182" s="148" t="str">
        <f>IFERROR(F182*VLOOKUP(J182,'Table de correspondance'!$D:$E,2,FALSE),"")</f>
        <v/>
      </c>
      <c r="R182" s="148" t="str">
        <f t="shared" si="18"/>
        <v/>
      </c>
      <c r="S182" s="136" t="str">
        <f t="shared" si="19"/>
        <v/>
      </c>
      <c r="T182" s="165" t="str">
        <f t="shared" si="20"/>
        <v/>
      </c>
      <c r="U182" s="167" t="str">
        <f t="shared" si="21"/>
        <v/>
      </c>
      <c r="V182" s="167"/>
      <c r="Y182" t="str">
        <f>IF(AG182&lt;&gt;"",VLOOKUP(AG182,Packs!$W:$X,2,FALSE),"")</f>
        <v/>
      </c>
      <c r="Z182" s="19"/>
      <c r="AA182" s="23"/>
      <c r="AB182" s="23"/>
      <c r="AC182" s="23"/>
      <c r="AD182" s="19"/>
      <c r="AE182" s="19"/>
      <c r="AG182" s="45" t="str">
        <f t="shared" si="22"/>
        <v/>
      </c>
      <c r="AH182" s="64"/>
    </row>
    <row r="183" spans="13:34" ht="15" x14ac:dyDescent="0.25">
      <c r="M183" s="136" t="str">
        <f>IFERROR(INDEX(Packs!$M:$V,MATCH($P183,Packs!$W:$W,0),MATCH($K183,Packs!$M$1:$V$1,0)),"")</f>
        <v/>
      </c>
      <c r="N183" s="136" t="str">
        <f t="shared" si="16"/>
        <v/>
      </c>
      <c r="O183" s="136" t="str">
        <f>IFERROR(VLOOKUP(N183,'Table de correspondance'!$R:$S,2,FALSE),M183)</f>
        <v/>
      </c>
      <c r="P183" s="136" t="str">
        <f t="shared" si="17"/>
        <v/>
      </c>
      <c r="Q183" s="148" t="str">
        <f>IFERROR(F183*VLOOKUP(J183,'Table de correspondance'!$D:$E,2,FALSE),"")</f>
        <v/>
      </c>
      <c r="R183" s="148" t="str">
        <f t="shared" si="18"/>
        <v/>
      </c>
      <c r="S183" s="136" t="str">
        <f t="shared" si="19"/>
        <v/>
      </c>
      <c r="T183" s="165" t="str">
        <f t="shared" si="20"/>
        <v/>
      </c>
      <c r="U183" s="167" t="str">
        <f t="shared" si="21"/>
        <v/>
      </c>
      <c r="V183" s="167"/>
      <c r="Y183" t="str">
        <f>IF(AG183&lt;&gt;"",VLOOKUP(AG183,Packs!$W:$X,2,FALSE),"")</f>
        <v/>
      </c>
      <c r="Z183" s="19"/>
      <c r="AA183" s="23"/>
      <c r="AB183" s="23"/>
      <c r="AC183" s="23"/>
      <c r="AD183" s="19"/>
      <c r="AE183" s="19"/>
      <c r="AG183" s="45" t="str">
        <f t="shared" si="22"/>
        <v/>
      </c>
      <c r="AH183" s="64"/>
    </row>
    <row r="184" spans="13:34" ht="15" x14ac:dyDescent="0.25">
      <c r="M184" s="136" t="str">
        <f>IFERROR(INDEX(Packs!$M:$V,MATCH($P184,Packs!$W:$W,0),MATCH($K184,Packs!$M$1:$V$1,0)),"")</f>
        <v/>
      </c>
      <c r="N184" s="136" t="str">
        <f t="shared" si="16"/>
        <v/>
      </c>
      <c r="O184" s="136" t="str">
        <f>IFERROR(VLOOKUP(N184,'Table de correspondance'!$R:$S,2,FALSE),M184)</f>
        <v/>
      </c>
      <c r="P184" s="136" t="str">
        <f t="shared" si="17"/>
        <v/>
      </c>
      <c r="Q184" s="148" t="str">
        <f>IFERROR(F184*VLOOKUP(J184,'Table de correspondance'!$D:$E,2,FALSE),"")</f>
        <v/>
      </c>
      <c r="R184" s="148" t="str">
        <f t="shared" si="18"/>
        <v/>
      </c>
      <c r="S184" s="136" t="str">
        <f t="shared" si="19"/>
        <v/>
      </c>
      <c r="T184" s="165" t="str">
        <f t="shared" si="20"/>
        <v/>
      </c>
      <c r="U184" s="167" t="str">
        <f t="shared" si="21"/>
        <v/>
      </c>
      <c r="V184" s="167"/>
      <c r="Y184" t="str">
        <f>IF(AG184&lt;&gt;"",VLOOKUP(AG184,Packs!$W:$X,2,FALSE),"")</f>
        <v/>
      </c>
      <c r="Z184" s="19"/>
      <c r="AA184" s="23"/>
      <c r="AB184" s="23"/>
      <c r="AC184" s="23"/>
      <c r="AD184" s="19"/>
      <c r="AE184" s="19"/>
      <c r="AG184" s="45" t="str">
        <f t="shared" si="22"/>
        <v/>
      </c>
      <c r="AH184" s="64"/>
    </row>
    <row r="185" spans="13:34" ht="15" x14ac:dyDescent="0.25">
      <c r="M185" s="136" t="str">
        <f>IFERROR(INDEX(Packs!$M:$V,MATCH($P185,Packs!$W:$W,0),MATCH($K185,Packs!$M$1:$V$1,0)),"")</f>
        <v/>
      </c>
      <c r="N185" s="136" t="str">
        <f t="shared" si="16"/>
        <v/>
      </c>
      <c r="O185" s="136" t="str">
        <f>IFERROR(VLOOKUP(N185,'Table de correspondance'!$R:$S,2,FALSE),M185)</f>
        <v/>
      </c>
      <c r="P185" s="136" t="str">
        <f t="shared" si="17"/>
        <v/>
      </c>
      <c r="Q185" s="148" t="str">
        <f>IFERROR(F185*VLOOKUP(J185,'Table de correspondance'!$D:$E,2,FALSE),"")</f>
        <v/>
      </c>
      <c r="R185" s="148" t="str">
        <f t="shared" si="18"/>
        <v/>
      </c>
      <c r="S185" s="136" t="str">
        <f t="shared" si="19"/>
        <v/>
      </c>
      <c r="T185" s="165" t="str">
        <f t="shared" si="20"/>
        <v/>
      </c>
      <c r="U185" s="167" t="str">
        <f t="shared" si="21"/>
        <v/>
      </c>
      <c r="V185" s="167"/>
      <c r="Y185" t="str">
        <f>IF(AG185&lt;&gt;"",VLOOKUP(AG185,Packs!$W:$X,2,FALSE),"")</f>
        <v/>
      </c>
      <c r="Z185" s="19"/>
      <c r="AA185" s="23"/>
      <c r="AB185" s="23"/>
      <c r="AC185" s="23"/>
      <c r="AD185" s="19"/>
      <c r="AE185" s="19"/>
      <c r="AG185" s="45" t="str">
        <f t="shared" si="22"/>
        <v/>
      </c>
      <c r="AH185" s="64"/>
    </row>
    <row r="186" spans="13:34" ht="15" x14ac:dyDescent="0.25">
      <c r="M186" s="136" t="str">
        <f>IFERROR(INDEX(Packs!$M:$V,MATCH($P186,Packs!$W:$W,0),MATCH($K186,Packs!$M$1:$V$1,0)),"")</f>
        <v/>
      </c>
      <c r="N186" s="136" t="str">
        <f t="shared" si="16"/>
        <v/>
      </c>
      <c r="O186" s="136" t="str">
        <f>IFERROR(VLOOKUP(N186,'Table de correspondance'!$R:$S,2,FALSE),M186)</f>
        <v/>
      </c>
      <c r="P186" s="136" t="str">
        <f t="shared" si="17"/>
        <v/>
      </c>
      <c r="Q186" s="148" t="str">
        <f>IFERROR(F186*VLOOKUP(J186,'Table de correspondance'!$D:$E,2,FALSE),"")</f>
        <v/>
      </c>
      <c r="R186" s="148" t="str">
        <f t="shared" si="18"/>
        <v/>
      </c>
      <c r="S186" s="136" t="str">
        <f t="shared" si="19"/>
        <v/>
      </c>
      <c r="T186" s="165" t="str">
        <f t="shared" si="20"/>
        <v/>
      </c>
      <c r="U186" s="167" t="str">
        <f t="shared" si="21"/>
        <v/>
      </c>
      <c r="V186" s="167"/>
      <c r="Y186" t="str">
        <f>IF(AG186&lt;&gt;"",VLOOKUP(AG186,Packs!$W:$X,2,FALSE),"")</f>
        <v/>
      </c>
      <c r="Z186" s="19"/>
      <c r="AA186" s="23"/>
      <c r="AB186" s="23"/>
      <c r="AC186" s="23"/>
      <c r="AD186" s="19"/>
      <c r="AE186" s="19"/>
      <c r="AG186" s="45" t="str">
        <f t="shared" si="22"/>
        <v/>
      </c>
      <c r="AH186" s="64"/>
    </row>
    <row r="187" spans="13:34" ht="15" x14ac:dyDescent="0.25">
      <c r="M187" s="136" t="str">
        <f>IFERROR(INDEX(Packs!$M:$V,MATCH($P187,Packs!$W:$W,0),MATCH($K187,Packs!$M$1:$V$1,0)),"")</f>
        <v/>
      </c>
      <c r="N187" s="136" t="str">
        <f t="shared" si="16"/>
        <v/>
      </c>
      <c r="O187" s="136" t="str">
        <f>IFERROR(VLOOKUP(N187,'Table de correspondance'!$R:$S,2,FALSE),M187)</f>
        <v/>
      </c>
      <c r="P187" s="136" t="str">
        <f t="shared" si="17"/>
        <v/>
      </c>
      <c r="Q187" s="148" t="str">
        <f>IFERROR(F187*VLOOKUP(J187,'Table de correspondance'!$D:$E,2,FALSE),"")</f>
        <v/>
      </c>
      <c r="R187" s="148" t="str">
        <f t="shared" si="18"/>
        <v/>
      </c>
      <c r="S187" s="136" t="str">
        <f t="shared" si="19"/>
        <v/>
      </c>
      <c r="T187" s="165" t="str">
        <f t="shared" si="20"/>
        <v/>
      </c>
      <c r="U187" s="167" t="str">
        <f t="shared" si="21"/>
        <v/>
      </c>
      <c r="V187" s="167"/>
      <c r="Y187" t="str">
        <f>IF(AG187&lt;&gt;"",VLOOKUP(AG187,Packs!$W:$X,2,FALSE),"")</f>
        <v/>
      </c>
      <c r="Z187" s="19"/>
      <c r="AA187" s="23"/>
      <c r="AB187" s="23"/>
      <c r="AC187" s="23"/>
      <c r="AD187" s="19"/>
      <c r="AE187" s="19"/>
      <c r="AG187" s="45" t="str">
        <f t="shared" si="22"/>
        <v/>
      </c>
      <c r="AH187" s="64"/>
    </row>
    <row r="188" spans="13:34" ht="15" x14ac:dyDescent="0.25">
      <c r="M188" s="136" t="str">
        <f>IFERROR(INDEX(Packs!$M:$V,MATCH($P188,Packs!$W:$W,0),MATCH($K188,Packs!$M$1:$V$1,0)),"")</f>
        <v/>
      </c>
      <c r="N188" s="136" t="str">
        <f t="shared" si="16"/>
        <v/>
      </c>
      <c r="O188" s="136" t="str">
        <f>IFERROR(VLOOKUP(N188,'Table de correspondance'!$R:$S,2,FALSE),M188)</f>
        <v/>
      </c>
      <c r="P188" s="136" t="str">
        <f t="shared" si="17"/>
        <v/>
      </c>
      <c r="Q188" s="148" t="str">
        <f>IFERROR(F188*VLOOKUP(J188,'Table de correspondance'!$D:$E,2,FALSE),"")</f>
        <v/>
      </c>
      <c r="R188" s="148" t="str">
        <f t="shared" si="18"/>
        <v/>
      </c>
      <c r="S188" s="136" t="str">
        <f t="shared" si="19"/>
        <v/>
      </c>
      <c r="T188" s="165" t="str">
        <f t="shared" si="20"/>
        <v/>
      </c>
      <c r="U188" s="167" t="str">
        <f t="shared" si="21"/>
        <v/>
      </c>
      <c r="V188" s="167"/>
      <c r="Y188" t="str">
        <f>IF(AG188&lt;&gt;"",VLOOKUP(AG188,Packs!$W:$X,2,FALSE),"")</f>
        <v/>
      </c>
      <c r="Z188" s="19"/>
      <c r="AA188" s="23"/>
      <c r="AB188" s="23"/>
      <c r="AC188" s="23"/>
      <c r="AD188" s="19"/>
      <c r="AE188" s="19"/>
      <c r="AG188" s="45" t="str">
        <f t="shared" si="22"/>
        <v/>
      </c>
      <c r="AH188" s="64"/>
    </row>
    <row r="189" spans="13:34" ht="15" x14ac:dyDescent="0.25">
      <c r="M189" s="136" t="str">
        <f>IFERROR(INDEX(Packs!$M:$V,MATCH($P189,Packs!$W:$W,0),MATCH($K189,Packs!$M$1:$V$1,0)),"")</f>
        <v/>
      </c>
      <c r="N189" s="136" t="str">
        <f t="shared" si="16"/>
        <v/>
      </c>
      <c r="O189" s="136" t="str">
        <f>IFERROR(VLOOKUP(N189,'Table de correspondance'!$R:$S,2,FALSE),M189)</f>
        <v/>
      </c>
      <c r="P189" s="136" t="str">
        <f t="shared" si="17"/>
        <v/>
      </c>
      <c r="Q189" s="148" t="str">
        <f>IFERROR(F189*VLOOKUP(J189,'Table de correspondance'!$D:$E,2,FALSE),"")</f>
        <v/>
      </c>
      <c r="R189" s="148" t="str">
        <f t="shared" si="18"/>
        <v/>
      </c>
      <c r="S189" s="136" t="str">
        <f t="shared" si="19"/>
        <v/>
      </c>
      <c r="T189" s="165" t="str">
        <f t="shared" si="20"/>
        <v/>
      </c>
      <c r="U189" s="167" t="str">
        <f t="shared" si="21"/>
        <v/>
      </c>
      <c r="V189" s="167"/>
      <c r="Y189" t="str">
        <f>IF(AG189&lt;&gt;"",VLOOKUP(AG189,Packs!$W:$X,2,FALSE),"")</f>
        <v/>
      </c>
      <c r="Z189" s="19"/>
      <c r="AA189" s="23"/>
      <c r="AB189" s="23"/>
      <c r="AC189" s="23"/>
      <c r="AD189" s="19"/>
      <c r="AE189" s="19"/>
      <c r="AG189" s="45" t="str">
        <f t="shared" si="22"/>
        <v/>
      </c>
      <c r="AH189" s="64"/>
    </row>
    <row r="190" spans="13:34" ht="15" x14ac:dyDescent="0.25">
      <c r="M190" s="136" t="str">
        <f>IFERROR(INDEX(Packs!$M:$V,MATCH($P190,Packs!$W:$W,0),MATCH($K190,Packs!$M$1:$V$1,0)),"")</f>
        <v/>
      </c>
      <c r="N190" s="136" t="str">
        <f t="shared" si="16"/>
        <v/>
      </c>
      <c r="O190" s="136" t="str">
        <f>IFERROR(VLOOKUP(N190,'Table de correspondance'!$R:$S,2,FALSE),M190)</f>
        <v/>
      </c>
      <c r="P190" s="136" t="str">
        <f t="shared" si="17"/>
        <v/>
      </c>
      <c r="Q190" s="148" t="str">
        <f>IFERROR(F190*VLOOKUP(J190,'Table de correspondance'!$D:$E,2,FALSE),"")</f>
        <v/>
      </c>
      <c r="R190" s="148" t="str">
        <f t="shared" si="18"/>
        <v/>
      </c>
      <c r="S190" s="136" t="str">
        <f t="shared" si="19"/>
        <v/>
      </c>
      <c r="T190" s="165" t="str">
        <f t="shared" si="20"/>
        <v/>
      </c>
      <c r="U190" s="167" t="str">
        <f t="shared" si="21"/>
        <v/>
      </c>
      <c r="V190" s="167"/>
      <c r="Y190" t="str">
        <f>IF(AG190&lt;&gt;"",VLOOKUP(AG190,Packs!$W:$X,2,FALSE),"")</f>
        <v/>
      </c>
      <c r="Z190" s="19"/>
      <c r="AA190" s="23"/>
      <c r="AB190" s="23"/>
      <c r="AC190" s="23"/>
      <c r="AD190" s="19"/>
      <c r="AE190" s="19"/>
      <c r="AG190" s="45" t="str">
        <f t="shared" si="22"/>
        <v/>
      </c>
      <c r="AH190" s="64"/>
    </row>
    <row r="191" spans="13:34" ht="15" x14ac:dyDescent="0.25">
      <c r="M191" s="136" t="str">
        <f>IFERROR(INDEX(Packs!$M:$V,MATCH($P191,Packs!$W:$W,0),MATCH($K191,Packs!$M$1:$V$1,0)),"")</f>
        <v/>
      </c>
      <c r="N191" s="136" t="str">
        <f t="shared" si="16"/>
        <v/>
      </c>
      <c r="O191" s="136" t="str">
        <f>IFERROR(VLOOKUP(N191,'Table de correspondance'!$R:$S,2,FALSE),M191)</f>
        <v/>
      </c>
      <c r="P191" s="136" t="str">
        <f t="shared" si="17"/>
        <v/>
      </c>
      <c r="Q191" s="148" t="str">
        <f>IFERROR(F191*VLOOKUP(J191,'Table de correspondance'!$D:$E,2,FALSE),"")</f>
        <v/>
      </c>
      <c r="R191" s="148" t="str">
        <f t="shared" si="18"/>
        <v/>
      </c>
      <c r="S191" s="136" t="str">
        <f t="shared" si="19"/>
        <v/>
      </c>
      <c r="T191" s="165" t="str">
        <f t="shared" si="20"/>
        <v/>
      </c>
      <c r="U191" s="167" t="str">
        <f t="shared" si="21"/>
        <v/>
      </c>
      <c r="V191" s="167"/>
      <c r="Y191" t="str">
        <f>IF(AG191&lt;&gt;"",VLOOKUP(AG191,Packs!$W:$X,2,FALSE),"")</f>
        <v/>
      </c>
      <c r="Z191" s="19"/>
      <c r="AA191" s="23"/>
      <c r="AB191" s="23"/>
      <c r="AC191" s="23"/>
      <c r="AD191" s="19"/>
      <c r="AE191" s="19"/>
      <c r="AG191" s="45" t="str">
        <f t="shared" si="22"/>
        <v/>
      </c>
      <c r="AH191" s="64"/>
    </row>
    <row r="192" spans="13:34" ht="15" x14ac:dyDescent="0.25">
      <c r="M192" s="136" t="str">
        <f>IFERROR(INDEX(Packs!$M:$V,MATCH($P192,Packs!$W:$W,0),MATCH($K192,Packs!$M$1:$V$1,0)),"")</f>
        <v/>
      </c>
      <c r="N192" s="136" t="str">
        <f t="shared" si="16"/>
        <v/>
      </c>
      <c r="O192" s="136" t="str">
        <f>IFERROR(VLOOKUP(N192,'Table de correspondance'!$R:$S,2,FALSE),M192)</f>
        <v/>
      </c>
      <c r="P192" s="136" t="str">
        <f t="shared" si="17"/>
        <v/>
      </c>
      <c r="Q192" s="148" t="str">
        <f>IFERROR(F192*VLOOKUP(J192,'Table de correspondance'!$D:$E,2,FALSE),"")</f>
        <v/>
      </c>
      <c r="R192" s="148" t="str">
        <f t="shared" si="18"/>
        <v/>
      </c>
      <c r="S192" s="136" t="str">
        <f t="shared" si="19"/>
        <v/>
      </c>
      <c r="T192" s="165" t="str">
        <f t="shared" si="20"/>
        <v/>
      </c>
      <c r="U192" s="167" t="str">
        <f t="shared" si="21"/>
        <v/>
      </c>
      <c r="V192" s="167"/>
      <c r="Y192" t="str">
        <f>IF(AG192&lt;&gt;"",VLOOKUP(AG192,Packs!$W:$X,2,FALSE),"")</f>
        <v/>
      </c>
      <c r="Z192" s="19"/>
      <c r="AA192" s="23"/>
      <c r="AB192" s="23"/>
      <c r="AC192" s="23"/>
      <c r="AD192" s="19"/>
      <c r="AE192" s="19"/>
      <c r="AG192" s="45" t="str">
        <f t="shared" si="22"/>
        <v/>
      </c>
      <c r="AH192" s="64"/>
    </row>
    <row r="193" spans="13:34" ht="15" x14ac:dyDescent="0.25">
      <c r="M193" s="136" t="str">
        <f>IFERROR(INDEX(Packs!$M:$V,MATCH($P193,Packs!$W:$W,0),MATCH($K193,Packs!$M$1:$V$1,0)),"")</f>
        <v/>
      </c>
      <c r="N193" s="136" t="str">
        <f t="shared" si="16"/>
        <v/>
      </c>
      <c r="O193" s="136" t="str">
        <f>IFERROR(VLOOKUP(N193,'Table de correspondance'!$R:$S,2,FALSE),M193)</f>
        <v/>
      </c>
      <c r="P193" s="136" t="str">
        <f t="shared" si="17"/>
        <v/>
      </c>
      <c r="Q193" s="148" t="str">
        <f>IFERROR(F193*VLOOKUP(J193,'Table de correspondance'!$D:$E,2,FALSE),"")</f>
        <v/>
      </c>
      <c r="R193" s="148" t="str">
        <f t="shared" si="18"/>
        <v/>
      </c>
      <c r="S193" s="136" t="str">
        <f t="shared" si="19"/>
        <v/>
      </c>
      <c r="T193" s="165" t="str">
        <f t="shared" si="20"/>
        <v/>
      </c>
      <c r="U193" s="167" t="str">
        <f t="shared" si="21"/>
        <v/>
      </c>
      <c r="V193" s="167"/>
      <c r="Y193" t="str">
        <f>IF(AG193&lt;&gt;"",VLOOKUP(AG193,Packs!$W:$X,2,FALSE),"")</f>
        <v/>
      </c>
      <c r="Z193" s="19"/>
      <c r="AA193" s="23"/>
      <c r="AB193" s="23"/>
      <c r="AC193" s="23"/>
      <c r="AD193" s="19"/>
      <c r="AE193" s="19"/>
      <c r="AG193" s="45" t="str">
        <f t="shared" si="22"/>
        <v/>
      </c>
      <c r="AH193" s="64"/>
    </row>
    <row r="194" spans="13:34" ht="15" x14ac:dyDescent="0.25">
      <c r="M194" s="136" t="str">
        <f>IFERROR(INDEX(Packs!$M:$V,MATCH($P194,Packs!$W:$W,0),MATCH($K194,Packs!$M$1:$V$1,0)),"")</f>
        <v/>
      </c>
      <c r="N194" s="136" t="str">
        <f t="shared" si="16"/>
        <v/>
      </c>
      <c r="O194" s="136" t="str">
        <f>IFERROR(VLOOKUP(N194,'Table de correspondance'!$R:$S,2,FALSE),M194)</f>
        <v/>
      </c>
      <c r="P194" s="136" t="str">
        <f t="shared" si="17"/>
        <v/>
      </c>
      <c r="Q194" s="148" t="str">
        <f>IFERROR(F194*VLOOKUP(J194,'Table de correspondance'!$D:$E,2,FALSE),"")</f>
        <v/>
      </c>
      <c r="R194" s="148" t="str">
        <f t="shared" si="18"/>
        <v/>
      </c>
      <c r="S194" s="136" t="str">
        <f t="shared" si="19"/>
        <v/>
      </c>
      <c r="T194" s="165" t="str">
        <f t="shared" si="20"/>
        <v/>
      </c>
      <c r="U194" s="167" t="str">
        <f t="shared" si="21"/>
        <v/>
      </c>
      <c r="V194" s="167"/>
      <c r="Y194" t="str">
        <f>IF(AG194&lt;&gt;"",VLOOKUP(AG194,Packs!$W:$X,2,FALSE),"")</f>
        <v/>
      </c>
      <c r="Z194" s="19"/>
      <c r="AA194" s="23"/>
      <c r="AB194" s="23"/>
      <c r="AC194" s="23"/>
      <c r="AD194" s="19"/>
      <c r="AE194" s="19"/>
      <c r="AG194" s="45" t="str">
        <f t="shared" si="22"/>
        <v/>
      </c>
      <c r="AH194" s="64"/>
    </row>
    <row r="195" spans="13:34" ht="15" x14ac:dyDescent="0.25">
      <c r="M195" s="136" t="str">
        <f>IFERROR(INDEX(Packs!$M:$V,MATCH($P195,Packs!$W:$W,0),MATCH($K195,Packs!$M$1:$V$1,0)),"")</f>
        <v/>
      </c>
      <c r="N195" s="136" t="str">
        <f t="shared" si="16"/>
        <v/>
      </c>
      <c r="O195" s="136" t="str">
        <f>IFERROR(VLOOKUP(N195,'Table de correspondance'!$R:$S,2,FALSE),M195)</f>
        <v/>
      </c>
      <c r="P195" s="136" t="str">
        <f t="shared" si="17"/>
        <v/>
      </c>
      <c r="Q195" s="148" t="str">
        <f>IFERROR(F195*VLOOKUP(J195,'Table de correspondance'!$D:$E,2,FALSE),"")</f>
        <v/>
      </c>
      <c r="R195" s="148" t="str">
        <f t="shared" si="18"/>
        <v/>
      </c>
      <c r="S195" s="136" t="str">
        <f t="shared" si="19"/>
        <v/>
      </c>
      <c r="T195" s="165" t="str">
        <f t="shared" si="20"/>
        <v/>
      </c>
      <c r="U195" s="167" t="str">
        <f t="shared" si="21"/>
        <v/>
      </c>
      <c r="V195" s="167"/>
      <c r="Y195" t="str">
        <f>IF(AG195&lt;&gt;"",VLOOKUP(AG195,Packs!$W:$X,2,FALSE),"")</f>
        <v/>
      </c>
      <c r="Z195" s="19"/>
      <c r="AA195" s="23"/>
      <c r="AB195" s="23"/>
      <c r="AC195" s="23"/>
      <c r="AD195" s="19"/>
      <c r="AE195" s="19"/>
      <c r="AG195" s="45" t="str">
        <f t="shared" si="22"/>
        <v/>
      </c>
      <c r="AH195" s="64"/>
    </row>
    <row r="196" spans="13:34" ht="15" x14ac:dyDescent="0.25">
      <c r="M196" s="136" t="str">
        <f>IFERROR(INDEX(Packs!$M:$V,MATCH($P196,Packs!$W:$W,0),MATCH($K196,Packs!$M$1:$V$1,0)),"")</f>
        <v/>
      </c>
      <c r="N196" s="136" t="str">
        <f t="shared" si="16"/>
        <v/>
      </c>
      <c r="O196" s="136" t="str">
        <f>IFERROR(VLOOKUP(N196,'Table de correspondance'!$R:$S,2,FALSE),M196)</f>
        <v/>
      </c>
      <c r="P196" s="136" t="str">
        <f t="shared" si="17"/>
        <v/>
      </c>
      <c r="Q196" s="148" t="str">
        <f>IFERROR(F196*VLOOKUP(J196,'Table de correspondance'!$D:$E,2,FALSE),"")</f>
        <v/>
      </c>
      <c r="R196" s="148" t="str">
        <f t="shared" si="18"/>
        <v/>
      </c>
      <c r="S196" s="136" t="str">
        <f t="shared" si="19"/>
        <v/>
      </c>
      <c r="T196" s="165" t="str">
        <f t="shared" si="20"/>
        <v/>
      </c>
      <c r="U196" s="167" t="str">
        <f t="shared" si="21"/>
        <v/>
      </c>
      <c r="V196" s="167"/>
      <c r="Y196" t="str">
        <f>IF(AG196&lt;&gt;"",VLOOKUP(AG196,Packs!$W:$X,2,FALSE),"")</f>
        <v/>
      </c>
      <c r="Z196" s="19"/>
      <c r="AA196" s="23"/>
      <c r="AB196" s="23"/>
      <c r="AC196" s="23"/>
      <c r="AD196" s="19"/>
      <c r="AE196" s="19"/>
      <c r="AG196" s="45" t="str">
        <f t="shared" si="22"/>
        <v/>
      </c>
      <c r="AH196" s="64"/>
    </row>
    <row r="197" spans="13:34" ht="15" x14ac:dyDescent="0.25">
      <c r="M197" s="136" t="str">
        <f>IFERROR(INDEX(Packs!$M:$V,MATCH($P197,Packs!$W:$W,0),MATCH($K197,Packs!$M$1:$V$1,0)),"")</f>
        <v/>
      </c>
      <c r="N197" s="136" t="str">
        <f t="shared" si="16"/>
        <v/>
      </c>
      <c r="O197" s="136" t="str">
        <f>IFERROR(VLOOKUP(N197,'Table de correspondance'!$R:$S,2,FALSE),M197)</f>
        <v/>
      </c>
      <c r="P197" s="136" t="str">
        <f t="shared" si="17"/>
        <v/>
      </c>
      <c r="Q197" s="148" t="str">
        <f>IFERROR(F197*VLOOKUP(J197,'Table de correspondance'!$D:$E,2,FALSE),"")</f>
        <v/>
      </c>
      <c r="R197" s="148" t="str">
        <f t="shared" si="18"/>
        <v/>
      </c>
      <c r="S197" s="136" t="str">
        <f t="shared" si="19"/>
        <v/>
      </c>
      <c r="T197" s="165" t="str">
        <f t="shared" si="20"/>
        <v/>
      </c>
      <c r="U197" s="167" t="str">
        <f t="shared" si="21"/>
        <v/>
      </c>
      <c r="V197" s="167"/>
      <c r="Y197" t="str">
        <f>IF(AG197&lt;&gt;"",VLOOKUP(AG197,Packs!$W:$X,2,FALSE),"")</f>
        <v/>
      </c>
      <c r="Z197" s="19"/>
      <c r="AA197" s="23"/>
      <c r="AB197" s="23"/>
      <c r="AC197" s="23"/>
      <c r="AD197" s="19"/>
      <c r="AE197" s="19"/>
      <c r="AG197" s="45" t="str">
        <f t="shared" si="22"/>
        <v/>
      </c>
      <c r="AH197" s="64"/>
    </row>
    <row r="198" spans="13:34" ht="15" x14ac:dyDescent="0.25">
      <c r="M198" s="136" t="str">
        <f>IFERROR(INDEX(Packs!$M:$V,MATCH($P198,Packs!$W:$W,0),MATCH($K198,Packs!$M$1:$V$1,0)),"")</f>
        <v/>
      </c>
      <c r="N198" s="136" t="str">
        <f t="shared" si="16"/>
        <v/>
      </c>
      <c r="O198" s="136" t="str">
        <f>IFERROR(VLOOKUP(N198,'Table de correspondance'!$R:$S,2,FALSE),M198)</f>
        <v/>
      </c>
      <c r="P198" s="136" t="str">
        <f t="shared" si="17"/>
        <v/>
      </c>
      <c r="Q198" s="148" t="str">
        <f>IFERROR(F198*VLOOKUP(J198,'Table de correspondance'!$D:$E,2,FALSE),"")</f>
        <v/>
      </c>
      <c r="R198" s="148" t="str">
        <f t="shared" si="18"/>
        <v/>
      </c>
      <c r="S198" s="136" t="str">
        <f t="shared" si="19"/>
        <v/>
      </c>
      <c r="T198" s="165" t="str">
        <f t="shared" si="20"/>
        <v/>
      </c>
      <c r="U198" s="167" t="str">
        <f t="shared" si="21"/>
        <v/>
      </c>
      <c r="V198" s="167"/>
      <c r="Y198" t="str">
        <f>IF(AG198&lt;&gt;"",VLOOKUP(AG198,Packs!$W:$X,2,FALSE),"")</f>
        <v/>
      </c>
      <c r="Z198" s="19"/>
      <c r="AA198" s="23"/>
      <c r="AB198" s="23"/>
      <c r="AC198" s="23"/>
      <c r="AD198" s="19"/>
      <c r="AE198" s="19"/>
      <c r="AG198" s="45" t="str">
        <f t="shared" si="22"/>
        <v/>
      </c>
      <c r="AH198" s="64"/>
    </row>
    <row r="199" spans="13:34" ht="15" x14ac:dyDescent="0.25">
      <c r="M199" s="136" t="str">
        <f>IFERROR(INDEX(Packs!$M:$V,MATCH($P199,Packs!$W:$W,0),MATCH($K199,Packs!$M$1:$V$1,0)),"")</f>
        <v/>
      </c>
      <c r="N199" s="136" t="str">
        <f t="shared" si="16"/>
        <v/>
      </c>
      <c r="O199" s="136" t="str">
        <f>IFERROR(VLOOKUP(N199,'Table de correspondance'!$R:$S,2,FALSE),M199)</f>
        <v/>
      </c>
      <c r="P199" s="136" t="str">
        <f t="shared" si="17"/>
        <v/>
      </c>
      <c r="Q199" s="148" t="str">
        <f>IFERROR(F199*VLOOKUP(J199,'Table de correspondance'!$D:$E,2,FALSE),"")</f>
        <v/>
      </c>
      <c r="R199" s="148" t="str">
        <f t="shared" si="18"/>
        <v/>
      </c>
      <c r="S199" s="136" t="str">
        <f t="shared" si="19"/>
        <v/>
      </c>
      <c r="T199" s="165" t="str">
        <f t="shared" si="20"/>
        <v/>
      </c>
      <c r="U199" s="167" t="str">
        <f t="shared" si="21"/>
        <v/>
      </c>
      <c r="V199" s="167"/>
      <c r="Y199" t="str">
        <f>IF(AG199&lt;&gt;"",VLOOKUP(AG199,Packs!$W:$X,2,FALSE),"")</f>
        <v/>
      </c>
      <c r="Z199" s="19"/>
      <c r="AA199" s="23"/>
      <c r="AB199" s="23"/>
      <c r="AC199" s="23"/>
      <c r="AD199" s="19"/>
      <c r="AE199" s="19"/>
      <c r="AG199" s="45" t="str">
        <f t="shared" si="22"/>
        <v/>
      </c>
      <c r="AH199" s="64"/>
    </row>
    <row r="200" spans="13:34" ht="15" x14ac:dyDescent="0.25">
      <c r="M200" s="136" t="str">
        <f>IFERROR(INDEX(Packs!$M:$V,MATCH($P200,Packs!$W:$W,0),MATCH($K200,Packs!$M$1:$V$1,0)),"")</f>
        <v/>
      </c>
      <c r="N200" s="136" t="str">
        <f t="shared" si="16"/>
        <v/>
      </c>
      <c r="O200" s="136" t="str">
        <f>IFERROR(VLOOKUP(N200,'Table de correspondance'!$R:$S,2,FALSE),M200)</f>
        <v/>
      </c>
      <c r="P200" s="136" t="str">
        <f t="shared" si="17"/>
        <v/>
      </c>
      <c r="Q200" s="148" t="str">
        <f>IFERROR(F200*VLOOKUP(J200,'Table de correspondance'!$D:$E,2,FALSE),"")</f>
        <v/>
      </c>
      <c r="R200" s="148" t="str">
        <f t="shared" si="18"/>
        <v/>
      </c>
      <c r="S200" s="136" t="str">
        <f t="shared" si="19"/>
        <v/>
      </c>
      <c r="T200" s="165" t="str">
        <f t="shared" si="20"/>
        <v/>
      </c>
      <c r="U200" s="167" t="str">
        <f t="shared" si="21"/>
        <v/>
      </c>
      <c r="V200" s="167"/>
      <c r="Y200" t="str">
        <f>IF(AG200&lt;&gt;"",VLOOKUP(AG200,Packs!$W:$X,2,FALSE),"")</f>
        <v/>
      </c>
      <c r="Z200" s="19"/>
      <c r="AA200" s="23"/>
      <c r="AB200" s="23"/>
      <c r="AC200" s="23"/>
      <c r="AD200" s="19"/>
      <c r="AE200" s="19"/>
      <c r="AG200" s="45" t="str">
        <f t="shared" si="22"/>
        <v/>
      </c>
      <c r="AH200" s="64"/>
    </row>
    <row r="201" spans="13:34" ht="15" x14ac:dyDescent="0.25">
      <c r="M201" s="136" t="str">
        <f>IFERROR(INDEX(Packs!$M:$V,MATCH($P201,Packs!$W:$W,0),MATCH($K201,Packs!$M$1:$V$1,0)),"")</f>
        <v/>
      </c>
      <c r="N201" s="136" t="str">
        <f t="shared" si="16"/>
        <v/>
      </c>
      <c r="O201" s="136" t="str">
        <f>IFERROR(VLOOKUP(N201,'Table de correspondance'!$R:$S,2,FALSE),M201)</f>
        <v/>
      </c>
      <c r="P201" s="136" t="str">
        <f t="shared" si="17"/>
        <v/>
      </c>
      <c r="Q201" s="148" t="str">
        <f>IFERROR(F201*VLOOKUP(J201,'Table de correspondance'!$D:$E,2,FALSE),"")</f>
        <v/>
      </c>
      <c r="R201" s="148" t="str">
        <f t="shared" si="18"/>
        <v/>
      </c>
      <c r="S201" s="136" t="str">
        <f t="shared" si="19"/>
        <v/>
      </c>
      <c r="T201" s="165" t="str">
        <f t="shared" si="20"/>
        <v/>
      </c>
      <c r="U201" s="167" t="str">
        <f t="shared" si="21"/>
        <v/>
      </c>
      <c r="V201" s="167"/>
      <c r="Y201" t="str">
        <f>IF(AG201&lt;&gt;"",VLOOKUP(AG201,Packs!$W:$X,2,FALSE),"")</f>
        <v/>
      </c>
      <c r="Z201" s="19"/>
      <c r="AA201" s="23"/>
      <c r="AB201" s="23"/>
      <c r="AC201" s="23"/>
      <c r="AD201" s="19"/>
      <c r="AE201" s="19"/>
      <c r="AG201" s="45" t="str">
        <f t="shared" si="22"/>
        <v/>
      </c>
      <c r="AH201" s="64"/>
    </row>
    <row r="202" spans="13:34" ht="15" x14ac:dyDescent="0.25">
      <c r="M202" s="136" t="str">
        <f>IFERROR(INDEX(Packs!$M:$V,MATCH($P202,Packs!$W:$W,0),MATCH($K202,Packs!$M$1:$V$1,0)),"")</f>
        <v/>
      </c>
      <c r="N202" s="136" t="str">
        <f t="shared" si="16"/>
        <v/>
      </c>
      <c r="O202" s="136" t="str">
        <f>IFERROR(VLOOKUP(N202,'Table de correspondance'!$R:$S,2,FALSE),M202)</f>
        <v/>
      </c>
      <c r="P202" s="136" t="str">
        <f t="shared" si="17"/>
        <v/>
      </c>
      <c r="Q202" s="148" t="str">
        <f>IFERROR(F202*VLOOKUP(J202,'Table de correspondance'!$D:$E,2,FALSE),"")</f>
        <v/>
      </c>
      <c r="R202" s="148" t="str">
        <f t="shared" si="18"/>
        <v/>
      </c>
      <c r="S202" s="136" t="str">
        <f t="shared" si="19"/>
        <v/>
      </c>
      <c r="T202" s="165" t="str">
        <f t="shared" si="20"/>
        <v/>
      </c>
      <c r="U202" s="167" t="str">
        <f t="shared" si="21"/>
        <v/>
      </c>
      <c r="V202" s="167"/>
      <c r="Y202" t="str">
        <f>IF(AG202&lt;&gt;"",VLOOKUP(AG202,Packs!$W:$X,2,FALSE),"")</f>
        <v/>
      </c>
      <c r="Z202" s="19"/>
      <c r="AA202" s="23"/>
      <c r="AB202" s="23"/>
      <c r="AC202" s="23"/>
      <c r="AD202" s="19"/>
      <c r="AE202" s="19"/>
      <c r="AG202" s="45" t="str">
        <f t="shared" si="22"/>
        <v/>
      </c>
      <c r="AH202" s="64"/>
    </row>
    <row r="203" spans="13:34" ht="15" x14ac:dyDescent="0.25">
      <c r="M203" s="136" t="str">
        <f>IFERROR(INDEX(Packs!$M:$V,MATCH($P203,Packs!$W:$W,0),MATCH($K203,Packs!$M$1:$V$1,0)),"")</f>
        <v/>
      </c>
      <c r="N203" s="136" t="str">
        <f t="shared" si="16"/>
        <v/>
      </c>
      <c r="O203" s="136" t="str">
        <f>IFERROR(VLOOKUP(N203,'Table de correspondance'!$R:$S,2,FALSE),M203)</f>
        <v/>
      </c>
      <c r="P203" s="136" t="str">
        <f t="shared" si="17"/>
        <v/>
      </c>
      <c r="Q203" s="148" t="str">
        <f>IFERROR(F203*VLOOKUP(J203,'Table de correspondance'!$D:$E,2,FALSE),"")</f>
        <v/>
      </c>
      <c r="R203" s="148" t="str">
        <f t="shared" si="18"/>
        <v/>
      </c>
      <c r="S203" s="136" t="str">
        <f t="shared" si="19"/>
        <v/>
      </c>
      <c r="T203" s="165" t="str">
        <f t="shared" si="20"/>
        <v/>
      </c>
      <c r="U203" s="167" t="str">
        <f t="shared" si="21"/>
        <v/>
      </c>
      <c r="V203" s="167"/>
      <c r="Y203" t="str">
        <f>IF(AG203&lt;&gt;"",VLOOKUP(AG203,Packs!$W:$X,2,FALSE),"")</f>
        <v/>
      </c>
      <c r="Z203" s="19"/>
      <c r="AA203" s="23"/>
      <c r="AB203" s="23"/>
      <c r="AC203" s="23"/>
      <c r="AD203" s="19"/>
      <c r="AE203" s="19"/>
      <c r="AG203" s="45" t="str">
        <f t="shared" si="22"/>
        <v/>
      </c>
      <c r="AH203" s="64"/>
    </row>
    <row r="204" spans="13:34" ht="15" x14ac:dyDescent="0.25">
      <c r="M204" s="136" t="str">
        <f>IFERROR(INDEX(Packs!$M:$V,MATCH($P204,Packs!$W:$W,0),MATCH($K204,Packs!$M$1:$V$1,0)),"")</f>
        <v/>
      </c>
      <c r="N204" s="136" t="str">
        <f t="shared" si="16"/>
        <v/>
      </c>
      <c r="O204" s="136" t="str">
        <f>IFERROR(VLOOKUP(N204,'Table de correspondance'!$R:$S,2,FALSE),M204)</f>
        <v/>
      </c>
      <c r="P204" s="136" t="str">
        <f t="shared" si="17"/>
        <v/>
      </c>
      <c r="Q204" s="148" t="str">
        <f>IFERROR(F204*VLOOKUP(J204,'Table de correspondance'!$D:$E,2,FALSE),"")</f>
        <v/>
      </c>
      <c r="R204" s="148" t="str">
        <f t="shared" si="18"/>
        <v/>
      </c>
      <c r="S204" s="136" t="str">
        <f t="shared" si="19"/>
        <v/>
      </c>
      <c r="T204" s="165" t="str">
        <f t="shared" si="20"/>
        <v/>
      </c>
      <c r="U204" s="167" t="str">
        <f t="shared" si="21"/>
        <v/>
      </c>
      <c r="V204" s="167"/>
      <c r="Y204" t="str">
        <f>IF(AG204&lt;&gt;"",VLOOKUP(AG204,Packs!$W:$X,2,FALSE),"")</f>
        <v/>
      </c>
      <c r="Z204" s="19"/>
      <c r="AA204" s="23"/>
      <c r="AB204" s="23"/>
      <c r="AC204" s="23"/>
      <c r="AD204" s="19"/>
      <c r="AE204" s="19"/>
      <c r="AG204" s="45" t="str">
        <f t="shared" si="22"/>
        <v/>
      </c>
      <c r="AH204" s="64"/>
    </row>
    <row r="205" spans="13:34" ht="15" x14ac:dyDescent="0.25">
      <c r="M205" s="136" t="str">
        <f>IFERROR(INDEX(Packs!$M:$V,MATCH($P205,Packs!$W:$W,0),MATCH($K205,Packs!$M$1:$V$1,0)),"")</f>
        <v/>
      </c>
      <c r="N205" s="136" t="str">
        <f t="shared" si="16"/>
        <v/>
      </c>
      <c r="O205" s="136" t="str">
        <f>IFERROR(VLOOKUP(N205,'Table de correspondance'!$R:$S,2,FALSE),M205)</f>
        <v/>
      </c>
      <c r="P205" s="136" t="str">
        <f t="shared" si="17"/>
        <v/>
      </c>
      <c r="Q205" s="148" t="str">
        <f>IFERROR(F205*VLOOKUP(J205,'Table de correspondance'!$D:$E,2,FALSE),"")</f>
        <v/>
      </c>
      <c r="R205" s="148" t="str">
        <f t="shared" si="18"/>
        <v/>
      </c>
      <c r="S205" s="136" t="str">
        <f t="shared" si="19"/>
        <v/>
      </c>
      <c r="T205" s="165" t="str">
        <f t="shared" si="20"/>
        <v/>
      </c>
      <c r="U205" s="167" t="str">
        <f t="shared" si="21"/>
        <v/>
      </c>
      <c r="V205" s="167"/>
      <c r="Y205" t="str">
        <f>IF(AG205&lt;&gt;"",VLOOKUP(AG205,Packs!$W:$X,2,FALSE),"")</f>
        <v/>
      </c>
      <c r="Z205" s="19"/>
      <c r="AA205" s="23"/>
      <c r="AB205" s="23"/>
      <c r="AC205" s="23"/>
      <c r="AD205" s="19"/>
      <c r="AE205" s="19"/>
      <c r="AG205" s="45" t="str">
        <f t="shared" si="22"/>
        <v/>
      </c>
      <c r="AH205" s="64"/>
    </row>
    <row r="206" spans="13:34" ht="15" x14ac:dyDescent="0.25">
      <c r="M206" s="136" t="str">
        <f>IFERROR(INDEX(Packs!$M:$V,MATCH($P206,Packs!$W:$W,0),MATCH($K206,Packs!$M$1:$V$1,0)),"")</f>
        <v/>
      </c>
      <c r="N206" s="136" t="str">
        <f t="shared" si="16"/>
        <v/>
      </c>
      <c r="O206" s="136" t="str">
        <f>IFERROR(VLOOKUP(N206,'Table de correspondance'!$R:$S,2,FALSE),M206)</f>
        <v/>
      </c>
      <c r="P206" s="136" t="str">
        <f t="shared" si="17"/>
        <v/>
      </c>
      <c r="Q206" s="148" t="str">
        <f>IFERROR(F206*VLOOKUP(J206,'Table de correspondance'!$D:$E,2,FALSE),"")</f>
        <v/>
      </c>
      <c r="R206" s="148" t="str">
        <f t="shared" si="18"/>
        <v/>
      </c>
      <c r="S206" s="136" t="str">
        <f t="shared" si="19"/>
        <v/>
      </c>
      <c r="T206" s="165" t="str">
        <f t="shared" si="20"/>
        <v/>
      </c>
      <c r="U206" s="167" t="str">
        <f t="shared" si="21"/>
        <v/>
      </c>
      <c r="V206" s="167"/>
      <c r="Y206" t="str">
        <f>IF(AG206&lt;&gt;"",VLOOKUP(AG206,Packs!$W:$X,2,FALSE),"")</f>
        <v/>
      </c>
      <c r="Z206" s="19"/>
      <c r="AA206" s="23"/>
      <c r="AB206" s="23"/>
      <c r="AC206" s="23"/>
      <c r="AD206" s="19"/>
      <c r="AE206" s="19"/>
      <c r="AG206" s="45" t="str">
        <f t="shared" si="22"/>
        <v/>
      </c>
      <c r="AH206" s="64"/>
    </row>
    <row r="207" spans="13:34" ht="15" x14ac:dyDescent="0.25">
      <c r="M207" s="136" t="str">
        <f>IFERROR(INDEX(Packs!$M:$V,MATCH($P207,Packs!$W:$W,0),MATCH($K207,Packs!$M$1:$V$1,0)),"")</f>
        <v/>
      </c>
      <c r="N207" s="136" t="str">
        <f t="shared" ref="N207:N270" si="23">_xlfn.CONCAT(K207,L207)</f>
        <v/>
      </c>
      <c r="O207" s="136" t="str">
        <f>IFERROR(VLOOKUP(N207,'Table de correspondance'!$R:$S,2,FALSE),M207)</f>
        <v/>
      </c>
      <c r="P207" s="136" t="str">
        <f t="shared" ref="P207:P270" si="24">_xlfn.CONCAT(B207,C207,D207,E207)</f>
        <v/>
      </c>
      <c r="Q207" s="148" t="str">
        <f>IFERROR(F207*VLOOKUP(J207,'Table de correspondance'!$D:$E,2,FALSE),"")</f>
        <v/>
      </c>
      <c r="R207" s="148" t="str">
        <f t="shared" si="18"/>
        <v/>
      </c>
      <c r="S207" s="136" t="str">
        <f t="shared" si="19"/>
        <v/>
      </c>
      <c r="T207" s="165" t="str">
        <f t="shared" si="20"/>
        <v/>
      </c>
      <c r="U207" s="167" t="str">
        <f t="shared" si="21"/>
        <v/>
      </c>
      <c r="V207" s="167"/>
      <c r="Y207" t="str">
        <f>IF(AG207&lt;&gt;"",VLOOKUP(AG207,Packs!$W:$X,2,FALSE),"")</f>
        <v/>
      </c>
      <c r="Z207" s="19"/>
      <c r="AA207" s="23"/>
      <c r="AB207" s="23"/>
      <c r="AC207" s="23"/>
      <c r="AD207" s="19"/>
      <c r="AE207" s="19"/>
      <c r="AG207" s="45" t="str">
        <f t="shared" si="22"/>
        <v/>
      </c>
      <c r="AH207" s="64"/>
    </row>
    <row r="208" spans="13:34" ht="15" x14ac:dyDescent="0.25">
      <c r="M208" s="136" t="str">
        <f>IFERROR(INDEX(Packs!$M:$V,MATCH($P208,Packs!$W:$W,0),MATCH($K208,Packs!$M$1:$V$1,0)),"")</f>
        <v/>
      </c>
      <c r="N208" s="136" t="str">
        <f t="shared" si="23"/>
        <v/>
      </c>
      <c r="O208" s="136" t="str">
        <f>IFERROR(VLOOKUP(N208,'Table de correspondance'!$R:$S,2,FALSE),M208)</f>
        <v/>
      </c>
      <c r="P208" s="136" t="str">
        <f t="shared" si="24"/>
        <v/>
      </c>
      <c r="Q208" s="148" t="str">
        <f>IFERROR(F208*VLOOKUP(J208,'Table de correspondance'!$D:$E,2,FALSE),"")</f>
        <v/>
      </c>
      <c r="R208" s="148" t="str">
        <f t="shared" ref="R208:R250" si="25">IF(O208&lt;&gt;"",(Q208*(1+O208)),Q208)</f>
        <v/>
      </c>
      <c r="S208" s="136" t="str">
        <f t="shared" ref="S208:S271" si="26">IF(J208&lt;&gt;"",50%,"")</f>
        <v/>
      </c>
      <c r="T208" s="165" t="str">
        <f t="shared" ref="T208:T271" si="27">IF(AND(G208&lt;&gt;"",J208&lt;&gt;""),R208*(1-G208),"")</f>
        <v/>
      </c>
      <c r="U208" s="167" t="str">
        <f t="shared" ref="U208:U271" si="28">IF(T208="","",T208*(1-S208))</f>
        <v/>
      </c>
      <c r="V208" s="167"/>
      <c r="Y208" t="str">
        <f>IF(AG208&lt;&gt;"",VLOOKUP(AG208,Packs!$W:$X,2,FALSE),"")</f>
        <v/>
      </c>
      <c r="Z208" s="19"/>
      <c r="AA208" s="23"/>
      <c r="AB208" s="23"/>
      <c r="AC208" s="23"/>
      <c r="AD208" s="19"/>
      <c r="AE208" s="19"/>
      <c r="AG208" s="45" t="str">
        <f t="shared" ref="AG208:AG250" si="29">IFERROR(_xlfn.CONCAT(Z208,AA208,AB208,AC208),"")</f>
        <v/>
      </c>
      <c r="AH208" s="64"/>
    </row>
    <row r="209" spans="13:34" ht="15" x14ac:dyDescent="0.25">
      <c r="M209" s="136" t="str">
        <f>IFERROR(INDEX(Packs!$M:$V,MATCH($P209,Packs!$W:$W,0),MATCH($K209,Packs!$M$1:$V$1,0)),"")</f>
        <v/>
      </c>
      <c r="N209" s="136" t="str">
        <f t="shared" si="23"/>
        <v/>
      </c>
      <c r="O209" s="136" t="str">
        <f>IFERROR(VLOOKUP(N209,'Table de correspondance'!$R:$S,2,FALSE),M209)</f>
        <v/>
      </c>
      <c r="P209" s="136" t="str">
        <f t="shared" si="24"/>
        <v/>
      </c>
      <c r="Q209" s="148" t="str">
        <f>IFERROR(F209*VLOOKUP(J209,'Table de correspondance'!$D:$E,2,FALSE),"")</f>
        <v/>
      </c>
      <c r="R209" s="148" t="str">
        <f t="shared" si="25"/>
        <v/>
      </c>
      <c r="S209" s="136" t="str">
        <f t="shared" si="26"/>
        <v/>
      </c>
      <c r="T209" s="165" t="str">
        <f t="shared" si="27"/>
        <v/>
      </c>
      <c r="U209" s="167" t="str">
        <f t="shared" si="28"/>
        <v/>
      </c>
      <c r="V209" s="167"/>
      <c r="Y209" t="str">
        <f>IF(AG209&lt;&gt;"",VLOOKUP(AG209,Packs!$W:$X,2,FALSE),"")</f>
        <v/>
      </c>
      <c r="Z209" s="19"/>
      <c r="AA209" s="23"/>
      <c r="AB209" s="23"/>
      <c r="AC209" s="23"/>
      <c r="AD209" s="19"/>
      <c r="AE209" s="19"/>
      <c r="AG209" s="45" t="str">
        <f t="shared" si="29"/>
        <v/>
      </c>
      <c r="AH209" s="64"/>
    </row>
    <row r="210" spans="13:34" ht="15" x14ac:dyDescent="0.25">
      <c r="M210" s="136" t="str">
        <f>IFERROR(INDEX(Packs!$M:$V,MATCH($P210,Packs!$W:$W,0),MATCH($K210,Packs!$M$1:$V$1,0)),"")</f>
        <v/>
      </c>
      <c r="N210" s="136" t="str">
        <f t="shared" si="23"/>
        <v/>
      </c>
      <c r="O210" s="136" t="str">
        <f>IFERROR(VLOOKUP(N210,'Table de correspondance'!$R:$S,2,FALSE),M210)</f>
        <v/>
      </c>
      <c r="P210" s="136" t="str">
        <f t="shared" si="24"/>
        <v/>
      </c>
      <c r="Q210" s="148" t="str">
        <f>IFERROR(F210*VLOOKUP(J210,'Table de correspondance'!$D:$E,2,FALSE),"")</f>
        <v/>
      </c>
      <c r="R210" s="148" t="str">
        <f t="shared" si="25"/>
        <v/>
      </c>
      <c r="S210" s="136" t="str">
        <f t="shared" si="26"/>
        <v/>
      </c>
      <c r="T210" s="165" t="str">
        <f t="shared" si="27"/>
        <v/>
      </c>
      <c r="U210" s="167" t="str">
        <f t="shared" si="28"/>
        <v/>
      </c>
      <c r="V210" s="167"/>
      <c r="Y210" t="str">
        <f>IF(AG210&lt;&gt;"",VLOOKUP(AG210,Packs!$W:$X,2,FALSE),"")</f>
        <v/>
      </c>
      <c r="Z210" s="19"/>
      <c r="AA210" s="23"/>
      <c r="AB210" s="23"/>
      <c r="AC210" s="23"/>
      <c r="AD210" s="19"/>
      <c r="AE210" s="19"/>
      <c r="AG210" s="45" t="str">
        <f t="shared" si="29"/>
        <v/>
      </c>
      <c r="AH210" s="64"/>
    </row>
    <row r="211" spans="13:34" ht="15" x14ac:dyDescent="0.25">
      <c r="M211" s="136" t="str">
        <f>IFERROR(INDEX(Packs!$M:$V,MATCH($P211,Packs!$W:$W,0),MATCH($K211,Packs!$M$1:$V$1,0)),"")</f>
        <v/>
      </c>
      <c r="N211" s="136" t="str">
        <f t="shared" si="23"/>
        <v/>
      </c>
      <c r="O211" s="136" t="str">
        <f>IFERROR(VLOOKUP(N211,'Table de correspondance'!$R:$S,2,FALSE),M211)</f>
        <v/>
      </c>
      <c r="P211" s="136" t="str">
        <f t="shared" si="24"/>
        <v/>
      </c>
      <c r="Q211" s="148" t="str">
        <f>IFERROR(F211*VLOOKUP(J211,'Table de correspondance'!$D:$E,2,FALSE),"")</f>
        <v/>
      </c>
      <c r="R211" s="148" t="str">
        <f t="shared" si="25"/>
        <v/>
      </c>
      <c r="S211" s="136" t="str">
        <f t="shared" si="26"/>
        <v/>
      </c>
      <c r="T211" s="165" t="str">
        <f t="shared" si="27"/>
        <v/>
      </c>
      <c r="U211" s="167" t="str">
        <f t="shared" si="28"/>
        <v/>
      </c>
      <c r="V211" s="167"/>
      <c r="Y211" t="str">
        <f>IF(AG211&lt;&gt;"",VLOOKUP(AG211,Packs!$W:$X,2,FALSE),"")</f>
        <v/>
      </c>
      <c r="Z211" s="19"/>
      <c r="AA211" s="23"/>
      <c r="AB211" s="23"/>
      <c r="AC211" s="23"/>
      <c r="AD211" s="19"/>
      <c r="AE211" s="19"/>
      <c r="AG211" s="45" t="str">
        <f t="shared" si="29"/>
        <v/>
      </c>
      <c r="AH211" s="64"/>
    </row>
    <row r="212" spans="13:34" ht="15" x14ac:dyDescent="0.25">
      <c r="M212" s="136" t="str">
        <f>IFERROR(INDEX(Packs!$M:$V,MATCH($P212,Packs!$W:$W,0),MATCH($K212,Packs!$M$1:$V$1,0)),"")</f>
        <v/>
      </c>
      <c r="N212" s="136" t="str">
        <f t="shared" si="23"/>
        <v/>
      </c>
      <c r="O212" s="136" t="str">
        <f>IFERROR(VLOOKUP(N212,'Table de correspondance'!$R:$S,2,FALSE),M212)</f>
        <v/>
      </c>
      <c r="P212" s="136" t="str">
        <f t="shared" si="24"/>
        <v/>
      </c>
      <c r="Q212" s="148" t="str">
        <f>IFERROR(F212*VLOOKUP(J212,'Table de correspondance'!$D:$E,2,FALSE),"")</f>
        <v/>
      </c>
      <c r="R212" s="148" t="str">
        <f t="shared" si="25"/>
        <v/>
      </c>
      <c r="S212" s="136" t="str">
        <f t="shared" si="26"/>
        <v/>
      </c>
      <c r="T212" s="165" t="str">
        <f t="shared" si="27"/>
        <v/>
      </c>
      <c r="U212" s="167" t="str">
        <f t="shared" si="28"/>
        <v/>
      </c>
      <c r="V212" s="167"/>
      <c r="Y212" t="str">
        <f>IF(AG212&lt;&gt;"",VLOOKUP(AG212,Packs!$W:$X,2,FALSE),"")</f>
        <v/>
      </c>
      <c r="Z212" s="19"/>
      <c r="AA212" s="23"/>
      <c r="AB212" s="23"/>
      <c r="AC212" s="23"/>
      <c r="AD212" s="19"/>
      <c r="AE212" s="19"/>
      <c r="AG212" s="45" t="str">
        <f t="shared" si="29"/>
        <v/>
      </c>
      <c r="AH212" s="64"/>
    </row>
    <row r="213" spans="13:34" ht="15" x14ac:dyDescent="0.25">
      <c r="M213" s="136" t="str">
        <f>IFERROR(INDEX(Packs!$M:$V,MATCH($P213,Packs!$W:$W,0),MATCH($K213,Packs!$M$1:$V$1,0)),"")</f>
        <v/>
      </c>
      <c r="N213" s="136" t="str">
        <f t="shared" si="23"/>
        <v/>
      </c>
      <c r="O213" s="136" t="str">
        <f>IFERROR(VLOOKUP(N213,'Table de correspondance'!$R:$S,2,FALSE),M213)</f>
        <v/>
      </c>
      <c r="P213" s="136" t="str">
        <f t="shared" si="24"/>
        <v/>
      </c>
      <c r="Q213" s="148" t="str">
        <f>IFERROR(F213*VLOOKUP(J213,'Table de correspondance'!$D:$E,2,FALSE),"")</f>
        <v/>
      </c>
      <c r="R213" s="148" t="str">
        <f t="shared" si="25"/>
        <v/>
      </c>
      <c r="S213" s="136" t="str">
        <f t="shared" si="26"/>
        <v/>
      </c>
      <c r="T213" s="165" t="str">
        <f t="shared" si="27"/>
        <v/>
      </c>
      <c r="U213" s="167" t="str">
        <f t="shared" si="28"/>
        <v/>
      </c>
      <c r="V213" s="167"/>
      <c r="Y213" t="str">
        <f>IF(AG213&lt;&gt;"",VLOOKUP(AG213,Packs!$W:$X,2,FALSE),"")</f>
        <v/>
      </c>
      <c r="Z213" s="19"/>
      <c r="AA213" s="23"/>
      <c r="AB213" s="23"/>
      <c r="AC213" s="23"/>
      <c r="AD213" s="19"/>
      <c r="AE213" s="19"/>
      <c r="AG213" s="45" t="str">
        <f t="shared" si="29"/>
        <v/>
      </c>
      <c r="AH213" s="64"/>
    </row>
    <row r="214" spans="13:34" ht="15" x14ac:dyDescent="0.25">
      <c r="M214" s="136" t="str">
        <f>IFERROR(INDEX(Packs!$M:$V,MATCH($P214,Packs!$W:$W,0),MATCH($K214,Packs!$M$1:$V$1,0)),"")</f>
        <v/>
      </c>
      <c r="N214" s="136" t="str">
        <f t="shared" si="23"/>
        <v/>
      </c>
      <c r="O214" s="136" t="str">
        <f>IFERROR(VLOOKUP(N214,'Table de correspondance'!$R:$S,2,FALSE),M214)</f>
        <v/>
      </c>
      <c r="P214" s="136" t="str">
        <f t="shared" si="24"/>
        <v/>
      </c>
      <c r="Q214" s="148" t="str">
        <f>IFERROR(F214*VLOOKUP(J214,'Table de correspondance'!$D:$E,2,FALSE),"")</f>
        <v/>
      </c>
      <c r="R214" s="148" t="str">
        <f t="shared" si="25"/>
        <v/>
      </c>
      <c r="S214" s="136" t="str">
        <f t="shared" si="26"/>
        <v/>
      </c>
      <c r="T214" s="165" t="str">
        <f t="shared" si="27"/>
        <v/>
      </c>
      <c r="U214" s="167" t="str">
        <f t="shared" si="28"/>
        <v/>
      </c>
      <c r="V214" s="167"/>
      <c r="Y214" t="str">
        <f>IF(AG214&lt;&gt;"",VLOOKUP(AG214,Packs!$W:$X,2,FALSE),"")</f>
        <v/>
      </c>
      <c r="Z214" s="19"/>
      <c r="AA214" s="23"/>
      <c r="AB214" s="23"/>
      <c r="AC214" s="23"/>
      <c r="AD214" s="19"/>
      <c r="AE214" s="19"/>
      <c r="AG214" s="45" t="str">
        <f t="shared" si="29"/>
        <v/>
      </c>
      <c r="AH214" s="64"/>
    </row>
    <row r="215" spans="13:34" ht="15" x14ac:dyDescent="0.25">
      <c r="M215" s="136" t="str">
        <f>IFERROR(INDEX(Packs!$M:$V,MATCH($P215,Packs!$W:$W,0),MATCH($K215,Packs!$M$1:$V$1,0)),"")</f>
        <v/>
      </c>
      <c r="N215" s="136" t="str">
        <f t="shared" si="23"/>
        <v/>
      </c>
      <c r="O215" s="136" t="str">
        <f>IFERROR(VLOOKUP(N215,'Table de correspondance'!$R:$S,2,FALSE),M215)</f>
        <v/>
      </c>
      <c r="P215" s="136" t="str">
        <f t="shared" si="24"/>
        <v/>
      </c>
      <c r="Q215" s="148" t="str">
        <f>IFERROR(F215*VLOOKUP(J215,'Table de correspondance'!$D:$E,2,FALSE),"")</f>
        <v/>
      </c>
      <c r="R215" s="148" t="str">
        <f t="shared" si="25"/>
        <v/>
      </c>
      <c r="S215" s="136" t="str">
        <f t="shared" si="26"/>
        <v/>
      </c>
      <c r="T215" s="165" t="str">
        <f t="shared" si="27"/>
        <v/>
      </c>
      <c r="U215" s="167" t="str">
        <f t="shared" si="28"/>
        <v/>
      </c>
      <c r="V215" s="167"/>
      <c r="Y215" t="str">
        <f>IF(AG215&lt;&gt;"",VLOOKUP(AG215,Packs!$W:$X,2,FALSE),"")</f>
        <v/>
      </c>
      <c r="Z215" s="19"/>
      <c r="AA215" s="23"/>
      <c r="AB215" s="23"/>
      <c r="AC215" s="23"/>
      <c r="AD215" s="19"/>
      <c r="AE215" s="19"/>
      <c r="AG215" s="45" t="str">
        <f t="shared" si="29"/>
        <v/>
      </c>
      <c r="AH215" s="64"/>
    </row>
    <row r="216" spans="13:34" ht="15" x14ac:dyDescent="0.25">
      <c r="M216" s="136" t="str">
        <f>IFERROR(INDEX(Packs!$M:$V,MATCH($P216,Packs!$W:$W,0),MATCH($K216,Packs!$M$1:$V$1,0)),"")</f>
        <v/>
      </c>
      <c r="N216" s="136" t="str">
        <f t="shared" si="23"/>
        <v/>
      </c>
      <c r="O216" s="136" t="str">
        <f>IFERROR(VLOOKUP(N216,'Table de correspondance'!$R:$S,2,FALSE),M216)</f>
        <v/>
      </c>
      <c r="P216" s="136" t="str">
        <f t="shared" si="24"/>
        <v/>
      </c>
      <c r="Q216" s="148" t="str">
        <f>IFERROR(F216*VLOOKUP(J216,'Table de correspondance'!$D:$E,2,FALSE),"")</f>
        <v/>
      </c>
      <c r="R216" s="148" t="str">
        <f t="shared" si="25"/>
        <v/>
      </c>
      <c r="S216" s="136" t="str">
        <f t="shared" si="26"/>
        <v/>
      </c>
      <c r="T216" s="165" t="str">
        <f t="shared" si="27"/>
        <v/>
      </c>
      <c r="U216" s="167" t="str">
        <f t="shared" si="28"/>
        <v/>
      </c>
      <c r="V216" s="167"/>
      <c r="Y216" t="str">
        <f>IF(AG216&lt;&gt;"",VLOOKUP(AG216,Packs!$W:$X,2,FALSE),"")</f>
        <v/>
      </c>
      <c r="Z216" s="19"/>
      <c r="AA216" s="23"/>
      <c r="AB216" s="23"/>
      <c r="AC216" s="23"/>
      <c r="AD216" s="19"/>
      <c r="AE216" s="19"/>
      <c r="AG216" s="45" t="str">
        <f t="shared" si="29"/>
        <v/>
      </c>
      <c r="AH216" s="64"/>
    </row>
    <row r="217" spans="13:34" ht="15" x14ac:dyDescent="0.25">
      <c r="M217" s="136" t="str">
        <f>IFERROR(INDEX(Packs!$M:$V,MATCH($P217,Packs!$W:$W,0),MATCH($K217,Packs!$M$1:$V$1,0)),"")</f>
        <v/>
      </c>
      <c r="N217" s="136" t="str">
        <f t="shared" si="23"/>
        <v/>
      </c>
      <c r="O217" s="136" t="str">
        <f>IFERROR(VLOOKUP(N217,'Table de correspondance'!$R:$S,2,FALSE),M217)</f>
        <v/>
      </c>
      <c r="P217" s="136" t="str">
        <f t="shared" si="24"/>
        <v/>
      </c>
      <c r="Q217" s="148" t="str">
        <f>IFERROR(F217*VLOOKUP(J217,'Table de correspondance'!$D:$E,2,FALSE),"")</f>
        <v/>
      </c>
      <c r="R217" s="148" t="str">
        <f t="shared" si="25"/>
        <v/>
      </c>
      <c r="S217" s="136" t="str">
        <f t="shared" si="26"/>
        <v/>
      </c>
      <c r="T217" s="165" t="str">
        <f t="shared" si="27"/>
        <v/>
      </c>
      <c r="U217" s="167" t="str">
        <f t="shared" si="28"/>
        <v/>
      </c>
      <c r="V217" s="167"/>
      <c r="Y217" t="str">
        <f>IF(AG217&lt;&gt;"",VLOOKUP(AG217,Packs!$W:$X,2,FALSE),"")</f>
        <v/>
      </c>
      <c r="Z217" s="19"/>
      <c r="AA217" s="23"/>
      <c r="AB217" s="23"/>
      <c r="AC217" s="23"/>
      <c r="AD217" s="19"/>
      <c r="AE217" s="19"/>
      <c r="AG217" s="45" t="str">
        <f t="shared" si="29"/>
        <v/>
      </c>
      <c r="AH217" s="64"/>
    </row>
    <row r="218" spans="13:34" ht="15" x14ac:dyDescent="0.25">
      <c r="M218" s="136" t="str">
        <f>IFERROR(INDEX(Packs!$M:$V,MATCH($P218,Packs!$W:$W,0),MATCH($K218,Packs!$M$1:$V$1,0)),"")</f>
        <v/>
      </c>
      <c r="N218" s="136" t="str">
        <f t="shared" si="23"/>
        <v/>
      </c>
      <c r="O218" s="136" t="str">
        <f>IFERROR(VLOOKUP(N218,'Table de correspondance'!$R:$S,2,FALSE),M218)</f>
        <v/>
      </c>
      <c r="P218" s="136" t="str">
        <f t="shared" si="24"/>
        <v/>
      </c>
      <c r="Q218" s="148" t="str">
        <f>IFERROR(F218*VLOOKUP(J218,'Table de correspondance'!$D:$E,2,FALSE),"")</f>
        <v/>
      </c>
      <c r="R218" s="148" t="str">
        <f t="shared" si="25"/>
        <v/>
      </c>
      <c r="S218" s="136" t="str">
        <f t="shared" si="26"/>
        <v/>
      </c>
      <c r="T218" s="165" t="str">
        <f t="shared" si="27"/>
        <v/>
      </c>
      <c r="U218" s="167" t="str">
        <f t="shared" si="28"/>
        <v/>
      </c>
      <c r="V218" s="167"/>
      <c r="Y218" t="str">
        <f>IF(AG218&lt;&gt;"",VLOOKUP(AG218,Packs!$W:$X,2,FALSE),"")</f>
        <v/>
      </c>
      <c r="Z218" s="19"/>
      <c r="AA218" s="23"/>
      <c r="AB218" s="23"/>
      <c r="AC218" s="23"/>
      <c r="AD218" s="19"/>
      <c r="AE218" s="19"/>
      <c r="AG218" s="45" t="str">
        <f t="shared" si="29"/>
        <v/>
      </c>
      <c r="AH218" s="64"/>
    </row>
    <row r="219" spans="13:34" ht="15" x14ac:dyDescent="0.25">
      <c r="M219" s="136" t="str">
        <f>IFERROR(INDEX(Packs!$M:$V,MATCH($P219,Packs!$W:$W,0),MATCH($K219,Packs!$M$1:$V$1,0)),"")</f>
        <v/>
      </c>
      <c r="N219" s="136" t="str">
        <f t="shared" si="23"/>
        <v/>
      </c>
      <c r="O219" s="136" t="str">
        <f>IFERROR(VLOOKUP(N219,'Table de correspondance'!$R:$S,2,FALSE),M219)</f>
        <v/>
      </c>
      <c r="P219" s="136" t="str">
        <f t="shared" si="24"/>
        <v/>
      </c>
      <c r="Q219" s="148" t="str">
        <f>IFERROR(F219*VLOOKUP(J219,'Table de correspondance'!$D:$E,2,FALSE),"")</f>
        <v/>
      </c>
      <c r="R219" s="148" t="str">
        <f t="shared" si="25"/>
        <v/>
      </c>
      <c r="S219" s="136" t="str">
        <f t="shared" si="26"/>
        <v/>
      </c>
      <c r="T219" s="165" t="str">
        <f t="shared" si="27"/>
        <v/>
      </c>
      <c r="U219" s="167" t="str">
        <f t="shared" si="28"/>
        <v/>
      </c>
      <c r="V219" s="167"/>
      <c r="Y219" t="str">
        <f>IF(AG219&lt;&gt;"",VLOOKUP(AG219,Packs!$W:$X,2,FALSE),"")</f>
        <v/>
      </c>
      <c r="Z219" s="19"/>
      <c r="AA219" s="23"/>
      <c r="AB219" s="23"/>
      <c r="AC219" s="23"/>
      <c r="AD219" s="19"/>
      <c r="AE219" s="19"/>
      <c r="AG219" s="45" t="str">
        <f t="shared" si="29"/>
        <v/>
      </c>
      <c r="AH219" s="64"/>
    </row>
    <row r="220" spans="13:34" ht="15" x14ac:dyDescent="0.25">
      <c r="M220" s="136" t="str">
        <f>IFERROR(INDEX(Packs!$M:$V,MATCH($P220,Packs!$W:$W,0),MATCH($K220,Packs!$M$1:$V$1,0)),"")</f>
        <v/>
      </c>
      <c r="N220" s="136" t="str">
        <f t="shared" si="23"/>
        <v/>
      </c>
      <c r="O220" s="136" t="str">
        <f>IFERROR(VLOOKUP(N220,'Table de correspondance'!$R:$S,2,FALSE),M220)</f>
        <v/>
      </c>
      <c r="P220" s="136" t="str">
        <f t="shared" si="24"/>
        <v/>
      </c>
      <c r="Q220" s="148" t="str">
        <f>IFERROR(F220*VLOOKUP(J220,'Table de correspondance'!$D:$E,2,FALSE),"")</f>
        <v/>
      </c>
      <c r="R220" s="148" t="str">
        <f t="shared" si="25"/>
        <v/>
      </c>
      <c r="S220" s="136" t="str">
        <f t="shared" si="26"/>
        <v/>
      </c>
      <c r="T220" s="165" t="str">
        <f t="shared" si="27"/>
        <v/>
      </c>
      <c r="U220" s="167" t="str">
        <f t="shared" si="28"/>
        <v/>
      </c>
      <c r="V220" s="167"/>
      <c r="Y220" t="str">
        <f>IF(AG220&lt;&gt;"",VLOOKUP(AG220,Packs!$W:$X,2,FALSE),"")</f>
        <v/>
      </c>
      <c r="Z220" s="19"/>
      <c r="AA220" s="23"/>
      <c r="AB220" s="23"/>
      <c r="AC220" s="23"/>
      <c r="AD220" s="19"/>
      <c r="AE220" s="19"/>
      <c r="AG220" s="45" t="str">
        <f t="shared" si="29"/>
        <v/>
      </c>
      <c r="AH220" s="64"/>
    </row>
    <row r="221" spans="13:34" ht="15" x14ac:dyDescent="0.25">
      <c r="M221" s="136" t="str">
        <f>IFERROR(INDEX(Packs!$M:$V,MATCH($P221,Packs!$W:$W,0),MATCH($K221,Packs!$M$1:$V$1,0)),"")</f>
        <v/>
      </c>
      <c r="N221" s="136" t="str">
        <f t="shared" si="23"/>
        <v/>
      </c>
      <c r="O221" s="136" t="str">
        <f>IFERROR(VLOOKUP(N221,'Table de correspondance'!$R:$S,2,FALSE),M221)</f>
        <v/>
      </c>
      <c r="P221" s="136" t="str">
        <f t="shared" si="24"/>
        <v/>
      </c>
      <c r="Q221" s="148" t="str">
        <f>IFERROR(F221*VLOOKUP(J221,'Table de correspondance'!$D:$E,2,FALSE),"")</f>
        <v/>
      </c>
      <c r="R221" s="148" t="str">
        <f t="shared" si="25"/>
        <v/>
      </c>
      <c r="S221" s="136" t="str">
        <f t="shared" si="26"/>
        <v/>
      </c>
      <c r="T221" s="165" t="str">
        <f t="shared" si="27"/>
        <v/>
      </c>
      <c r="U221" s="167" t="str">
        <f t="shared" si="28"/>
        <v/>
      </c>
      <c r="V221" s="167"/>
      <c r="Y221" t="str">
        <f>IF(AG221&lt;&gt;"",VLOOKUP(AG221,Packs!$W:$X,2,FALSE),"")</f>
        <v/>
      </c>
      <c r="Z221" s="19"/>
      <c r="AA221" s="23"/>
      <c r="AB221" s="23"/>
      <c r="AC221" s="23"/>
      <c r="AD221" s="19"/>
      <c r="AE221" s="19"/>
      <c r="AG221" s="45" t="str">
        <f t="shared" si="29"/>
        <v/>
      </c>
      <c r="AH221" s="64"/>
    </row>
    <row r="222" spans="13:34" ht="15" x14ac:dyDescent="0.25">
      <c r="M222" s="136" t="str">
        <f>IFERROR(INDEX(Packs!$M:$V,MATCH($P222,Packs!$W:$W,0),MATCH($K222,Packs!$M$1:$V$1,0)),"")</f>
        <v/>
      </c>
      <c r="N222" s="136" t="str">
        <f t="shared" si="23"/>
        <v/>
      </c>
      <c r="O222" s="136" t="str">
        <f>IFERROR(VLOOKUP(N222,'Table de correspondance'!$R:$S,2,FALSE),M222)</f>
        <v/>
      </c>
      <c r="P222" s="136" t="str">
        <f t="shared" si="24"/>
        <v/>
      </c>
      <c r="Q222" s="148" t="str">
        <f>IFERROR(F222*VLOOKUP(J222,'Table de correspondance'!$D:$E,2,FALSE),"")</f>
        <v/>
      </c>
      <c r="R222" s="148" t="str">
        <f t="shared" si="25"/>
        <v/>
      </c>
      <c r="S222" s="136" t="str">
        <f t="shared" si="26"/>
        <v/>
      </c>
      <c r="T222" s="165" t="str">
        <f t="shared" si="27"/>
        <v/>
      </c>
      <c r="U222" s="167" t="str">
        <f t="shared" si="28"/>
        <v/>
      </c>
      <c r="V222" s="167"/>
      <c r="Y222" t="str">
        <f>IF(AG222&lt;&gt;"",VLOOKUP(AG222,Packs!$W:$X,2,FALSE),"")</f>
        <v/>
      </c>
      <c r="Z222" s="19"/>
      <c r="AA222" s="23"/>
      <c r="AB222" s="23"/>
      <c r="AC222" s="23"/>
      <c r="AD222" s="19"/>
      <c r="AE222" s="19"/>
      <c r="AG222" s="45" t="str">
        <f t="shared" si="29"/>
        <v/>
      </c>
      <c r="AH222" s="64"/>
    </row>
    <row r="223" spans="13:34" ht="15" x14ac:dyDescent="0.25">
      <c r="M223" s="136" t="str">
        <f>IFERROR(INDEX(Packs!$M:$V,MATCH($P223,Packs!$W:$W,0),MATCH($K223,Packs!$M$1:$V$1,0)),"")</f>
        <v/>
      </c>
      <c r="N223" s="136" t="str">
        <f t="shared" si="23"/>
        <v/>
      </c>
      <c r="O223" s="136" t="str">
        <f>IFERROR(VLOOKUP(N223,'Table de correspondance'!$R:$S,2,FALSE),M223)</f>
        <v/>
      </c>
      <c r="P223" s="136" t="str">
        <f t="shared" si="24"/>
        <v/>
      </c>
      <c r="Q223" s="148" t="str">
        <f>IFERROR(F223*VLOOKUP(J223,'Table de correspondance'!$D:$E,2,FALSE),"")</f>
        <v/>
      </c>
      <c r="R223" s="148" t="str">
        <f t="shared" si="25"/>
        <v/>
      </c>
      <c r="S223" s="136" t="str">
        <f t="shared" si="26"/>
        <v/>
      </c>
      <c r="T223" s="165" t="str">
        <f t="shared" si="27"/>
        <v/>
      </c>
      <c r="U223" s="167" t="str">
        <f t="shared" si="28"/>
        <v/>
      </c>
      <c r="V223" s="167"/>
      <c r="Y223" t="str">
        <f>IF(AG223&lt;&gt;"",VLOOKUP(AG223,Packs!$W:$X,2,FALSE),"")</f>
        <v/>
      </c>
      <c r="Z223" s="19"/>
      <c r="AA223" s="23"/>
      <c r="AB223" s="23"/>
      <c r="AC223" s="23"/>
      <c r="AD223" s="19"/>
      <c r="AE223" s="19"/>
      <c r="AG223" s="45" t="str">
        <f t="shared" si="29"/>
        <v/>
      </c>
      <c r="AH223" s="64"/>
    </row>
    <row r="224" spans="13:34" ht="15" x14ac:dyDescent="0.25">
      <c r="M224" s="136" t="str">
        <f>IFERROR(INDEX(Packs!$M:$V,MATCH($P224,Packs!$W:$W,0),MATCH($K224,Packs!$M$1:$V$1,0)),"")</f>
        <v/>
      </c>
      <c r="N224" s="136" t="str">
        <f t="shared" si="23"/>
        <v/>
      </c>
      <c r="O224" s="136" t="str">
        <f>IFERROR(VLOOKUP(N224,'Table de correspondance'!$R:$S,2,FALSE),M224)</f>
        <v/>
      </c>
      <c r="P224" s="136" t="str">
        <f t="shared" si="24"/>
        <v/>
      </c>
      <c r="Q224" s="148" t="str">
        <f>IFERROR(F224*VLOOKUP(J224,'Table de correspondance'!$D:$E,2,FALSE),"")</f>
        <v/>
      </c>
      <c r="R224" s="148" t="str">
        <f t="shared" si="25"/>
        <v/>
      </c>
      <c r="S224" s="136" t="str">
        <f t="shared" si="26"/>
        <v/>
      </c>
      <c r="T224" s="165" t="str">
        <f t="shared" si="27"/>
        <v/>
      </c>
      <c r="U224" s="167" t="str">
        <f t="shared" si="28"/>
        <v/>
      </c>
      <c r="V224" s="167"/>
      <c r="Y224" t="str">
        <f>IF(AG224&lt;&gt;"",VLOOKUP(AG224,Packs!$W:$X,2,FALSE),"")</f>
        <v/>
      </c>
      <c r="Z224" s="19"/>
      <c r="AA224" s="23"/>
      <c r="AB224" s="23"/>
      <c r="AC224" s="23"/>
      <c r="AD224" s="19"/>
      <c r="AE224" s="19"/>
      <c r="AG224" s="45" t="str">
        <f t="shared" si="29"/>
        <v/>
      </c>
      <c r="AH224" s="64"/>
    </row>
    <row r="225" spans="13:34" ht="15" x14ac:dyDescent="0.25">
      <c r="M225" s="136" t="str">
        <f>IFERROR(INDEX(Packs!$M:$V,MATCH($P225,Packs!$W:$W,0),MATCH($K225,Packs!$M$1:$V$1,0)),"")</f>
        <v/>
      </c>
      <c r="N225" s="136" t="str">
        <f t="shared" si="23"/>
        <v/>
      </c>
      <c r="O225" s="136" t="str">
        <f>IFERROR(VLOOKUP(N225,'Table de correspondance'!$R:$S,2,FALSE),M225)</f>
        <v/>
      </c>
      <c r="P225" s="136" t="str">
        <f t="shared" si="24"/>
        <v/>
      </c>
      <c r="Q225" s="148" t="str">
        <f>IFERROR(F225*VLOOKUP(J225,'Table de correspondance'!$D:$E,2,FALSE),"")</f>
        <v/>
      </c>
      <c r="R225" s="148" t="str">
        <f t="shared" si="25"/>
        <v/>
      </c>
      <c r="S225" s="136" t="str">
        <f t="shared" si="26"/>
        <v/>
      </c>
      <c r="T225" s="165" t="str">
        <f t="shared" si="27"/>
        <v/>
      </c>
      <c r="U225" s="167" t="str">
        <f t="shared" si="28"/>
        <v/>
      </c>
      <c r="V225" s="167"/>
      <c r="Y225" t="str">
        <f>IF(AG225&lt;&gt;"",VLOOKUP(AG225,Packs!$W:$X,2,FALSE),"")</f>
        <v/>
      </c>
      <c r="Z225" s="19"/>
      <c r="AA225" s="23"/>
      <c r="AB225" s="23"/>
      <c r="AC225" s="23"/>
      <c r="AD225" s="19"/>
      <c r="AE225" s="19"/>
      <c r="AG225" s="45" t="str">
        <f t="shared" si="29"/>
        <v/>
      </c>
      <c r="AH225" s="64"/>
    </row>
    <row r="226" spans="13:34" ht="15" x14ac:dyDescent="0.25">
      <c r="M226" s="136" t="str">
        <f>IFERROR(INDEX(Packs!$M:$V,MATCH($P226,Packs!$W:$W,0),MATCH($K226,Packs!$M$1:$V$1,0)),"")</f>
        <v/>
      </c>
      <c r="N226" s="136" t="str">
        <f t="shared" si="23"/>
        <v/>
      </c>
      <c r="O226" s="136" t="str">
        <f>IFERROR(VLOOKUP(N226,'Table de correspondance'!$R:$S,2,FALSE),M226)</f>
        <v/>
      </c>
      <c r="P226" s="136" t="str">
        <f t="shared" si="24"/>
        <v/>
      </c>
      <c r="Q226" s="148" t="str">
        <f>IFERROR(F226*VLOOKUP(J226,'Table de correspondance'!$D:$E,2,FALSE),"")</f>
        <v/>
      </c>
      <c r="R226" s="148" t="str">
        <f t="shared" si="25"/>
        <v/>
      </c>
      <c r="S226" s="136" t="str">
        <f t="shared" si="26"/>
        <v/>
      </c>
      <c r="T226" s="165" t="str">
        <f t="shared" si="27"/>
        <v/>
      </c>
      <c r="U226" s="167" t="str">
        <f t="shared" si="28"/>
        <v/>
      </c>
      <c r="V226" s="167"/>
      <c r="Y226" t="str">
        <f>IF(AG226&lt;&gt;"",VLOOKUP(AG226,Packs!$W:$X,2,FALSE),"")</f>
        <v/>
      </c>
      <c r="Z226" s="19"/>
      <c r="AA226" s="23"/>
      <c r="AB226" s="23"/>
      <c r="AC226" s="23"/>
      <c r="AD226" s="19"/>
      <c r="AE226" s="19"/>
      <c r="AG226" s="45" t="str">
        <f t="shared" si="29"/>
        <v/>
      </c>
      <c r="AH226" s="64"/>
    </row>
    <row r="227" spans="13:34" ht="15" x14ac:dyDescent="0.25">
      <c r="M227" s="136" t="str">
        <f>IFERROR(INDEX(Packs!$M:$V,MATCH($P227,Packs!$W:$W,0),MATCH($K227,Packs!$M$1:$V$1,0)),"")</f>
        <v/>
      </c>
      <c r="N227" s="136" t="str">
        <f t="shared" si="23"/>
        <v/>
      </c>
      <c r="O227" s="136" t="str">
        <f>IFERROR(VLOOKUP(N227,'Table de correspondance'!$R:$S,2,FALSE),M227)</f>
        <v/>
      </c>
      <c r="P227" s="136" t="str">
        <f t="shared" si="24"/>
        <v/>
      </c>
      <c r="Q227" s="148" t="str">
        <f>IFERROR(F227*VLOOKUP(J227,'Table de correspondance'!$D:$E,2,FALSE),"")</f>
        <v/>
      </c>
      <c r="R227" s="148" t="str">
        <f t="shared" si="25"/>
        <v/>
      </c>
      <c r="S227" s="136" t="str">
        <f t="shared" si="26"/>
        <v/>
      </c>
      <c r="T227" s="165" t="str">
        <f t="shared" si="27"/>
        <v/>
      </c>
      <c r="U227" s="167" t="str">
        <f t="shared" si="28"/>
        <v/>
      </c>
      <c r="V227" s="167"/>
      <c r="Y227" t="str">
        <f>IF(AG227&lt;&gt;"",VLOOKUP(AG227,Packs!$W:$X,2,FALSE),"")</f>
        <v/>
      </c>
      <c r="Z227" s="19"/>
      <c r="AA227" s="23"/>
      <c r="AB227" s="23"/>
      <c r="AC227" s="23"/>
      <c r="AD227" s="19"/>
      <c r="AE227" s="19"/>
      <c r="AG227" s="45" t="str">
        <f t="shared" si="29"/>
        <v/>
      </c>
      <c r="AH227" s="64"/>
    </row>
    <row r="228" spans="13:34" ht="15" x14ac:dyDescent="0.25">
      <c r="M228" s="136" t="str">
        <f>IFERROR(INDEX(Packs!$M:$V,MATCH($P228,Packs!$W:$W,0),MATCH($K228,Packs!$M$1:$V$1,0)),"")</f>
        <v/>
      </c>
      <c r="N228" s="136" t="str">
        <f t="shared" si="23"/>
        <v/>
      </c>
      <c r="O228" s="136" t="str">
        <f>IFERROR(VLOOKUP(N228,'Table de correspondance'!$R:$S,2,FALSE),M228)</f>
        <v/>
      </c>
      <c r="P228" s="136" t="str">
        <f t="shared" si="24"/>
        <v/>
      </c>
      <c r="Q228" s="148" t="str">
        <f>IFERROR(F228*VLOOKUP(J228,'Table de correspondance'!$D:$E,2,FALSE),"")</f>
        <v/>
      </c>
      <c r="R228" s="148" t="str">
        <f t="shared" si="25"/>
        <v/>
      </c>
      <c r="S228" s="136" t="str">
        <f t="shared" si="26"/>
        <v/>
      </c>
      <c r="T228" s="165" t="str">
        <f t="shared" si="27"/>
        <v/>
      </c>
      <c r="U228" s="167" t="str">
        <f t="shared" si="28"/>
        <v/>
      </c>
      <c r="V228" s="167"/>
      <c r="Y228" t="str">
        <f>IF(AG228&lt;&gt;"",VLOOKUP(AG228,Packs!$W:$X,2,FALSE),"")</f>
        <v/>
      </c>
      <c r="Z228" s="19"/>
      <c r="AA228" s="23"/>
      <c r="AB228" s="23"/>
      <c r="AC228" s="23"/>
      <c r="AD228" s="19"/>
      <c r="AE228" s="19"/>
      <c r="AG228" s="45" t="str">
        <f t="shared" si="29"/>
        <v/>
      </c>
      <c r="AH228" s="64"/>
    </row>
    <row r="229" spans="13:34" ht="15" x14ac:dyDescent="0.25">
      <c r="M229" s="136" t="str">
        <f>IFERROR(INDEX(Packs!$M:$V,MATCH($P229,Packs!$W:$W,0),MATCH($K229,Packs!$M$1:$V$1,0)),"")</f>
        <v/>
      </c>
      <c r="N229" s="136" t="str">
        <f t="shared" si="23"/>
        <v/>
      </c>
      <c r="O229" s="136" t="str">
        <f>IFERROR(VLOOKUP(N229,'Table de correspondance'!$R:$S,2,FALSE),M229)</f>
        <v/>
      </c>
      <c r="P229" s="136" t="str">
        <f t="shared" si="24"/>
        <v/>
      </c>
      <c r="Q229" s="148" t="str">
        <f>IFERROR(F229*VLOOKUP(J229,'Table de correspondance'!$D:$E,2,FALSE),"")</f>
        <v/>
      </c>
      <c r="R229" s="148" t="str">
        <f t="shared" si="25"/>
        <v/>
      </c>
      <c r="S229" s="136" t="str">
        <f t="shared" si="26"/>
        <v/>
      </c>
      <c r="T229" s="165" t="str">
        <f t="shared" si="27"/>
        <v/>
      </c>
      <c r="U229" s="167" t="str">
        <f t="shared" si="28"/>
        <v/>
      </c>
      <c r="V229" s="167"/>
      <c r="Y229" t="str">
        <f>IF(AG229&lt;&gt;"",VLOOKUP(AG229,Packs!$W:$X,2,FALSE),"")</f>
        <v/>
      </c>
      <c r="Z229" s="19"/>
      <c r="AA229" s="23"/>
      <c r="AB229" s="23"/>
      <c r="AC229" s="23"/>
      <c r="AD229" s="19"/>
      <c r="AE229" s="19"/>
      <c r="AG229" s="45" t="str">
        <f t="shared" si="29"/>
        <v/>
      </c>
      <c r="AH229" s="64"/>
    </row>
    <row r="230" spans="13:34" ht="15" x14ac:dyDescent="0.25">
      <c r="M230" s="136" t="str">
        <f>IFERROR(INDEX(Packs!$M:$V,MATCH($P230,Packs!$W:$W,0),MATCH($K230,Packs!$M$1:$V$1,0)),"")</f>
        <v/>
      </c>
      <c r="N230" s="136" t="str">
        <f t="shared" si="23"/>
        <v/>
      </c>
      <c r="O230" s="136" t="str">
        <f>IFERROR(VLOOKUP(N230,'Table de correspondance'!$R:$S,2,FALSE),M230)</f>
        <v/>
      </c>
      <c r="P230" s="136" t="str">
        <f t="shared" si="24"/>
        <v/>
      </c>
      <c r="Q230" s="148" t="str">
        <f>IFERROR(F230*VLOOKUP(J230,'Table de correspondance'!$D:$E,2,FALSE),"")</f>
        <v/>
      </c>
      <c r="R230" s="148" t="str">
        <f t="shared" si="25"/>
        <v/>
      </c>
      <c r="S230" s="136" t="str">
        <f t="shared" si="26"/>
        <v/>
      </c>
      <c r="T230" s="165" t="str">
        <f t="shared" si="27"/>
        <v/>
      </c>
      <c r="U230" s="167" t="str">
        <f t="shared" si="28"/>
        <v/>
      </c>
      <c r="V230" s="167"/>
      <c r="Y230" t="str">
        <f>IF(AG230&lt;&gt;"",VLOOKUP(AG230,Packs!$W:$X,2,FALSE),"")</f>
        <v/>
      </c>
      <c r="Z230" s="19"/>
      <c r="AA230" s="23"/>
      <c r="AB230" s="23"/>
      <c r="AC230" s="23"/>
      <c r="AD230" s="19"/>
      <c r="AE230" s="19"/>
      <c r="AG230" s="45" t="str">
        <f t="shared" si="29"/>
        <v/>
      </c>
      <c r="AH230" s="64"/>
    </row>
    <row r="231" spans="13:34" ht="15" x14ac:dyDescent="0.25">
      <c r="M231" s="136" t="str">
        <f>IFERROR(INDEX(Packs!$M:$V,MATCH($P231,Packs!$W:$W,0),MATCH($K231,Packs!$M$1:$V$1,0)),"")</f>
        <v/>
      </c>
      <c r="N231" s="136" t="str">
        <f t="shared" si="23"/>
        <v/>
      </c>
      <c r="O231" s="136" t="str">
        <f>IFERROR(VLOOKUP(N231,'Table de correspondance'!$R:$S,2,FALSE),M231)</f>
        <v/>
      </c>
      <c r="P231" s="136" t="str">
        <f t="shared" si="24"/>
        <v/>
      </c>
      <c r="Q231" s="148" t="str">
        <f>IFERROR(F231*VLOOKUP(J231,'Table de correspondance'!$D:$E,2,FALSE),"")</f>
        <v/>
      </c>
      <c r="R231" s="148" t="str">
        <f t="shared" si="25"/>
        <v/>
      </c>
      <c r="S231" s="136" t="str">
        <f t="shared" si="26"/>
        <v/>
      </c>
      <c r="T231" s="165" t="str">
        <f t="shared" si="27"/>
        <v/>
      </c>
      <c r="U231" s="167" t="str">
        <f t="shared" si="28"/>
        <v/>
      </c>
      <c r="V231" s="167"/>
      <c r="Y231" t="str">
        <f>IF(AG231&lt;&gt;"",VLOOKUP(AG231,Packs!$W:$X,2,FALSE),"")</f>
        <v/>
      </c>
      <c r="Z231" s="19"/>
      <c r="AA231" s="23"/>
      <c r="AB231" s="23"/>
      <c r="AC231" s="23"/>
      <c r="AD231" s="19"/>
      <c r="AE231" s="19"/>
      <c r="AG231" s="45" t="str">
        <f t="shared" si="29"/>
        <v/>
      </c>
      <c r="AH231" s="64"/>
    </row>
    <row r="232" spans="13:34" ht="15" x14ac:dyDescent="0.25">
      <c r="M232" s="136" t="str">
        <f>IFERROR(INDEX(Packs!$M:$V,MATCH($P232,Packs!$W:$W,0),MATCH($K232,Packs!$M$1:$V$1,0)),"")</f>
        <v/>
      </c>
      <c r="N232" s="136" t="str">
        <f t="shared" si="23"/>
        <v/>
      </c>
      <c r="O232" s="136" t="str">
        <f>IFERROR(VLOOKUP(N232,'Table de correspondance'!$R:$S,2,FALSE),M232)</f>
        <v/>
      </c>
      <c r="P232" s="136" t="str">
        <f t="shared" si="24"/>
        <v/>
      </c>
      <c r="Q232" s="148" t="str">
        <f>IFERROR(F232*VLOOKUP(J232,'Table de correspondance'!$D:$E,2,FALSE),"")</f>
        <v/>
      </c>
      <c r="R232" s="148" t="str">
        <f t="shared" si="25"/>
        <v/>
      </c>
      <c r="S232" s="136" t="str">
        <f t="shared" si="26"/>
        <v/>
      </c>
      <c r="T232" s="165" t="str">
        <f t="shared" si="27"/>
        <v/>
      </c>
      <c r="U232" s="167" t="str">
        <f t="shared" si="28"/>
        <v/>
      </c>
      <c r="V232" s="167"/>
      <c r="Y232" t="str">
        <f>IF(AG232&lt;&gt;"",VLOOKUP(AG232,Packs!$W:$X,2,FALSE),"")</f>
        <v/>
      </c>
      <c r="Z232" s="19"/>
      <c r="AA232" s="23"/>
      <c r="AB232" s="23"/>
      <c r="AC232" s="23"/>
      <c r="AD232" s="19"/>
      <c r="AE232" s="19"/>
      <c r="AG232" s="45" t="str">
        <f t="shared" si="29"/>
        <v/>
      </c>
      <c r="AH232" s="64"/>
    </row>
    <row r="233" spans="13:34" ht="15" x14ac:dyDescent="0.25">
      <c r="M233" s="136" t="str">
        <f>IFERROR(INDEX(Packs!$M:$V,MATCH($P233,Packs!$W:$W,0),MATCH($K233,Packs!$M$1:$V$1,0)),"")</f>
        <v/>
      </c>
      <c r="N233" s="136" t="str">
        <f t="shared" si="23"/>
        <v/>
      </c>
      <c r="O233" s="136" t="str">
        <f>IFERROR(VLOOKUP(N233,'Table de correspondance'!$R:$S,2,FALSE),M233)</f>
        <v/>
      </c>
      <c r="P233" s="136" t="str">
        <f t="shared" si="24"/>
        <v/>
      </c>
      <c r="Q233" s="148" t="str">
        <f>IFERROR(F233*VLOOKUP(J233,'Table de correspondance'!$D:$E,2,FALSE),"")</f>
        <v/>
      </c>
      <c r="R233" s="148" t="str">
        <f t="shared" si="25"/>
        <v/>
      </c>
      <c r="S233" s="136" t="str">
        <f t="shared" si="26"/>
        <v/>
      </c>
      <c r="T233" s="165" t="str">
        <f t="shared" si="27"/>
        <v/>
      </c>
      <c r="U233" s="167" t="str">
        <f t="shared" si="28"/>
        <v/>
      </c>
      <c r="V233" s="167"/>
      <c r="Y233" t="str">
        <f>IF(AG233&lt;&gt;"",VLOOKUP(AG233,Packs!$W:$X,2,FALSE),"")</f>
        <v/>
      </c>
      <c r="Z233" s="19"/>
      <c r="AA233" s="23"/>
      <c r="AB233" s="23"/>
      <c r="AC233" s="23"/>
      <c r="AD233" s="19"/>
      <c r="AE233" s="19"/>
      <c r="AG233" s="45" t="str">
        <f t="shared" si="29"/>
        <v/>
      </c>
      <c r="AH233" s="64"/>
    </row>
    <row r="234" spans="13:34" ht="15" x14ac:dyDescent="0.25">
      <c r="M234" s="136" t="str">
        <f>IFERROR(INDEX(Packs!$M:$V,MATCH($P234,Packs!$W:$W,0),MATCH($K234,Packs!$M$1:$V$1,0)),"")</f>
        <v/>
      </c>
      <c r="N234" s="136" t="str">
        <f t="shared" si="23"/>
        <v/>
      </c>
      <c r="O234" s="136" t="str">
        <f>IFERROR(VLOOKUP(N234,'Table de correspondance'!$R:$S,2,FALSE),M234)</f>
        <v/>
      </c>
      <c r="P234" s="136" t="str">
        <f t="shared" si="24"/>
        <v/>
      </c>
      <c r="Q234" s="148" t="str">
        <f>IFERROR(F234*VLOOKUP(J234,'Table de correspondance'!$D:$E,2,FALSE),"")</f>
        <v/>
      </c>
      <c r="R234" s="148" t="str">
        <f t="shared" si="25"/>
        <v/>
      </c>
      <c r="S234" s="136" t="str">
        <f t="shared" si="26"/>
        <v/>
      </c>
      <c r="T234" s="165" t="str">
        <f t="shared" si="27"/>
        <v/>
      </c>
      <c r="U234" s="167" t="str">
        <f t="shared" si="28"/>
        <v/>
      </c>
      <c r="V234" s="167"/>
      <c r="Y234" t="str">
        <f>IF(AG234&lt;&gt;"",VLOOKUP(AG234,Packs!$W:$X,2,FALSE),"")</f>
        <v/>
      </c>
      <c r="Z234" s="19"/>
      <c r="AA234" s="23"/>
      <c r="AB234" s="23"/>
      <c r="AC234" s="23"/>
      <c r="AD234" s="19"/>
      <c r="AE234" s="19"/>
      <c r="AG234" s="45" t="str">
        <f t="shared" si="29"/>
        <v/>
      </c>
      <c r="AH234" s="64"/>
    </row>
    <row r="235" spans="13:34" ht="15" x14ac:dyDescent="0.25">
      <c r="M235" s="136" t="str">
        <f>IFERROR(INDEX(Packs!$M:$V,MATCH($P235,Packs!$W:$W,0),MATCH($K235,Packs!$M$1:$V$1,0)),"")</f>
        <v/>
      </c>
      <c r="N235" s="136" t="str">
        <f t="shared" si="23"/>
        <v/>
      </c>
      <c r="O235" s="136" t="str">
        <f>IFERROR(VLOOKUP(N235,'Table de correspondance'!$R:$S,2,FALSE),M235)</f>
        <v/>
      </c>
      <c r="P235" s="136" t="str">
        <f t="shared" si="24"/>
        <v/>
      </c>
      <c r="Q235" s="148" t="str">
        <f>IFERROR(F235*VLOOKUP(J235,'Table de correspondance'!$D:$E,2,FALSE),"")</f>
        <v/>
      </c>
      <c r="R235" s="148" t="str">
        <f t="shared" si="25"/>
        <v/>
      </c>
      <c r="S235" s="136" t="str">
        <f t="shared" si="26"/>
        <v/>
      </c>
      <c r="T235" s="165" t="str">
        <f t="shared" si="27"/>
        <v/>
      </c>
      <c r="U235" s="167" t="str">
        <f t="shared" si="28"/>
        <v/>
      </c>
      <c r="V235" s="167"/>
      <c r="Y235" t="str">
        <f>IF(AG235&lt;&gt;"",VLOOKUP(AG235,Packs!$W:$X,2,FALSE),"")</f>
        <v/>
      </c>
      <c r="Z235" s="19"/>
      <c r="AA235" s="23"/>
      <c r="AB235" s="23"/>
      <c r="AC235" s="23"/>
      <c r="AD235" s="19"/>
      <c r="AE235" s="19"/>
      <c r="AG235" s="45" t="str">
        <f t="shared" si="29"/>
        <v/>
      </c>
      <c r="AH235" s="64"/>
    </row>
    <row r="236" spans="13:34" ht="15" x14ac:dyDescent="0.25">
      <c r="M236" s="136" t="str">
        <f>IFERROR(INDEX(Packs!$M:$V,MATCH($P236,Packs!$W:$W,0),MATCH($K236,Packs!$M$1:$V$1,0)),"")</f>
        <v/>
      </c>
      <c r="N236" s="136" t="str">
        <f t="shared" si="23"/>
        <v/>
      </c>
      <c r="O236" s="136" t="str">
        <f>IFERROR(VLOOKUP(N236,'Table de correspondance'!$R:$S,2,FALSE),M236)</f>
        <v/>
      </c>
      <c r="P236" s="136" t="str">
        <f t="shared" si="24"/>
        <v/>
      </c>
      <c r="Q236" s="148" t="str">
        <f>IFERROR(F236*VLOOKUP(J236,'Table de correspondance'!$D:$E,2,FALSE),"")</f>
        <v/>
      </c>
      <c r="R236" s="148" t="str">
        <f t="shared" si="25"/>
        <v/>
      </c>
      <c r="S236" s="136" t="str">
        <f t="shared" si="26"/>
        <v/>
      </c>
      <c r="T236" s="165" t="str">
        <f t="shared" si="27"/>
        <v/>
      </c>
      <c r="U236" s="167" t="str">
        <f t="shared" si="28"/>
        <v/>
      </c>
      <c r="V236" s="167"/>
      <c r="Y236" t="str">
        <f>IF(AG236&lt;&gt;"",VLOOKUP(AG236,Packs!$W:$X,2,FALSE),"")</f>
        <v/>
      </c>
      <c r="Z236" s="19"/>
      <c r="AA236" s="23"/>
      <c r="AB236" s="23"/>
      <c r="AC236" s="23"/>
      <c r="AD236" s="19"/>
      <c r="AE236" s="19"/>
      <c r="AG236" s="45" t="str">
        <f t="shared" si="29"/>
        <v/>
      </c>
      <c r="AH236" s="64"/>
    </row>
    <row r="237" spans="13:34" ht="15" x14ac:dyDescent="0.25">
      <c r="M237" s="136" t="str">
        <f>IFERROR(INDEX(Packs!$M:$V,MATCH($P237,Packs!$W:$W,0),MATCH($K237,Packs!$M$1:$V$1,0)),"")</f>
        <v/>
      </c>
      <c r="N237" s="136" t="str">
        <f t="shared" si="23"/>
        <v/>
      </c>
      <c r="O237" s="136" t="str">
        <f>IFERROR(VLOOKUP(N237,'Table de correspondance'!$R:$S,2,FALSE),M237)</f>
        <v/>
      </c>
      <c r="P237" s="136" t="str">
        <f t="shared" si="24"/>
        <v/>
      </c>
      <c r="Q237" s="148" t="str">
        <f>IFERROR(F237*VLOOKUP(J237,'Table de correspondance'!$D:$E,2,FALSE),"")</f>
        <v/>
      </c>
      <c r="R237" s="148" t="str">
        <f t="shared" si="25"/>
        <v/>
      </c>
      <c r="S237" s="136" t="str">
        <f t="shared" si="26"/>
        <v/>
      </c>
      <c r="T237" s="165" t="str">
        <f t="shared" si="27"/>
        <v/>
      </c>
      <c r="U237" s="167" t="str">
        <f t="shared" si="28"/>
        <v/>
      </c>
      <c r="V237" s="167"/>
      <c r="Y237" t="str">
        <f>IF(AG237&lt;&gt;"",VLOOKUP(AG237,Packs!$W:$X,2,FALSE),"")</f>
        <v/>
      </c>
      <c r="Z237" s="19"/>
      <c r="AA237" s="23"/>
      <c r="AB237" s="23"/>
      <c r="AC237" s="23"/>
      <c r="AD237" s="19"/>
      <c r="AE237" s="19"/>
      <c r="AG237" s="45" t="str">
        <f t="shared" si="29"/>
        <v/>
      </c>
      <c r="AH237" s="64"/>
    </row>
    <row r="238" spans="13:34" ht="15" x14ac:dyDescent="0.25">
      <c r="M238" s="136" t="str">
        <f>IFERROR(INDEX(Packs!$M:$V,MATCH($P238,Packs!$W:$W,0),MATCH($K238,Packs!$M$1:$V$1,0)),"")</f>
        <v/>
      </c>
      <c r="N238" s="136" t="str">
        <f t="shared" si="23"/>
        <v/>
      </c>
      <c r="O238" s="136" t="str">
        <f>IFERROR(VLOOKUP(N238,'Table de correspondance'!$R:$S,2,FALSE),M238)</f>
        <v/>
      </c>
      <c r="P238" s="136" t="str">
        <f t="shared" si="24"/>
        <v/>
      </c>
      <c r="Q238" s="148" t="str">
        <f>IFERROR(F238*VLOOKUP(J238,'Table de correspondance'!$D:$E,2,FALSE),"")</f>
        <v/>
      </c>
      <c r="R238" s="148" t="str">
        <f t="shared" si="25"/>
        <v/>
      </c>
      <c r="S238" s="136" t="str">
        <f t="shared" si="26"/>
        <v/>
      </c>
      <c r="T238" s="165" t="str">
        <f t="shared" si="27"/>
        <v/>
      </c>
      <c r="U238" s="167" t="str">
        <f t="shared" si="28"/>
        <v/>
      </c>
      <c r="V238" s="167"/>
      <c r="Y238" t="str">
        <f>IF(AG238&lt;&gt;"",VLOOKUP(AG238,Packs!$W:$X,2,FALSE),"")</f>
        <v/>
      </c>
      <c r="Z238" s="19"/>
      <c r="AA238" s="23"/>
      <c r="AB238" s="23"/>
      <c r="AC238" s="23"/>
      <c r="AD238" s="19"/>
      <c r="AE238" s="19"/>
      <c r="AG238" s="45" t="str">
        <f t="shared" si="29"/>
        <v/>
      </c>
      <c r="AH238" s="64"/>
    </row>
    <row r="239" spans="13:34" ht="15" x14ac:dyDescent="0.25">
      <c r="M239" s="136" t="str">
        <f>IFERROR(INDEX(Packs!$M:$V,MATCH($P239,Packs!$W:$W,0),MATCH($K239,Packs!$M$1:$V$1,0)),"")</f>
        <v/>
      </c>
      <c r="N239" s="136" t="str">
        <f t="shared" si="23"/>
        <v/>
      </c>
      <c r="O239" s="136" t="str">
        <f>IFERROR(VLOOKUP(N239,'Table de correspondance'!$R:$S,2,FALSE),M239)</f>
        <v/>
      </c>
      <c r="P239" s="136" t="str">
        <f t="shared" si="24"/>
        <v/>
      </c>
      <c r="Q239" s="148" t="str">
        <f>IFERROR(F239*VLOOKUP(J239,'Table de correspondance'!$D:$E,2,FALSE),"")</f>
        <v/>
      </c>
      <c r="R239" s="148" t="str">
        <f t="shared" si="25"/>
        <v/>
      </c>
      <c r="S239" s="136" t="str">
        <f t="shared" si="26"/>
        <v/>
      </c>
      <c r="T239" s="165" t="str">
        <f t="shared" si="27"/>
        <v/>
      </c>
      <c r="U239" s="167" t="str">
        <f t="shared" si="28"/>
        <v/>
      </c>
      <c r="V239" s="167"/>
      <c r="Y239" t="str">
        <f>IF(AG239&lt;&gt;"",VLOOKUP(AG239,Packs!$W:$X,2,FALSE),"")</f>
        <v/>
      </c>
      <c r="Z239" s="19"/>
      <c r="AA239" s="23"/>
      <c r="AB239" s="23"/>
      <c r="AC239" s="23"/>
      <c r="AD239" s="19"/>
      <c r="AE239" s="19"/>
      <c r="AG239" s="45" t="str">
        <f t="shared" si="29"/>
        <v/>
      </c>
      <c r="AH239" s="64"/>
    </row>
    <row r="240" spans="13:34" ht="15" x14ac:dyDescent="0.25">
      <c r="M240" s="136" t="str">
        <f>IFERROR(INDEX(Packs!$M:$V,MATCH($P240,Packs!$W:$W,0),MATCH($K240,Packs!$M$1:$V$1,0)),"")</f>
        <v/>
      </c>
      <c r="N240" s="136" t="str">
        <f t="shared" si="23"/>
        <v/>
      </c>
      <c r="O240" s="136" t="str">
        <f>IFERROR(VLOOKUP(N240,'Table de correspondance'!$R:$S,2,FALSE),M240)</f>
        <v/>
      </c>
      <c r="P240" s="136" t="str">
        <f t="shared" si="24"/>
        <v/>
      </c>
      <c r="Q240" s="148" t="str">
        <f>IFERROR(F240*VLOOKUP(J240,'Table de correspondance'!$D:$E,2,FALSE),"")</f>
        <v/>
      </c>
      <c r="R240" s="148" t="str">
        <f t="shared" si="25"/>
        <v/>
      </c>
      <c r="S240" s="136" t="str">
        <f t="shared" si="26"/>
        <v/>
      </c>
      <c r="T240" s="165" t="str">
        <f t="shared" si="27"/>
        <v/>
      </c>
      <c r="U240" s="167" t="str">
        <f t="shared" si="28"/>
        <v/>
      </c>
      <c r="V240" s="167"/>
      <c r="Y240" t="str">
        <f>IF(AG240&lt;&gt;"",VLOOKUP(AG240,Packs!$W:$X,2,FALSE),"")</f>
        <v/>
      </c>
      <c r="Z240" s="19"/>
      <c r="AA240" s="23"/>
      <c r="AB240" s="23"/>
      <c r="AC240" s="23"/>
      <c r="AD240" s="19"/>
      <c r="AE240" s="19"/>
      <c r="AG240" s="45" t="str">
        <f t="shared" si="29"/>
        <v/>
      </c>
      <c r="AH240" s="64"/>
    </row>
    <row r="241" spans="13:34" ht="15" x14ac:dyDescent="0.25">
      <c r="M241" s="136" t="str">
        <f>IFERROR(INDEX(Packs!$M:$V,MATCH($P241,Packs!$W:$W,0),MATCH($K241,Packs!$M$1:$V$1,0)),"")</f>
        <v/>
      </c>
      <c r="N241" s="136" t="str">
        <f t="shared" si="23"/>
        <v/>
      </c>
      <c r="O241" s="136" t="str">
        <f>IFERROR(VLOOKUP(N241,'Table de correspondance'!$R:$S,2,FALSE),M241)</f>
        <v/>
      </c>
      <c r="P241" s="136" t="str">
        <f t="shared" si="24"/>
        <v/>
      </c>
      <c r="Q241" s="148" t="str">
        <f>IFERROR(F241*VLOOKUP(J241,'Table de correspondance'!$D:$E,2,FALSE),"")</f>
        <v/>
      </c>
      <c r="R241" s="148" t="str">
        <f t="shared" si="25"/>
        <v/>
      </c>
      <c r="S241" s="136" t="str">
        <f t="shared" si="26"/>
        <v/>
      </c>
      <c r="T241" s="165" t="str">
        <f t="shared" si="27"/>
        <v/>
      </c>
      <c r="U241" s="167" t="str">
        <f t="shared" si="28"/>
        <v/>
      </c>
      <c r="V241" s="167"/>
      <c r="Y241" t="str">
        <f>IF(AG241&lt;&gt;"",VLOOKUP(AG241,Packs!$W:$X,2,FALSE),"")</f>
        <v/>
      </c>
      <c r="Z241" s="19"/>
      <c r="AA241" s="23"/>
      <c r="AB241" s="23"/>
      <c r="AC241" s="23"/>
      <c r="AD241" s="19"/>
      <c r="AE241" s="19"/>
      <c r="AG241" s="45" t="str">
        <f t="shared" si="29"/>
        <v/>
      </c>
      <c r="AH241" s="64"/>
    </row>
    <row r="242" spans="13:34" ht="15" x14ac:dyDescent="0.25">
      <c r="M242" s="136" t="str">
        <f>IFERROR(INDEX(Packs!$M:$V,MATCH($P242,Packs!$W:$W,0),MATCH($K242,Packs!$M$1:$V$1,0)),"")</f>
        <v/>
      </c>
      <c r="N242" s="136" t="str">
        <f t="shared" si="23"/>
        <v/>
      </c>
      <c r="O242" s="136" t="str">
        <f>IFERROR(VLOOKUP(N242,'Table de correspondance'!$R:$S,2,FALSE),M242)</f>
        <v/>
      </c>
      <c r="P242" s="136" t="str">
        <f t="shared" si="24"/>
        <v/>
      </c>
      <c r="Q242" s="148" t="str">
        <f>IFERROR(F242*VLOOKUP(J242,'Table de correspondance'!$D:$E,2,FALSE),"")</f>
        <v/>
      </c>
      <c r="R242" s="148" t="str">
        <f t="shared" si="25"/>
        <v/>
      </c>
      <c r="S242" s="136" t="str">
        <f t="shared" si="26"/>
        <v/>
      </c>
      <c r="T242" s="165" t="str">
        <f t="shared" si="27"/>
        <v/>
      </c>
      <c r="U242" s="167" t="str">
        <f t="shared" si="28"/>
        <v/>
      </c>
      <c r="V242" s="167"/>
      <c r="Y242" t="str">
        <f>IF(AG242&lt;&gt;"",VLOOKUP(AG242,Packs!$W:$X,2,FALSE),"")</f>
        <v/>
      </c>
      <c r="Z242" s="19"/>
      <c r="AA242" s="23"/>
      <c r="AB242" s="23"/>
      <c r="AC242" s="23"/>
      <c r="AD242" s="19"/>
      <c r="AE242" s="19"/>
      <c r="AG242" s="45" t="str">
        <f t="shared" si="29"/>
        <v/>
      </c>
      <c r="AH242" s="64"/>
    </row>
    <row r="243" spans="13:34" ht="15" x14ac:dyDescent="0.25">
      <c r="M243" s="136" t="str">
        <f>IFERROR(INDEX(Packs!$M:$V,MATCH($P243,Packs!$W:$W,0),MATCH($K243,Packs!$M$1:$V$1,0)),"")</f>
        <v/>
      </c>
      <c r="N243" s="136" t="str">
        <f t="shared" si="23"/>
        <v/>
      </c>
      <c r="O243" s="136" t="str">
        <f>IFERROR(VLOOKUP(N243,'Table de correspondance'!$R:$S,2,FALSE),M243)</f>
        <v/>
      </c>
      <c r="P243" s="136" t="str">
        <f t="shared" si="24"/>
        <v/>
      </c>
      <c r="Q243" s="148" t="str">
        <f>IFERROR(F243*VLOOKUP(J243,'Table de correspondance'!$D:$E,2,FALSE),"")</f>
        <v/>
      </c>
      <c r="R243" s="148" t="str">
        <f t="shared" si="25"/>
        <v/>
      </c>
      <c r="S243" s="136" t="str">
        <f t="shared" si="26"/>
        <v/>
      </c>
      <c r="T243" s="165" t="str">
        <f t="shared" si="27"/>
        <v/>
      </c>
      <c r="U243" s="167" t="str">
        <f t="shared" si="28"/>
        <v/>
      </c>
      <c r="V243" s="167"/>
      <c r="Y243" t="str">
        <f>IF(AG243&lt;&gt;"",VLOOKUP(AG243,Packs!$W:$X,2,FALSE),"")</f>
        <v/>
      </c>
      <c r="Z243" s="19"/>
      <c r="AA243" s="23"/>
      <c r="AB243" s="23"/>
      <c r="AC243" s="23"/>
      <c r="AD243" s="19"/>
      <c r="AE243" s="19"/>
      <c r="AG243" s="45" t="str">
        <f t="shared" si="29"/>
        <v/>
      </c>
      <c r="AH243" s="64"/>
    </row>
    <row r="244" spans="13:34" ht="15" x14ac:dyDescent="0.25">
      <c r="M244" s="136" t="str">
        <f>IFERROR(INDEX(Packs!$M:$V,MATCH($P244,Packs!$W:$W,0),MATCH($K244,Packs!$M$1:$V$1,0)),"")</f>
        <v/>
      </c>
      <c r="N244" s="136" t="str">
        <f t="shared" si="23"/>
        <v/>
      </c>
      <c r="O244" s="136" t="str">
        <f>IFERROR(VLOOKUP(N244,'Table de correspondance'!$R:$S,2,FALSE),M244)</f>
        <v/>
      </c>
      <c r="P244" s="136" t="str">
        <f t="shared" si="24"/>
        <v/>
      </c>
      <c r="Q244" s="148" t="str">
        <f>IFERROR(F244*VLOOKUP(J244,'Table de correspondance'!$D:$E,2,FALSE),"")</f>
        <v/>
      </c>
      <c r="R244" s="148" t="str">
        <f t="shared" si="25"/>
        <v/>
      </c>
      <c r="S244" s="136" t="str">
        <f t="shared" si="26"/>
        <v/>
      </c>
      <c r="T244" s="165" t="str">
        <f t="shared" si="27"/>
        <v/>
      </c>
      <c r="U244" s="167" t="str">
        <f t="shared" si="28"/>
        <v/>
      </c>
      <c r="V244" s="167"/>
      <c r="Y244" t="str">
        <f>IF(AG244&lt;&gt;"",VLOOKUP(AG244,Packs!$W:$X,2,FALSE),"")</f>
        <v/>
      </c>
      <c r="Z244" s="19"/>
      <c r="AA244" s="23"/>
      <c r="AB244" s="23"/>
      <c r="AC244" s="23"/>
      <c r="AD244" s="19"/>
      <c r="AE244" s="19"/>
      <c r="AG244" s="45" t="str">
        <f t="shared" si="29"/>
        <v/>
      </c>
      <c r="AH244" s="64"/>
    </row>
    <row r="245" spans="13:34" ht="15" x14ac:dyDescent="0.25">
      <c r="M245" s="136" t="str">
        <f>IFERROR(INDEX(Packs!$M:$V,MATCH($P245,Packs!$W:$W,0),MATCH($K245,Packs!$M$1:$V$1,0)),"")</f>
        <v/>
      </c>
      <c r="N245" s="136" t="str">
        <f t="shared" si="23"/>
        <v/>
      </c>
      <c r="O245" s="136" t="str">
        <f>IFERROR(VLOOKUP(N245,'Table de correspondance'!$R:$S,2,FALSE),M245)</f>
        <v/>
      </c>
      <c r="P245" s="136" t="str">
        <f t="shared" si="24"/>
        <v/>
      </c>
      <c r="Q245" s="148" t="str">
        <f>IFERROR(F245*VLOOKUP(J245,'Table de correspondance'!$D:$E,2,FALSE),"")</f>
        <v/>
      </c>
      <c r="R245" s="148" t="str">
        <f t="shared" si="25"/>
        <v/>
      </c>
      <c r="S245" s="136" t="str">
        <f t="shared" si="26"/>
        <v/>
      </c>
      <c r="T245" s="165" t="str">
        <f t="shared" si="27"/>
        <v/>
      </c>
      <c r="U245" s="167" t="str">
        <f t="shared" si="28"/>
        <v/>
      </c>
      <c r="V245" s="167"/>
      <c r="Y245" t="str">
        <f>IF(AG245&lt;&gt;"",VLOOKUP(AG245,Packs!$W:$X,2,FALSE),"")</f>
        <v/>
      </c>
      <c r="Z245" s="19"/>
      <c r="AA245" s="23"/>
      <c r="AB245" s="23"/>
      <c r="AC245" s="23"/>
      <c r="AD245" s="19"/>
      <c r="AE245" s="19"/>
      <c r="AG245" s="45" t="str">
        <f t="shared" si="29"/>
        <v/>
      </c>
      <c r="AH245" s="64"/>
    </row>
    <row r="246" spans="13:34" ht="15" x14ac:dyDescent="0.25">
      <c r="M246" s="136" t="str">
        <f>IFERROR(INDEX(Packs!$M:$V,MATCH($P246,Packs!$W:$W,0),MATCH($K246,Packs!$M$1:$V$1,0)),"")</f>
        <v/>
      </c>
      <c r="N246" s="136" t="str">
        <f t="shared" si="23"/>
        <v/>
      </c>
      <c r="O246" s="136" t="str">
        <f>IFERROR(VLOOKUP(N246,'Table de correspondance'!$R:$S,2,FALSE),M246)</f>
        <v/>
      </c>
      <c r="P246" s="136" t="str">
        <f t="shared" si="24"/>
        <v/>
      </c>
      <c r="Q246" s="148" t="str">
        <f>IFERROR(F246*VLOOKUP(J246,'Table de correspondance'!$D:$E,2,FALSE),"")</f>
        <v/>
      </c>
      <c r="R246" s="148" t="str">
        <f t="shared" si="25"/>
        <v/>
      </c>
      <c r="S246" s="136" t="str">
        <f t="shared" si="26"/>
        <v/>
      </c>
      <c r="T246" s="165" t="str">
        <f t="shared" si="27"/>
        <v/>
      </c>
      <c r="U246" s="167" t="str">
        <f t="shared" si="28"/>
        <v/>
      </c>
      <c r="V246" s="167"/>
      <c r="Y246" t="str">
        <f>IF(AG246&lt;&gt;"",VLOOKUP(AG246,Packs!$W:$X,2,FALSE),"")</f>
        <v/>
      </c>
      <c r="Z246" s="19"/>
      <c r="AA246" s="23"/>
      <c r="AB246" s="23"/>
      <c r="AC246" s="23"/>
      <c r="AD246" s="19"/>
      <c r="AE246" s="19"/>
      <c r="AG246" s="45" t="str">
        <f t="shared" si="29"/>
        <v/>
      </c>
      <c r="AH246" s="64"/>
    </row>
    <row r="247" spans="13:34" ht="15" x14ac:dyDescent="0.25">
      <c r="M247" s="136" t="str">
        <f>IFERROR(INDEX(Packs!$M:$V,MATCH($P247,Packs!$W:$W,0),MATCH($K247,Packs!$M$1:$V$1,0)),"")</f>
        <v/>
      </c>
      <c r="N247" s="136" t="str">
        <f t="shared" si="23"/>
        <v/>
      </c>
      <c r="O247" s="136" t="str">
        <f>IFERROR(VLOOKUP(N247,'Table de correspondance'!$R:$S,2,FALSE),M247)</f>
        <v/>
      </c>
      <c r="P247" s="136" t="str">
        <f t="shared" si="24"/>
        <v/>
      </c>
      <c r="Q247" s="148" t="str">
        <f>IFERROR(F247*VLOOKUP(J247,'Table de correspondance'!$D:$E,2,FALSE),"")</f>
        <v/>
      </c>
      <c r="R247" s="148" t="str">
        <f t="shared" si="25"/>
        <v/>
      </c>
      <c r="S247" s="136" t="str">
        <f t="shared" si="26"/>
        <v/>
      </c>
      <c r="T247" s="165" t="str">
        <f t="shared" si="27"/>
        <v/>
      </c>
      <c r="U247" s="167" t="str">
        <f t="shared" si="28"/>
        <v/>
      </c>
      <c r="V247" s="167"/>
      <c r="Y247" t="str">
        <f>IF(AG247&lt;&gt;"",VLOOKUP(AG247,Packs!$W:$X,2,FALSE),"")</f>
        <v/>
      </c>
      <c r="Z247" s="19"/>
      <c r="AA247" s="23"/>
      <c r="AB247" s="23"/>
      <c r="AC247" s="23"/>
      <c r="AD247" s="19"/>
      <c r="AE247" s="19"/>
      <c r="AG247" s="45" t="str">
        <f t="shared" si="29"/>
        <v/>
      </c>
      <c r="AH247" s="64"/>
    </row>
    <row r="248" spans="13:34" ht="15" x14ac:dyDescent="0.25">
      <c r="M248" s="136" t="str">
        <f>IFERROR(INDEX(Packs!$M:$V,MATCH($P248,Packs!$W:$W,0),MATCH($K248,Packs!$M$1:$V$1,0)),"")</f>
        <v/>
      </c>
      <c r="N248" s="136" t="str">
        <f t="shared" si="23"/>
        <v/>
      </c>
      <c r="O248" s="136" t="str">
        <f>IFERROR(VLOOKUP(N248,'Table de correspondance'!$R:$S,2,FALSE),M248)</f>
        <v/>
      </c>
      <c r="P248" s="136" t="str">
        <f t="shared" si="24"/>
        <v/>
      </c>
      <c r="Q248" s="148" t="str">
        <f>IFERROR(F248*VLOOKUP(J248,'Table de correspondance'!$D:$E,2,FALSE),"")</f>
        <v/>
      </c>
      <c r="R248" s="148" t="str">
        <f t="shared" si="25"/>
        <v/>
      </c>
      <c r="S248" s="136" t="str">
        <f t="shared" si="26"/>
        <v/>
      </c>
      <c r="T248" s="165" t="str">
        <f t="shared" si="27"/>
        <v/>
      </c>
      <c r="U248" s="167" t="str">
        <f t="shared" si="28"/>
        <v/>
      </c>
      <c r="V248" s="167"/>
      <c r="Y248" t="str">
        <f>IF(AG248&lt;&gt;"",VLOOKUP(AG248,Packs!$W:$X,2,FALSE),"")</f>
        <v/>
      </c>
      <c r="Z248" s="19"/>
      <c r="AA248" s="23"/>
      <c r="AB248" s="23"/>
      <c r="AC248" s="23"/>
      <c r="AD248" s="19"/>
      <c r="AE248" s="19"/>
      <c r="AG248" s="45" t="str">
        <f t="shared" si="29"/>
        <v/>
      </c>
      <c r="AH248" s="64"/>
    </row>
    <row r="249" spans="13:34" ht="15" x14ac:dyDescent="0.25">
      <c r="M249" s="136" t="str">
        <f>IFERROR(INDEX(Packs!$M:$V,MATCH($P249,Packs!$W:$W,0),MATCH($K249,Packs!$M$1:$V$1,0)),"")</f>
        <v/>
      </c>
      <c r="N249" s="136" t="str">
        <f t="shared" si="23"/>
        <v/>
      </c>
      <c r="O249" s="136" t="str">
        <f>IFERROR(VLOOKUP(N249,'Table de correspondance'!$R:$S,2,FALSE),M249)</f>
        <v/>
      </c>
      <c r="P249" s="136" t="str">
        <f t="shared" si="24"/>
        <v/>
      </c>
      <c r="Q249" s="148" t="str">
        <f>IFERROR(F249*VLOOKUP(J249,'Table de correspondance'!$D:$E,2,FALSE),"")</f>
        <v/>
      </c>
      <c r="R249" s="148" t="str">
        <f t="shared" si="25"/>
        <v/>
      </c>
      <c r="S249" s="136" t="str">
        <f t="shared" si="26"/>
        <v/>
      </c>
      <c r="T249" s="165" t="str">
        <f t="shared" si="27"/>
        <v/>
      </c>
      <c r="U249" s="167" t="str">
        <f t="shared" si="28"/>
        <v/>
      </c>
      <c r="V249" s="167"/>
      <c r="Y249" t="str">
        <f>IF(AG249&lt;&gt;"",VLOOKUP(AG249,Packs!$W:$X,2,FALSE),"")</f>
        <v/>
      </c>
      <c r="Z249" s="19"/>
      <c r="AA249" s="23"/>
      <c r="AB249" s="23"/>
      <c r="AC249" s="23"/>
      <c r="AD249" s="19"/>
      <c r="AE249" s="19"/>
      <c r="AG249" s="45" t="str">
        <f t="shared" si="29"/>
        <v/>
      </c>
      <c r="AH249" s="64"/>
    </row>
    <row r="250" spans="13:34" ht="15" x14ac:dyDescent="0.25">
      <c r="M250" s="136" t="str">
        <f>IFERROR(INDEX(Packs!$M:$V,MATCH($P250,Packs!$W:$W,0),MATCH($K250,Packs!$M$1:$V$1,0)),"")</f>
        <v/>
      </c>
      <c r="N250" s="136" t="str">
        <f t="shared" si="23"/>
        <v/>
      </c>
      <c r="O250" s="136" t="str">
        <f>IFERROR(VLOOKUP(N250,'Table de correspondance'!$R:$S,2,FALSE),M250)</f>
        <v/>
      </c>
      <c r="P250" s="136" t="str">
        <f t="shared" si="24"/>
        <v/>
      </c>
      <c r="Q250" s="148" t="str">
        <f>IFERROR(F250*VLOOKUP(J250,'Table de correspondance'!$D:$E,2,FALSE),"")</f>
        <v/>
      </c>
      <c r="R250" s="148" t="str">
        <f t="shared" si="25"/>
        <v/>
      </c>
      <c r="S250" s="136" t="str">
        <f t="shared" si="26"/>
        <v/>
      </c>
      <c r="T250" s="165" t="str">
        <f t="shared" si="27"/>
        <v/>
      </c>
      <c r="U250" s="167" t="str">
        <f t="shared" si="28"/>
        <v/>
      </c>
      <c r="V250" s="167"/>
      <c r="Y250" t="str">
        <f>IF(AG250&lt;&gt;"",VLOOKUP(AG250,Packs!$W:$X,2,FALSE),"")</f>
        <v/>
      </c>
      <c r="Z250" s="19"/>
      <c r="AA250" s="23"/>
      <c r="AB250" s="23"/>
      <c r="AC250" s="23"/>
      <c r="AD250" s="19"/>
      <c r="AE250" s="19"/>
      <c r="AG250" s="45" t="str">
        <f t="shared" si="29"/>
        <v/>
      </c>
      <c r="AH250" s="64"/>
    </row>
    <row r="251" spans="13:34" ht="15" x14ac:dyDescent="0.25">
      <c r="M251" s="136" t="str">
        <f>IFERROR(INDEX(Packs!$M:$V,MATCH($P251,Packs!$W:$W,0),MATCH($K251,Packs!$M$1:$V$1,0)),"")</f>
        <v/>
      </c>
      <c r="N251" s="136" t="str">
        <f t="shared" si="23"/>
        <v/>
      </c>
      <c r="O251" s="136" t="str">
        <f>IFERROR(VLOOKUP(N251,'Table de correspondance'!$R:$S,2,FALSE),M251)</f>
        <v/>
      </c>
      <c r="P251" s="136" t="str">
        <f t="shared" si="24"/>
        <v/>
      </c>
      <c r="Q251" s="148" t="str">
        <f>IFERROR(F251*VLOOKUP(J251,'Table de correspondance'!$D:$E,2,FALSE),"")</f>
        <v/>
      </c>
      <c r="R251" s="148"/>
      <c r="S251" s="136" t="str">
        <f t="shared" si="26"/>
        <v/>
      </c>
      <c r="T251" s="165" t="str">
        <f t="shared" si="27"/>
        <v/>
      </c>
      <c r="U251" s="167" t="str">
        <f t="shared" si="28"/>
        <v/>
      </c>
      <c r="V251" s="167"/>
      <c r="Z251" s="19"/>
      <c r="AA251" s="23"/>
      <c r="AB251" s="23"/>
      <c r="AC251" s="23"/>
      <c r="AD251" s="19"/>
      <c r="AE251" s="19"/>
      <c r="AG251" s="63"/>
      <c r="AH251" s="64"/>
    </row>
    <row r="252" spans="13:34" ht="15" x14ac:dyDescent="0.25">
      <c r="M252" s="136" t="str">
        <f>IFERROR(INDEX(Packs!$M:$V,MATCH($P252,Packs!$W:$W,0),MATCH($K252,Packs!$M$1:$V$1,0)),"")</f>
        <v/>
      </c>
      <c r="N252" s="136" t="str">
        <f t="shared" si="23"/>
        <v/>
      </c>
      <c r="O252" s="136" t="str">
        <f>IFERROR(VLOOKUP(N252,'Table de correspondance'!$R:$S,2,FALSE),M252)</f>
        <v/>
      </c>
      <c r="P252" s="136" t="str">
        <f t="shared" si="24"/>
        <v/>
      </c>
      <c r="Q252" s="148" t="str">
        <f>IFERROR(F252*VLOOKUP(J252,'Table de correspondance'!$D:$E,2,FALSE),"")</f>
        <v/>
      </c>
      <c r="R252" s="148"/>
      <c r="S252" s="136" t="str">
        <f t="shared" si="26"/>
        <v/>
      </c>
      <c r="T252" s="165" t="str">
        <f t="shared" si="27"/>
        <v/>
      </c>
      <c r="U252" s="167" t="str">
        <f t="shared" si="28"/>
        <v/>
      </c>
      <c r="V252" s="167"/>
      <c r="Z252" s="19"/>
      <c r="AA252" s="23"/>
      <c r="AB252" s="23"/>
      <c r="AC252" s="23"/>
      <c r="AD252" s="19"/>
      <c r="AE252" s="19"/>
      <c r="AG252" s="63"/>
      <c r="AH252" s="64"/>
    </row>
    <row r="253" spans="13:34" ht="15" x14ac:dyDescent="0.25">
      <c r="M253" s="136" t="str">
        <f>IFERROR(INDEX(Packs!$M:$V,MATCH($P253,Packs!$W:$W,0),MATCH($K253,Packs!$M$1:$V$1,0)),"")</f>
        <v/>
      </c>
      <c r="N253" s="136" t="str">
        <f t="shared" si="23"/>
        <v/>
      </c>
      <c r="O253" s="136" t="str">
        <f>IFERROR(VLOOKUP(N253,'Table de correspondance'!$R:$S,2,FALSE),M253)</f>
        <v/>
      </c>
      <c r="P253" s="136" t="str">
        <f t="shared" si="24"/>
        <v/>
      </c>
      <c r="Q253" s="148" t="str">
        <f>IFERROR(F253*VLOOKUP(J253,'Table de correspondance'!$D:$E,2,FALSE),"")</f>
        <v/>
      </c>
      <c r="R253" s="148"/>
      <c r="S253" s="136" t="str">
        <f t="shared" si="26"/>
        <v/>
      </c>
      <c r="T253" s="165" t="str">
        <f t="shared" si="27"/>
        <v/>
      </c>
      <c r="U253" s="167" t="str">
        <f t="shared" si="28"/>
        <v/>
      </c>
      <c r="V253" s="167"/>
      <c r="Z253" s="19"/>
      <c r="AA253" s="23"/>
      <c r="AB253" s="23"/>
      <c r="AC253" s="23"/>
      <c r="AD253" s="19"/>
      <c r="AE253" s="19"/>
      <c r="AG253" s="63"/>
      <c r="AH253" s="64"/>
    </row>
    <row r="254" spans="13:34" ht="15" x14ac:dyDescent="0.25">
      <c r="M254" s="136" t="str">
        <f>IFERROR(INDEX(Packs!$M:$V,MATCH($P254,Packs!$W:$W,0),MATCH($K254,Packs!$M$1:$V$1,0)),"")</f>
        <v/>
      </c>
      <c r="N254" s="136" t="str">
        <f t="shared" si="23"/>
        <v/>
      </c>
      <c r="O254" s="136" t="str">
        <f>IFERROR(VLOOKUP(N254,'Table de correspondance'!$R:$S,2,FALSE),M254)</f>
        <v/>
      </c>
      <c r="P254" s="136" t="str">
        <f t="shared" si="24"/>
        <v/>
      </c>
      <c r="Q254" s="148" t="str">
        <f>IFERROR(F254*VLOOKUP(J254,'Table de correspondance'!$D:$E,2,FALSE),"")</f>
        <v/>
      </c>
      <c r="R254" s="148"/>
      <c r="S254" s="136" t="str">
        <f t="shared" si="26"/>
        <v/>
      </c>
      <c r="T254" s="165" t="str">
        <f t="shared" si="27"/>
        <v/>
      </c>
      <c r="U254" s="167" t="str">
        <f t="shared" si="28"/>
        <v/>
      </c>
      <c r="V254" s="167"/>
      <c r="Z254" s="19"/>
      <c r="AA254" s="23"/>
      <c r="AB254" s="23"/>
      <c r="AC254" s="23"/>
      <c r="AD254" s="19"/>
      <c r="AE254" s="19"/>
      <c r="AG254" s="63"/>
      <c r="AH254" s="64"/>
    </row>
    <row r="255" spans="13:34" ht="15" x14ac:dyDescent="0.25">
      <c r="M255" s="136" t="str">
        <f>IFERROR(INDEX(Packs!$M:$V,MATCH($P255,Packs!$W:$W,0),MATCH($K255,Packs!$M$1:$V$1,0)),"")</f>
        <v/>
      </c>
      <c r="N255" s="136" t="str">
        <f t="shared" si="23"/>
        <v/>
      </c>
      <c r="O255" s="136" t="str">
        <f>IFERROR(VLOOKUP(N255,'Table de correspondance'!$R:$S,2,FALSE),M255)</f>
        <v/>
      </c>
      <c r="P255" s="136" t="str">
        <f t="shared" si="24"/>
        <v/>
      </c>
      <c r="Q255" s="148" t="str">
        <f>IFERROR(F255*VLOOKUP(J255,'Table de correspondance'!$D:$E,2,FALSE),"")</f>
        <v/>
      </c>
      <c r="R255" s="148"/>
      <c r="S255" s="136" t="str">
        <f t="shared" si="26"/>
        <v/>
      </c>
      <c r="T255" s="165" t="str">
        <f t="shared" si="27"/>
        <v/>
      </c>
      <c r="U255" s="167" t="str">
        <f t="shared" si="28"/>
        <v/>
      </c>
      <c r="V255" s="167"/>
      <c r="Z255" s="19"/>
      <c r="AA255" s="23"/>
      <c r="AB255" s="23"/>
      <c r="AC255" s="23"/>
      <c r="AD255" s="19"/>
      <c r="AE255" s="19"/>
      <c r="AG255" s="63"/>
      <c r="AH255" s="64"/>
    </row>
    <row r="256" spans="13:34" ht="15" x14ac:dyDescent="0.25">
      <c r="M256" s="136" t="str">
        <f>IFERROR(INDEX(Packs!$M:$V,MATCH($P256,Packs!$W:$W,0),MATCH($K256,Packs!$M$1:$V$1,0)),"")</f>
        <v/>
      </c>
      <c r="N256" s="136" t="str">
        <f t="shared" si="23"/>
        <v/>
      </c>
      <c r="O256" s="136" t="str">
        <f>IFERROR(VLOOKUP(N256,'Table de correspondance'!$R:$S,2,FALSE),M256)</f>
        <v/>
      </c>
      <c r="P256" s="136" t="str">
        <f t="shared" si="24"/>
        <v/>
      </c>
      <c r="Q256" s="148" t="str">
        <f>IFERROR(F256*VLOOKUP(J256,'Table de correspondance'!$D:$E,2,FALSE),"")</f>
        <v/>
      </c>
      <c r="R256" s="148"/>
      <c r="S256" s="136" t="str">
        <f t="shared" si="26"/>
        <v/>
      </c>
      <c r="T256" s="165" t="str">
        <f t="shared" si="27"/>
        <v/>
      </c>
      <c r="U256" s="167" t="str">
        <f t="shared" si="28"/>
        <v/>
      </c>
      <c r="V256" s="167"/>
      <c r="Z256" s="19"/>
      <c r="AA256" s="23"/>
      <c r="AB256" s="23"/>
      <c r="AC256" s="23"/>
      <c r="AD256" s="19"/>
      <c r="AE256" s="19"/>
      <c r="AG256" s="63"/>
      <c r="AH256" s="64"/>
    </row>
    <row r="257" spans="13:34" ht="15" x14ac:dyDescent="0.25">
      <c r="M257" s="136" t="str">
        <f>IFERROR(INDEX(Packs!$M:$V,MATCH($P257,Packs!$W:$W,0),MATCH($K257,Packs!$M$1:$V$1,0)),"")</f>
        <v/>
      </c>
      <c r="N257" s="136" t="str">
        <f t="shared" si="23"/>
        <v/>
      </c>
      <c r="O257" s="136" t="str">
        <f>IFERROR(VLOOKUP(N257,'Table de correspondance'!$R:$S,2,FALSE),M257)</f>
        <v/>
      </c>
      <c r="P257" s="136" t="str">
        <f t="shared" si="24"/>
        <v/>
      </c>
      <c r="Q257" s="148" t="str">
        <f>IFERROR(F257*VLOOKUP(J257,'Table de correspondance'!$D:$E,2,FALSE),"")</f>
        <v/>
      </c>
      <c r="R257" s="148"/>
      <c r="S257" s="136" t="str">
        <f t="shared" si="26"/>
        <v/>
      </c>
      <c r="T257" s="165" t="str">
        <f t="shared" si="27"/>
        <v/>
      </c>
      <c r="U257" s="167" t="str">
        <f t="shared" si="28"/>
        <v/>
      </c>
      <c r="V257" s="167"/>
      <c r="Z257" s="19"/>
      <c r="AA257" s="23"/>
      <c r="AB257" s="23"/>
      <c r="AC257" s="23"/>
      <c r="AD257" s="19"/>
      <c r="AE257" s="19"/>
      <c r="AG257" s="63"/>
      <c r="AH257" s="64"/>
    </row>
    <row r="258" spans="13:34" ht="15" x14ac:dyDescent="0.25">
      <c r="M258" s="136" t="str">
        <f>IFERROR(INDEX(Packs!$M:$V,MATCH($P258,Packs!$W:$W,0),MATCH($K258,Packs!$M$1:$V$1,0)),"")</f>
        <v/>
      </c>
      <c r="N258" s="136" t="str">
        <f t="shared" si="23"/>
        <v/>
      </c>
      <c r="O258" s="136" t="str">
        <f>IFERROR(VLOOKUP(N258,'Table de correspondance'!$R:$S,2,FALSE),M258)</f>
        <v/>
      </c>
      <c r="P258" s="136" t="str">
        <f t="shared" si="24"/>
        <v/>
      </c>
      <c r="Q258" s="148" t="str">
        <f>IFERROR(F258*VLOOKUP(J258,'Table de correspondance'!$D:$E,2,FALSE),"")</f>
        <v/>
      </c>
      <c r="R258" s="148"/>
      <c r="S258" s="136" t="str">
        <f t="shared" si="26"/>
        <v/>
      </c>
      <c r="T258" s="165" t="str">
        <f t="shared" si="27"/>
        <v/>
      </c>
      <c r="U258" s="167" t="str">
        <f t="shared" si="28"/>
        <v/>
      </c>
      <c r="V258" s="167"/>
      <c r="Z258" s="19"/>
      <c r="AA258" s="23"/>
      <c r="AB258" s="23"/>
      <c r="AC258" s="23"/>
      <c r="AD258" s="19"/>
      <c r="AE258" s="19"/>
      <c r="AG258" s="63"/>
      <c r="AH258" s="64"/>
    </row>
    <row r="259" spans="13:34" ht="15" x14ac:dyDescent="0.25">
      <c r="M259" s="136" t="str">
        <f>IFERROR(INDEX(Packs!$M:$V,MATCH($P259,Packs!$W:$W,0),MATCH($K259,Packs!$M$1:$V$1,0)),"")</f>
        <v/>
      </c>
      <c r="N259" s="136" t="str">
        <f t="shared" si="23"/>
        <v/>
      </c>
      <c r="O259" s="136" t="str">
        <f>IFERROR(VLOOKUP(N259,'Table de correspondance'!$R:$S,2,FALSE),M259)</f>
        <v/>
      </c>
      <c r="P259" s="136" t="str">
        <f t="shared" si="24"/>
        <v/>
      </c>
      <c r="Q259" s="148" t="str">
        <f>IFERROR(F259*VLOOKUP(J259,'Table de correspondance'!$D:$E,2,FALSE),"")</f>
        <v/>
      </c>
      <c r="R259" s="148"/>
      <c r="S259" s="136" t="str">
        <f t="shared" si="26"/>
        <v/>
      </c>
      <c r="T259" s="165" t="str">
        <f t="shared" si="27"/>
        <v/>
      </c>
      <c r="U259" s="167" t="str">
        <f t="shared" si="28"/>
        <v/>
      </c>
      <c r="V259" s="167"/>
      <c r="Z259" s="19"/>
      <c r="AA259" s="23"/>
      <c r="AB259" s="23"/>
      <c r="AC259" s="23"/>
      <c r="AD259" s="19"/>
      <c r="AE259" s="19"/>
      <c r="AG259" s="63"/>
      <c r="AH259" s="64"/>
    </row>
    <row r="260" spans="13:34" ht="15" x14ac:dyDescent="0.25">
      <c r="M260" s="136" t="str">
        <f>IFERROR(INDEX(Packs!$M:$V,MATCH($P260,Packs!$W:$W,0),MATCH($K260,Packs!$M$1:$V$1,0)),"")</f>
        <v/>
      </c>
      <c r="N260" s="136" t="str">
        <f t="shared" si="23"/>
        <v/>
      </c>
      <c r="O260" s="136" t="str">
        <f>IFERROR(VLOOKUP(N260,'Table de correspondance'!$R:$S,2,FALSE),M260)</f>
        <v/>
      </c>
      <c r="P260" s="136" t="str">
        <f t="shared" si="24"/>
        <v/>
      </c>
      <c r="Q260" s="148" t="str">
        <f>IFERROR(F260*VLOOKUP(J260,'Table de correspondance'!$D:$E,2,FALSE),"")</f>
        <v/>
      </c>
      <c r="R260" s="148"/>
      <c r="S260" s="136" t="str">
        <f t="shared" si="26"/>
        <v/>
      </c>
      <c r="T260" s="165" t="str">
        <f t="shared" si="27"/>
        <v/>
      </c>
      <c r="U260" s="167" t="str">
        <f t="shared" si="28"/>
        <v/>
      </c>
      <c r="V260" s="167"/>
      <c r="Z260" s="19"/>
      <c r="AA260" s="23"/>
      <c r="AB260" s="23"/>
      <c r="AC260" s="23"/>
      <c r="AD260" s="19"/>
      <c r="AE260" s="19"/>
      <c r="AG260" s="63"/>
      <c r="AH260" s="64"/>
    </row>
    <row r="261" spans="13:34" ht="15" x14ac:dyDescent="0.25">
      <c r="M261" s="136" t="str">
        <f>IFERROR(INDEX(Packs!$M:$V,MATCH($P261,Packs!$W:$W,0),MATCH($K261,Packs!$M$1:$V$1,0)),"")</f>
        <v/>
      </c>
      <c r="N261" s="136" t="str">
        <f t="shared" si="23"/>
        <v/>
      </c>
      <c r="O261" s="136" t="str">
        <f>IFERROR(VLOOKUP(N261,'Table de correspondance'!$R:$S,2,FALSE),M261)</f>
        <v/>
      </c>
      <c r="P261" s="136" t="str">
        <f t="shared" si="24"/>
        <v/>
      </c>
      <c r="Q261" s="148" t="str">
        <f>IFERROR(F261*VLOOKUP(J261,'Table de correspondance'!$D:$E,2,FALSE),"")</f>
        <v/>
      </c>
      <c r="R261" s="148"/>
      <c r="S261" s="136" t="str">
        <f t="shared" si="26"/>
        <v/>
      </c>
      <c r="T261" s="165" t="str">
        <f t="shared" si="27"/>
        <v/>
      </c>
      <c r="U261" s="167" t="str">
        <f t="shared" si="28"/>
        <v/>
      </c>
      <c r="V261" s="167"/>
      <c r="Z261" s="19"/>
      <c r="AA261" s="23"/>
      <c r="AB261" s="23"/>
      <c r="AC261" s="23"/>
      <c r="AD261" s="19"/>
      <c r="AE261" s="19"/>
      <c r="AG261" s="63"/>
      <c r="AH261" s="64"/>
    </row>
    <row r="262" spans="13:34" ht="15" x14ac:dyDescent="0.25">
      <c r="M262" s="136" t="str">
        <f>IFERROR(INDEX(Packs!$M:$V,MATCH($P262,Packs!$W:$W,0),MATCH($K262,Packs!$M$1:$V$1,0)),"")</f>
        <v/>
      </c>
      <c r="N262" s="136" t="str">
        <f t="shared" si="23"/>
        <v/>
      </c>
      <c r="O262" s="136" t="str">
        <f>IFERROR(VLOOKUP(N262,'Table de correspondance'!$R:$S,2,FALSE),M262)</f>
        <v/>
      </c>
      <c r="P262" s="136" t="str">
        <f t="shared" si="24"/>
        <v/>
      </c>
      <c r="Q262" s="148" t="str">
        <f>IFERROR(F262*VLOOKUP(J262,'Table de correspondance'!$D:$E,2,FALSE),"")</f>
        <v/>
      </c>
      <c r="R262" s="148"/>
      <c r="S262" s="136" t="str">
        <f t="shared" si="26"/>
        <v/>
      </c>
      <c r="T262" s="165" t="str">
        <f t="shared" si="27"/>
        <v/>
      </c>
      <c r="U262" s="167" t="str">
        <f t="shared" si="28"/>
        <v/>
      </c>
      <c r="V262" s="167"/>
      <c r="Z262" s="19"/>
      <c r="AA262" s="23"/>
      <c r="AB262" s="23"/>
      <c r="AC262" s="23"/>
      <c r="AD262" s="19"/>
      <c r="AE262" s="19"/>
      <c r="AG262" s="63"/>
      <c r="AH262" s="64"/>
    </row>
    <row r="263" spans="13:34" ht="15" x14ac:dyDescent="0.25">
      <c r="M263" s="136" t="str">
        <f>IFERROR(INDEX(Packs!$M:$V,MATCH($P263,Packs!$W:$W,0),MATCH($K263,Packs!$M$1:$V$1,0)),"")</f>
        <v/>
      </c>
      <c r="N263" s="136" t="str">
        <f t="shared" si="23"/>
        <v/>
      </c>
      <c r="O263" s="136" t="str">
        <f>IFERROR(VLOOKUP(N263,'Table de correspondance'!$R:$S,2,FALSE),M263)</f>
        <v/>
      </c>
      <c r="P263" s="136" t="str">
        <f t="shared" si="24"/>
        <v/>
      </c>
      <c r="Q263" s="148" t="str">
        <f>IFERROR(F263*VLOOKUP(J263,'Table de correspondance'!$D:$E,2,FALSE),"")</f>
        <v/>
      </c>
      <c r="R263" s="148"/>
      <c r="S263" s="136" t="str">
        <f t="shared" si="26"/>
        <v/>
      </c>
      <c r="T263" s="165" t="str">
        <f t="shared" si="27"/>
        <v/>
      </c>
      <c r="U263" s="167" t="str">
        <f t="shared" si="28"/>
        <v/>
      </c>
      <c r="V263" s="167"/>
      <c r="Z263" s="19"/>
      <c r="AA263" s="23"/>
      <c r="AB263" s="23"/>
      <c r="AC263" s="23"/>
      <c r="AD263" s="19"/>
      <c r="AE263" s="19"/>
      <c r="AG263" s="63"/>
      <c r="AH263" s="64"/>
    </row>
    <row r="264" spans="13:34" ht="15" x14ac:dyDescent="0.25">
      <c r="M264" s="136" t="str">
        <f>IFERROR(INDEX(Packs!$M:$V,MATCH($P264,Packs!$W:$W,0),MATCH($K264,Packs!$M$1:$V$1,0)),"")</f>
        <v/>
      </c>
      <c r="N264" s="136" t="str">
        <f t="shared" si="23"/>
        <v/>
      </c>
      <c r="O264" s="136" t="str">
        <f>IFERROR(VLOOKUP(N264,'Table de correspondance'!$R:$S,2,FALSE),M264)</f>
        <v/>
      </c>
      <c r="P264" s="136" t="str">
        <f t="shared" si="24"/>
        <v/>
      </c>
      <c r="Q264" s="148" t="str">
        <f>IFERROR(F264*VLOOKUP(J264,'Table de correspondance'!$D:$E,2,FALSE),"")</f>
        <v/>
      </c>
      <c r="R264" s="148"/>
      <c r="S264" s="136" t="str">
        <f t="shared" si="26"/>
        <v/>
      </c>
      <c r="T264" s="165" t="str">
        <f t="shared" si="27"/>
        <v/>
      </c>
      <c r="U264" s="167" t="str">
        <f t="shared" si="28"/>
        <v/>
      </c>
      <c r="V264" s="167"/>
      <c r="Z264" s="19"/>
      <c r="AA264" s="23"/>
      <c r="AB264" s="23"/>
      <c r="AC264" s="23"/>
      <c r="AD264" s="19"/>
      <c r="AE264" s="19"/>
      <c r="AG264" s="63"/>
      <c r="AH264" s="64"/>
    </row>
    <row r="265" spans="13:34" ht="15" x14ac:dyDescent="0.25">
      <c r="M265" s="136" t="str">
        <f>IFERROR(INDEX(Packs!$M:$V,MATCH($P265,Packs!$W:$W,0),MATCH($K265,Packs!$M$1:$V$1,0)),"")</f>
        <v/>
      </c>
      <c r="N265" s="136" t="str">
        <f t="shared" si="23"/>
        <v/>
      </c>
      <c r="O265" s="136" t="str">
        <f>IFERROR(VLOOKUP(N265,'Table de correspondance'!$R:$S,2,FALSE),M265)</f>
        <v/>
      </c>
      <c r="P265" s="136" t="str">
        <f t="shared" si="24"/>
        <v/>
      </c>
      <c r="Q265" s="148" t="str">
        <f>IFERROR(F265*VLOOKUP(J265,'Table de correspondance'!$D:$E,2,FALSE),"")</f>
        <v/>
      </c>
      <c r="R265" s="148"/>
      <c r="S265" s="136" t="str">
        <f t="shared" si="26"/>
        <v/>
      </c>
      <c r="T265" s="165" t="str">
        <f t="shared" si="27"/>
        <v/>
      </c>
      <c r="U265" s="167" t="str">
        <f t="shared" si="28"/>
        <v/>
      </c>
      <c r="V265" s="167"/>
      <c r="Z265" s="19"/>
      <c r="AA265" s="23"/>
      <c r="AB265" s="23"/>
      <c r="AC265" s="23"/>
      <c r="AD265" s="19"/>
      <c r="AE265" s="19"/>
      <c r="AG265" s="63"/>
      <c r="AH265" s="64"/>
    </row>
    <row r="266" spans="13:34" ht="15" x14ac:dyDescent="0.25">
      <c r="M266" s="136" t="str">
        <f>IFERROR(INDEX(Packs!$M:$V,MATCH($P266,Packs!$W:$W,0),MATCH($K266,Packs!$M$1:$V$1,0)),"")</f>
        <v/>
      </c>
      <c r="N266" s="136" t="str">
        <f t="shared" si="23"/>
        <v/>
      </c>
      <c r="O266" s="136" t="str">
        <f>IFERROR(VLOOKUP(N266,'Table de correspondance'!$R:$S,2,FALSE),M266)</f>
        <v/>
      </c>
      <c r="P266" s="136" t="str">
        <f t="shared" si="24"/>
        <v/>
      </c>
      <c r="Q266" s="148" t="str">
        <f>IFERROR(F266*VLOOKUP(J266,'Table de correspondance'!$D:$E,2,FALSE),"")</f>
        <v/>
      </c>
      <c r="R266" s="148"/>
      <c r="S266" s="136" t="str">
        <f t="shared" si="26"/>
        <v/>
      </c>
      <c r="T266" s="165" t="str">
        <f t="shared" si="27"/>
        <v/>
      </c>
      <c r="U266" s="167" t="str">
        <f t="shared" si="28"/>
        <v/>
      </c>
      <c r="V266" s="167"/>
      <c r="Z266" s="19"/>
      <c r="AA266" s="23"/>
      <c r="AB266" s="23"/>
      <c r="AC266" s="23"/>
      <c r="AD266" s="19"/>
      <c r="AE266" s="19"/>
      <c r="AG266" s="63"/>
      <c r="AH266" s="64"/>
    </row>
    <row r="267" spans="13:34" ht="15" x14ac:dyDescent="0.25">
      <c r="M267" s="136" t="str">
        <f>IFERROR(INDEX(Packs!$M:$V,MATCH($P267,Packs!$W:$W,0),MATCH($K267,Packs!$M$1:$V$1,0)),"")</f>
        <v/>
      </c>
      <c r="N267" s="136" t="str">
        <f t="shared" si="23"/>
        <v/>
      </c>
      <c r="O267" s="136" t="str">
        <f>IFERROR(VLOOKUP(N267,'Table de correspondance'!$R:$S,2,FALSE),M267)</f>
        <v/>
      </c>
      <c r="P267" s="136" t="str">
        <f t="shared" si="24"/>
        <v/>
      </c>
      <c r="Q267" s="148" t="str">
        <f>IFERROR(F267*VLOOKUP(J267,'Table de correspondance'!$D:$E,2,FALSE),"")</f>
        <v/>
      </c>
      <c r="R267" s="148"/>
      <c r="S267" s="136" t="str">
        <f t="shared" si="26"/>
        <v/>
      </c>
      <c r="T267" s="165" t="str">
        <f t="shared" si="27"/>
        <v/>
      </c>
      <c r="U267" s="167" t="str">
        <f t="shared" si="28"/>
        <v/>
      </c>
      <c r="V267" s="167"/>
      <c r="Z267" s="19"/>
      <c r="AA267" s="23"/>
      <c r="AB267" s="23"/>
      <c r="AC267" s="23"/>
      <c r="AD267" s="19"/>
      <c r="AE267" s="19"/>
      <c r="AG267" s="63"/>
      <c r="AH267" s="64"/>
    </row>
    <row r="268" spans="13:34" ht="15" x14ac:dyDescent="0.25">
      <c r="M268" s="136" t="str">
        <f>IFERROR(INDEX(Packs!$M:$V,MATCH($P268,Packs!$W:$W,0),MATCH($K268,Packs!$M$1:$V$1,0)),"")</f>
        <v/>
      </c>
      <c r="N268" s="136" t="str">
        <f t="shared" si="23"/>
        <v/>
      </c>
      <c r="O268" s="136" t="str">
        <f>IFERROR(VLOOKUP(N268,'Table de correspondance'!$R:$S,2,FALSE),M268)</f>
        <v/>
      </c>
      <c r="P268" s="136" t="str">
        <f t="shared" si="24"/>
        <v/>
      </c>
      <c r="Q268" s="148" t="str">
        <f>IFERROR(F268*VLOOKUP(J268,'Table de correspondance'!$D:$E,2,FALSE),"")</f>
        <v/>
      </c>
      <c r="R268" s="148"/>
      <c r="S268" s="136" t="str">
        <f t="shared" si="26"/>
        <v/>
      </c>
      <c r="T268" s="165" t="str">
        <f t="shared" si="27"/>
        <v/>
      </c>
      <c r="U268" s="167" t="str">
        <f t="shared" si="28"/>
        <v/>
      </c>
      <c r="V268" s="167"/>
      <c r="Z268" s="19"/>
      <c r="AA268" s="23"/>
      <c r="AB268" s="23"/>
      <c r="AC268" s="23"/>
      <c r="AD268" s="19"/>
      <c r="AE268" s="19"/>
      <c r="AG268" s="63"/>
      <c r="AH268" s="64"/>
    </row>
    <row r="269" spans="13:34" ht="15" x14ac:dyDescent="0.25">
      <c r="M269" s="136" t="str">
        <f>IFERROR(INDEX(Packs!$M:$V,MATCH($P269,Packs!$W:$W,0),MATCH($K269,Packs!$M$1:$V$1,0)),"")</f>
        <v/>
      </c>
      <c r="N269" s="136" t="str">
        <f t="shared" si="23"/>
        <v/>
      </c>
      <c r="O269" s="136" t="str">
        <f>IFERROR(VLOOKUP(N269,'Table de correspondance'!$R:$S,2,FALSE),M269)</f>
        <v/>
      </c>
      <c r="P269" s="136" t="str">
        <f t="shared" si="24"/>
        <v/>
      </c>
      <c r="Q269" s="148" t="str">
        <f>IFERROR(F269*VLOOKUP(J269,'Table de correspondance'!$D:$E,2,FALSE),"")</f>
        <v/>
      </c>
      <c r="R269" s="148"/>
      <c r="S269" s="136" t="str">
        <f t="shared" si="26"/>
        <v/>
      </c>
      <c r="T269" s="165" t="str">
        <f t="shared" si="27"/>
        <v/>
      </c>
      <c r="U269" s="167" t="str">
        <f t="shared" si="28"/>
        <v/>
      </c>
      <c r="V269" s="167"/>
      <c r="Z269" s="19"/>
      <c r="AA269" s="23"/>
      <c r="AB269" s="23"/>
      <c r="AC269" s="23"/>
      <c r="AD269" s="19"/>
      <c r="AE269" s="19"/>
      <c r="AG269" s="63"/>
      <c r="AH269" s="64"/>
    </row>
    <row r="270" spans="13:34" ht="15" x14ac:dyDescent="0.25">
      <c r="M270" s="136" t="str">
        <f>IFERROR(INDEX(Packs!$M:$V,MATCH($P270,Packs!$W:$W,0),MATCH($K270,Packs!$M$1:$V$1,0)),"")</f>
        <v/>
      </c>
      <c r="N270" s="136" t="str">
        <f t="shared" si="23"/>
        <v/>
      </c>
      <c r="O270" s="136" t="str">
        <f>IFERROR(VLOOKUP(N270,'Table de correspondance'!$R:$S,2,FALSE),M270)</f>
        <v/>
      </c>
      <c r="P270" s="136" t="str">
        <f t="shared" si="24"/>
        <v/>
      </c>
      <c r="Q270" s="148" t="str">
        <f>IFERROR(F270*VLOOKUP(J270,'Table de correspondance'!$D:$E,2,FALSE),"")</f>
        <v/>
      </c>
      <c r="R270" s="148"/>
      <c r="S270" s="136" t="str">
        <f t="shared" si="26"/>
        <v/>
      </c>
      <c r="T270" s="165" t="str">
        <f t="shared" si="27"/>
        <v/>
      </c>
      <c r="U270" s="167" t="str">
        <f t="shared" si="28"/>
        <v/>
      </c>
      <c r="V270" s="167"/>
      <c r="Z270" s="19"/>
      <c r="AA270" s="23"/>
      <c r="AB270" s="23"/>
      <c r="AC270" s="23"/>
      <c r="AD270" s="19"/>
      <c r="AE270" s="19"/>
      <c r="AG270" s="63"/>
      <c r="AH270" s="64"/>
    </row>
    <row r="271" spans="13:34" ht="15" x14ac:dyDescent="0.25">
      <c r="M271" s="136" t="str">
        <f>IFERROR(INDEX(Packs!$M:$V,MATCH($P271,Packs!$W:$W,0),MATCH($K271,Packs!$M$1:$V$1,0)),"")</f>
        <v/>
      </c>
      <c r="N271" s="136" t="str">
        <f t="shared" ref="N271:N334" si="30">_xlfn.CONCAT(K271,L271)</f>
        <v/>
      </c>
      <c r="O271" s="136" t="str">
        <f>IFERROR(VLOOKUP(N271,'Table de correspondance'!$R:$S,2,FALSE),M271)</f>
        <v/>
      </c>
      <c r="P271" s="136" t="str">
        <f t="shared" ref="P271:P334" si="31">_xlfn.CONCAT(B271,C271,D271,E271)</f>
        <v/>
      </c>
      <c r="Q271" s="148" t="str">
        <f>IFERROR(F271*VLOOKUP(J271,'Table de correspondance'!$D:$E,2,FALSE),"")</f>
        <v/>
      </c>
      <c r="R271" s="148"/>
      <c r="S271" s="136" t="str">
        <f t="shared" si="26"/>
        <v/>
      </c>
      <c r="T271" s="165" t="str">
        <f t="shared" si="27"/>
        <v/>
      </c>
      <c r="U271" s="167" t="str">
        <f t="shared" si="28"/>
        <v/>
      </c>
      <c r="V271" s="167"/>
      <c r="Z271" s="19"/>
      <c r="AA271" s="23"/>
      <c r="AB271" s="23"/>
      <c r="AC271" s="23"/>
      <c r="AD271" s="19"/>
      <c r="AE271" s="19"/>
      <c r="AG271" s="63"/>
      <c r="AH271" s="64"/>
    </row>
    <row r="272" spans="13:34" ht="15" x14ac:dyDescent="0.25">
      <c r="M272" s="136" t="str">
        <f>IFERROR(INDEX(Packs!$M:$V,MATCH($P272,Packs!$W:$W,0),MATCH($K272,Packs!$M$1:$V$1,0)),"")</f>
        <v/>
      </c>
      <c r="N272" s="136" t="str">
        <f t="shared" si="30"/>
        <v/>
      </c>
      <c r="O272" s="136" t="str">
        <f>IFERROR(VLOOKUP(N272,'Table de correspondance'!$R:$S,2,FALSE),M272)</f>
        <v/>
      </c>
      <c r="P272" s="136" t="str">
        <f t="shared" si="31"/>
        <v/>
      </c>
      <c r="Q272" s="148" t="str">
        <f>IFERROR(F272*VLOOKUP(J272,'Table de correspondance'!$D:$E,2,FALSE),"")</f>
        <v/>
      </c>
      <c r="R272" s="148"/>
      <c r="S272" s="136" t="str">
        <f t="shared" ref="S272:S335" si="32">IF(J272&lt;&gt;"",50%,"")</f>
        <v/>
      </c>
      <c r="T272" s="165" t="str">
        <f t="shared" ref="T272:T335" si="33">IF(AND(G272&lt;&gt;"",J272&lt;&gt;""),R272*(1-G272),"")</f>
        <v/>
      </c>
      <c r="U272" s="167" t="str">
        <f t="shared" ref="U272:U335" si="34">IF(T272="","",T272*(1-S272))</f>
        <v/>
      </c>
      <c r="V272" s="167"/>
      <c r="Z272" s="19"/>
      <c r="AA272" s="23"/>
      <c r="AB272" s="23"/>
      <c r="AC272" s="23"/>
      <c r="AD272" s="19"/>
      <c r="AE272" s="19"/>
      <c r="AG272" s="63"/>
      <c r="AH272" s="64"/>
    </row>
    <row r="273" spans="13:34" ht="15" x14ac:dyDescent="0.25">
      <c r="M273" s="136" t="str">
        <f>IFERROR(INDEX(Packs!$M:$V,MATCH($P273,Packs!$W:$W,0),MATCH($K273,Packs!$M$1:$V$1,0)),"")</f>
        <v/>
      </c>
      <c r="N273" s="136" t="str">
        <f t="shared" si="30"/>
        <v/>
      </c>
      <c r="O273" s="136" t="str">
        <f>IFERROR(VLOOKUP(N273,'Table de correspondance'!$R:$S,2,FALSE),M273)</f>
        <v/>
      </c>
      <c r="P273" s="136" t="str">
        <f t="shared" si="31"/>
        <v/>
      </c>
      <c r="Q273" s="148" t="str">
        <f>IFERROR(F273*VLOOKUP(J273,'Table de correspondance'!$D:$E,2,FALSE),"")</f>
        <v/>
      </c>
      <c r="R273" s="148"/>
      <c r="S273" s="136" t="str">
        <f t="shared" si="32"/>
        <v/>
      </c>
      <c r="T273" s="165" t="str">
        <f t="shared" si="33"/>
        <v/>
      </c>
      <c r="U273" s="167" t="str">
        <f t="shared" si="34"/>
        <v/>
      </c>
      <c r="V273" s="167"/>
      <c r="Z273" s="19"/>
      <c r="AA273" s="23"/>
      <c r="AB273" s="23"/>
      <c r="AC273" s="23"/>
      <c r="AD273" s="19"/>
      <c r="AE273" s="19"/>
      <c r="AG273" s="63"/>
      <c r="AH273" s="64"/>
    </row>
    <row r="274" spans="13:34" ht="15" x14ac:dyDescent="0.25">
      <c r="M274" s="136" t="str">
        <f>IFERROR(INDEX(Packs!$M:$V,MATCH($P274,Packs!$W:$W,0),MATCH($K274,Packs!$M$1:$V$1,0)),"")</f>
        <v/>
      </c>
      <c r="N274" s="136" t="str">
        <f t="shared" si="30"/>
        <v/>
      </c>
      <c r="O274" s="136" t="str">
        <f>IFERROR(VLOOKUP(N274,'Table de correspondance'!$R:$S,2,FALSE),M274)</f>
        <v/>
      </c>
      <c r="P274" s="136" t="str">
        <f t="shared" si="31"/>
        <v/>
      </c>
      <c r="Q274" s="148" t="str">
        <f>IFERROR(F274*VLOOKUP(J274,'Table de correspondance'!$D:$E,2,FALSE),"")</f>
        <v/>
      </c>
      <c r="R274" s="148"/>
      <c r="S274" s="136" t="str">
        <f t="shared" si="32"/>
        <v/>
      </c>
      <c r="T274" s="165" t="str">
        <f t="shared" si="33"/>
        <v/>
      </c>
      <c r="U274" s="167" t="str">
        <f t="shared" si="34"/>
        <v/>
      </c>
      <c r="V274" s="167"/>
      <c r="Z274" s="19"/>
      <c r="AA274" s="23"/>
      <c r="AB274" s="23"/>
      <c r="AC274" s="23"/>
      <c r="AD274" s="19"/>
      <c r="AE274" s="19"/>
      <c r="AG274" s="63"/>
      <c r="AH274" s="64"/>
    </row>
    <row r="275" spans="13:34" ht="15" x14ac:dyDescent="0.25">
      <c r="M275" s="136" t="str">
        <f>IFERROR(INDEX(Packs!$M:$V,MATCH($P275,Packs!$W:$W,0),MATCH($K275,Packs!$M$1:$V$1,0)),"")</f>
        <v/>
      </c>
      <c r="N275" s="136" t="str">
        <f t="shared" si="30"/>
        <v/>
      </c>
      <c r="O275" s="136" t="str">
        <f>IFERROR(VLOOKUP(N275,'Table de correspondance'!$R:$S,2,FALSE),M275)</f>
        <v/>
      </c>
      <c r="P275" s="136" t="str">
        <f t="shared" si="31"/>
        <v/>
      </c>
      <c r="Q275" s="148" t="str">
        <f>IFERROR(F275*VLOOKUP(J275,'Table de correspondance'!$D:$E,2,FALSE),"")</f>
        <v/>
      </c>
      <c r="R275" s="148"/>
      <c r="S275" s="136" t="str">
        <f t="shared" si="32"/>
        <v/>
      </c>
      <c r="T275" s="165" t="str">
        <f t="shared" si="33"/>
        <v/>
      </c>
      <c r="U275" s="167" t="str">
        <f t="shared" si="34"/>
        <v/>
      </c>
      <c r="V275" s="167"/>
      <c r="Z275" s="19"/>
      <c r="AA275" s="23"/>
      <c r="AB275" s="23"/>
      <c r="AC275" s="23"/>
      <c r="AD275" s="19"/>
      <c r="AE275" s="19"/>
      <c r="AG275" s="63"/>
      <c r="AH275" s="64"/>
    </row>
    <row r="276" spans="13:34" ht="15" x14ac:dyDescent="0.25">
      <c r="M276" s="136" t="str">
        <f>IFERROR(INDEX(Packs!$M:$V,MATCH($P276,Packs!$W:$W,0),MATCH($K276,Packs!$M$1:$V$1,0)),"")</f>
        <v/>
      </c>
      <c r="N276" s="136" t="str">
        <f t="shared" si="30"/>
        <v/>
      </c>
      <c r="O276" s="136" t="str">
        <f>IFERROR(VLOOKUP(N276,'Table de correspondance'!$R:$S,2,FALSE),M276)</f>
        <v/>
      </c>
      <c r="P276" s="136" t="str">
        <f t="shared" si="31"/>
        <v/>
      </c>
      <c r="Q276" s="148" t="str">
        <f>IFERROR(F276*VLOOKUP(J276,'Table de correspondance'!$D:$E,2,FALSE),"")</f>
        <v/>
      </c>
      <c r="R276" s="148"/>
      <c r="S276" s="136" t="str">
        <f t="shared" si="32"/>
        <v/>
      </c>
      <c r="T276" s="165" t="str">
        <f t="shared" si="33"/>
        <v/>
      </c>
      <c r="U276" s="167" t="str">
        <f t="shared" si="34"/>
        <v/>
      </c>
      <c r="V276" s="167"/>
      <c r="Z276" s="19"/>
      <c r="AA276" s="23"/>
      <c r="AB276" s="23"/>
      <c r="AC276" s="23"/>
      <c r="AD276" s="19"/>
      <c r="AE276" s="19"/>
      <c r="AG276" s="63"/>
      <c r="AH276" s="64"/>
    </row>
    <row r="277" spans="13:34" ht="15" x14ac:dyDescent="0.25">
      <c r="M277" s="136" t="str">
        <f>IFERROR(INDEX(Packs!$M:$V,MATCH($P277,Packs!$W:$W,0),MATCH($K277,Packs!$M$1:$V$1,0)),"")</f>
        <v/>
      </c>
      <c r="N277" s="136" t="str">
        <f t="shared" si="30"/>
        <v/>
      </c>
      <c r="O277" s="136" t="str">
        <f>IFERROR(VLOOKUP(N277,'Table de correspondance'!$R:$S,2,FALSE),M277)</f>
        <v/>
      </c>
      <c r="P277" s="136" t="str">
        <f t="shared" si="31"/>
        <v/>
      </c>
      <c r="Q277" s="148" t="str">
        <f>IFERROR(F277*VLOOKUP(J277,'Table de correspondance'!$D:$E,2,FALSE),"")</f>
        <v/>
      </c>
      <c r="R277" s="148"/>
      <c r="S277" s="136" t="str">
        <f t="shared" si="32"/>
        <v/>
      </c>
      <c r="T277" s="165" t="str">
        <f t="shared" si="33"/>
        <v/>
      </c>
      <c r="U277" s="167" t="str">
        <f t="shared" si="34"/>
        <v/>
      </c>
      <c r="V277" s="167"/>
      <c r="Z277" s="19"/>
      <c r="AA277" s="23"/>
      <c r="AB277" s="23"/>
      <c r="AC277" s="23"/>
      <c r="AD277" s="19"/>
      <c r="AE277" s="19"/>
      <c r="AG277" s="63"/>
      <c r="AH277" s="64"/>
    </row>
    <row r="278" spans="13:34" ht="15" x14ac:dyDescent="0.25">
      <c r="M278" s="136" t="str">
        <f>IFERROR(INDEX(Packs!$M:$V,MATCH($P278,Packs!$W:$W,0),MATCH($K278,Packs!$M$1:$V$1,0)),"")</f>
        <v/>
      </c>
      <c r="N278" s="136" t="str">
        <f t="shared" si="30"/>
        <v/>
      </c>
      <c r="O278" s="136" t="str">
        <f>IFERROR(VLOOKUP(N278,'Table de correspondance'!$R:$S,2,FALSE),M278)</f>
        <v/>
      </c>
      <c r="P278" s="136" t="str">
        <f t="shared" si="31"/>
        <v/>
      </c>
      <c r="Q278" s="148" t="str">
        <f>IFERROR(F278*VLOOKUP(J278,'Table de correspondance'!$D:$E,2,FALSE),"")</f>
        <v/>
      </c>
      <c r="R278" s="148"/>
      <c r="S278" s="136" t="str">
        <f t="shared" si="32"/>
        <v/>
      </c>
      <c r="T278" s="165" t="str">
        <f t="shared" si="33"/>
        <v/>
      </c>
      <c r="U278" s="167" t="str">
        <f t="shared" si="34"/>
        <v/>
      </c>
      <c r="V278" s="167"/>
      <c r="Z278" s="19"/>
      <c r="AA278" s="23"/>
      <c r="AB278" s="23"/>
      <c r="AC278" s="23"/>
      <c r="AD278" s="19"/>
      <c r="AE278" s="19"/>
      <c r="AG278" s="63"/>
      <c r="AH278" s="64"/>
    </row>
    <row r="279" spans="13:34" ht="15" x14ac:dyDescent="0.25">
      <c r="M279" s="136" t="str">
        <f>IFERROR(INDEX(Packs!$M:$V,MATCH($P279,Packs!$W:$W,0),MATCH($K279,Packs!$M$1:$V$1,0)),"")</f>
        <v/>
      </c>
      <c r="N279" s="136" t="str">
        <f t="shared" si="30"/>
        <v/>
      </c>
      <c r="O279" s="136" t="str">
        <f>IFERROR(VLOOKUP(N279,'Table de correspondance'!$R:$S,2,FALSE),M279)</f>
        <v/>
      </c>
      <c r="P279" s="136" t="str">
        <f t="shared" si="31"/>
        <v/>
      </c>
      <c r="Q279" s="148" t="str">
        <f>IFERROR(F279*VLOOKUP(J279,'Table de correspondance'!$D:$E,2,FALSE),"")</f>
        <v/>
      </c>
      <c r="R279" s="148"/>
      <c r="S279" s="136" t="str">
        <f t="shared" si="32"/>
        <v/>
      </c>
      <c r="T279" s="165" t="str">
        <f t="shared" si="33"/>
        <v/>
      </c>
      <c r="U279" s="167" t="str">
        <f t="shared" si="34"/>
        <v/>
      </c>
      <c r="V279" s="167"/>
      <c r="Z279" s="19"/>
      <c r="AA279" s="23"/>
      <c r="AB279" s="23"/>
      <c r="AC279" s="23"/>
      <c r="AD279" s="19"/>
      <c r="AE279" s="19"/>
      <c r="AG279" s="63"/>
      <c r="AH279" s="64"/>
    </row>
    <row r="280" spans="13:34" ht="15" x14ac:dyDescent="0.25">
      <c r="M280" s="136" t="str">
        <f>IFERROR(INDEX(Packs!$M:$V,MATCH($P280,Packs!$W:$W,0),MATCH($K280,Packs!$M$1:$V$1,0)),"")</f>
        <v/>
      </c>
      <c r="N280" s="136" t="str">
        <f t="shared" si="30"/>
        <v/>
      </c>
      <c r="O280" s="136" t="str">
        <f>IFERROR(VLOOKUP(N280,'Table de correspondance'!$R:$S,2,FALSE),M280)</f>
        <v/>
      </c>
      <c r="P280" s="136" t="str">
        <f t="shared" si="31"/>
        <v/>
      </c>
      <c r="Q280" s="148" t="str">
        <f>IFERROR(F280*VLOOKUP(J280,'Table de correspondance'!$D:$E,2,FALSE),"")</f>
        <v/>
      </c>
      <c r="R280" s="148"/>
      <c r="S280" s="136" t="str">
        <f t="shared" si="32"/>
        <v/>
      </c>
      <c r="T280" s="165" t="str">
        <f t="shared" si="33"/>
        <v/>
      </c>
      <c r="U280" s="167" t="str">
        <f t="shared" si="34"/>
        <v/>
      </c>
      <c r="V280" s="167"/>
      <c r="Z280" s="19"/>
      <c r="AA280" s="23"/>
      <c r="AB280" s="23"/>
      <c r="AC280" s="23"/>
      <c r="AD280" s="19"/>
      <c r="AE280" s="19"/>
      <c r="AG280" s="63"/>
      <c r="AH280" s="64"/>
    </row>
    <row r="281" spans="13:34" ht="15" x14ac:dyDescent="0.25">
      <c r="M281" s="136" t="str">
        <f>IFERROR(INDEX(Packs!$M:$V,MATCH($P281,Packs!$W:$W,0),MATCH($K281,Packs!$M$1:$V$1,0)),"")</f>
        <v/>
      </c>
      <c r="N281" s="136" t="str">
        <f t="shared" si="30"/>
        <v/>
      </c>
      <c r="O281" s="136" t="str">
        <f>IFERROR(VLOOKUP(N281,'Table de correspondance'!$R:$S,2,FALSE),M281)</f>
        <v/>
      </c>
      <c r="P281" s="136" t="str">
        <f t="shared" si="31"/>
        <v/>
      </c>
      <c r="Q281" s="148" t="str">
        <f>IFERROR(F281*VLOOKUP(J281,'Table de correspondance'!$D:$E,2,FALSE),"")</f>
        <v/>
      </c>
      <c r="R281" s="148"/>
      <c r="S281" s="136" t="str">
        <f t="shared" si="32"/>
        <v/>
      </c>
      <c r="T281" s="165" t="str">
        <f t="shared" si="33"/>
        <v/>
      </c>
      <c r="U281" s="167" t="str">
        <f t="shared" si="34"/>
        <v/>
      </c>
      <c r="V281" s="167"/>
      <c r="Z281" s="19"/>
      <c r="AA281" s="23"/>
      <c r="AB281" s="23"/>
      <c r="AC281" s="23"/>
      <c r="AD281" s="19"/>
      <c r="AE281" s="19"/>
      <c r="AG281" s="63"/>
      <c r="AH281" s="64"/>
    </row>
    <row r="282" spans="13:34" ht="15" x14ac:dyDescent="0.25">
      <c r="M282" s="136" t="str">
        <f>IFERROR(INDEX(Packs!$M:$V,MATCH($P282,Packs!$W:$W,0),MATCH($K282,Packs!$M$1:$V$1,0)),"")</f>
        <v/>
      </c>
      <c r="N282" s="136" t="str">
        <f t="shared" si="30"/>
        <v/>
      </c>
      <c r="O282" s="136" t="str">
        <f>IFERROR(VLOOKUP(N282,'Table de correspondance'!$R:$S,2,FALSE),M282)</f>
        <v/>
      </c>
      <c r="P282" s="136" t="str">
        <f t="shared" si="31"/>
        <v/>
      </c>
      <c r="Q282" s="148" t="str">
        <f>IFERROR(F282*VLOOKUP(J282,'Table de correspondance'!$D:$E,2,FALSE),"")</f>
        <v/>
      </c>
      <c r="R282" s="148"/>
      <c r="S282" s="136" t="str">
        <f t="shared" si="32"/>
        <v/>
      </c>
      <c r="T282" s="165" t="str">
        <f t="shared" si="33"/>
        <v/>
      </c>
      <c r="U282" s="167" t="str">
        <f t="shared" si="34"/>
        <v/>
      </c>
      <c r="V282" s="167"/>
      <c r="Z282" s="19"/>
      <c r="AA282" s="23"/>
      <c r="AB282" s="23"/>
      <c r="AC282" s="23"/>
      <c r="AD282" s="19"/>
      <c r="AE282" s="19"/>
      <c r="AG282" s="63"/>
      <c r="AH282" s="64"/>
    </row>
    <row r="283" spans="13:34" ht="15" x14ac:dyDescent="0.25">
      <c r="M283" s="136" t="str">
        <f>IFERROR(INDEX(Packs!$M:$V,MATCH($P283,Packs!$W:$W,0),MATCH($K283,Packs!$M$1:$V$1,0)),"")</f>
        <v/>
      </c>
      <c r="N283" s="136" t="str">
        <f t="shared" si="30"/>
        <v/>
      </c>
      <c r="O283" s="136" t="str">
        <f>IFERROR(VLOOKUP(N283,'Table de correspondance'!$R:$S,2,FALSE),M283)</f>
        <v/>
      </c>
      <c r="P283" s="136" t="str">
        <f t="shared" si="31"/>
        <v/>
      </c>
      <c r="Q283" s="148" t="str">
        <f>IFERROR(F283*VLOOKUP(J283,'Table de correspondance'!$D:$E,2,FALSE),"")</f>
        <v/>
      </c>
      <c r="R283" s="148"/>
      <c r="S283" s="136" t="str">
        <f t="shared" si="32"/>
        <v/>
      </c>
      <c r="T283" s="165" t="str">
        <f t="shared" si="33"/>
        <v/>
      </c>
      <c r="U283" s="167" t="str">
        <f t="shared" si="34"/>
        <v/>
      </c>
      <c r="V283" s="167"/>
      <c r="Z283" s="19"/>
      <c r="AA283" s="23"/>
      <c r="AB283" s="23"/>
      <c r="AC283" s="23"/>
      <c r="AD283" s="19"/>
      <c r="AE283" s="19"/>
      <c r="AG283" s="63"/>
      <c r="AH283" s="64"/>
    </row>
    <row r="284" spans="13:34" ht="15" x14ac:dyDescent="0.25">
      <c r="M284" s="136" t="str">
        <f>IFERROR(INDEX(Packs!$M:$V,MATCH($P284,Packs!$W:$W,0),MATCH($K284,Packs!$M$1:$V$1,0)),"")</f>
        <v/>
      </c>
      <c r="N284" s="136" t="str">
        <f t="shared" si="30"/>
        <v/>
      </c>
      <c r="O284" s="136" t="str">
        <f>IFERROR(VLOOKUP(N284,'Table de correspondance'!$R:$S,2,FALSE),M284)</f>
        <v/>
      </c>
      <c r="P284" s="136" t="str">
        <f t="shared" si="31"/>
        <v/>
      </c>
      <c r="Q284" s="148" t="str">
        <f>IFERROR(F284*VLOOKUP(J284,'Table de correspondance'!$D:$E,2,FALSE),"")</f>
        <v/>
      </c>
      <c r="R284" s="148"/>
      <c r="S284" s="136" t="str">
        <f t="shared" si="32"/>
        <v/>
      </c>
      <c r="T284" s="165" t="str">
        <f t="shared" si="33"/>
        <v/>
      </c>
      <c r="U284" s="167" t="str">
        <f t="shared" si="34"/>
        <v/>
      </c>
      <c r="V284" s="167"/>
      <c r="Z284" s="19"/>
      <c r="AA284" s="23"/>
      <c r="AB284" s="23"/>
      <c r="AC284" s="23"/>
      <c r="AD284" s="19"/>
      <c r="AE284" s="19"/>
      <c r="AG284" s="63"/>
      <c r="AH284" s="64"/>
    </row>
    <row r="285" spans="13:34" ht="15" x14ac:dyDescent="0.25">
      <c r="M285" s="136" t="str">
        <f>IFERROR(INDEX(Packs!$M:$V,MATCH($P285,Packs!$W:$W,0),MATCH($K285,Packs!$M$1:$V$1,0)),"")</f>
        <v/>
      </c>
      <c r="N285" s="136" t="str">
        <f t="shared" si="30"/>
        <v/>
      </c>
      <c r="O285" s="136" t="str">
        <f>IFERROR(VLOOKUP(N285,'Table de correspondance'!$R:$S,2,FALSE),M285)</f>
        <v/>
      </c>
      <c r="P285" s="136" t="str">
        <f t="shared" si="31"/>
        <v/>
      </c>
      <c r="Q285" s="148" t="str">
        <f>IFERROR(F285*VLOOKUP(J285,'Table de correspondance'!$D:$E,2,FALSE),"")</f>
        <v/>
      </c>
      <c r="R285" s="148"/>
      <c r="S285" s="136" t="str">
        <f t="shared" si="32"/>
        <v/>
      </c>
      <c r="T285" s="165" t="str">
        <f t="shared" si="33"/>
        <v/>
      </c>
      <c r="U285" s="167" t="str">
        <f t="shared" si="34"/>
        <v/>
      </c>
      <c r="V285" s="167"/>
      <c r="Z285" s="19"/>
      <c r="AA285" s="23"/>
      <c r="AB285" s="23"/>
      <c r="AC285" s="23"/>
      <c r="AD285" s="19"/>
      <c r="AE285" s="19"/>
      <c r="AG285" s="63"/>
      <c r="AH285" s="64"/>
    </row>
    <row r="286" spans="13:34" ht="15" x14ac:dyDescent="0.25">
      <c r="M286" s="136" t="str">
        <f>IFERROR(INDEX(Packs!$M:$V,MATCH($P286,Packs!$W:$W,0),MATCH($K286,Packs!$M$1:$V$1,0)),"")</f>
        <v/>
      </c>
      <c r="N286" s="136" t="str">
        <f t="shared" si="30"/>
        <v/>
      </c>
      <c r="O286" s="136" t="str">
        <f>IFERROR(VLOOKUP(N286,'Table de correspondance'!$R:$S,2,FALSE),M286)</f>
        <v/>
      </c>
      <c r="P286" s="136" t="str">
        <f t="shared" si="31"/>
        <v/>
      </c>
      <c r="Q286" s="148" t="str">
        <f>IFERROR(F286*VLOOKUP(J286,'Table de correspondance'!$D:$E,2,FALSE),"")</f>
        <v/>
      </c>
      <c r="R286" s="148"/>
      <c r="S286" s="136" t="str">
        <f t="shared" si="32"/>
        <v/>
      </c>
      <c r="T286" s="165" t="str">
        <f t="shared" si="33"/>
        <v/>
      </c>
      <c r="U286" s="167" t="str">
        <f t="shared" si="34"/>
        <v/>
      </c>
      <c r="V286" s="167"/>
      <c r="Z286" s="19"/>
      <c r="AA286" s="23"/>
      <c r="AB286" s="23"/>
      <c r="AC286" s="23"/>
      <c r="AD286" s="19"/>
      <c r="AE286" s="19"/>
      <c r="AG286" s="63"/>
      <c r="AH286" s="64"/>
    </row>
    <row r="287" spans="13:34" ht="15" x14ac:dyDescent="0.25">
      <c r="M287" s="136" t="str">
        <f>IFERROR(INDEX(Packs!$M:$V,MATCH($P287,Packs!$W:$W,0),MATCH($K287,Packs!$M$1:$V$1,0)),"")</f>
        <v/>
      </c>
      <c r="N287" s="136" t="str">
        <f t="shared" si="30"/>
        <v/>
      </c>
      <c r="O287" s="136" t="str">
        <f>IFERROR(VLOOKUP(N287,'Table de correspondance'!$R:$S,2,FALSE),M287)</f>
        <v/>
      </c>
      <c r="P287" s="136" t="str">
        <f t="shared" si="31"/>
        <v/>
      </c>
      <c r="Q287" s="148" t="str">
        <f>IFERROR(F287*VLOOKUP(J287,'Table de correspondance'!$D:$E,2,FALSE),"")</f>
        <v/>
      </c>
      <c r="R287" s="148"/>
      <c r="S287" s="136" t="str">
        <f t="shared" si="32"/>
        <v/>
      </c>
      <c r="T287" s="165" t="str">
        <f t="shared" si="33"/>
        <v/>
      </c>
      <c r="U287" s="167" t="str">
        <f t="shared" si="34"/>
        <v/>
      </c>
      <c r="V287" s="167"/>
      <c r="Z287" s="19"/>
      <c r="AA287" s="23"/>
      <c r="AB287" s="23"/>
      <c r="AC287" s="23"/>
      <c r="AD287" s="19"/>
      <c r="AE287" s="19"/>
      <c r="AG287" s="63"/>
      <c r="AH287" s="64"/>
    </row>
    <row r="288" spans="13:34" ht="15" x14ac:dyDescent="0.25">
      <c r="M288" s="136" t="str">
        <f>IFERROR(INDEX(Packs!$M:$V,MATCH($P288,Packs!$W:$W,0),MATCH($K288,Packs!$M$1:$V$1,0)),"")</f>
        <v/>
      </c>
      <c r="N288" s="136" t="str">
        <f t="shared" si="30"/>
        <v/>
      </c>
      <c r="O288" s="136" t="str">
        <f>IFERROR(VLOOKUP(N288,'Table de correspondance'!$R:$S,2,FALSE),M288)</f>
        <v/>
      </c>
      <c r="P288" s="136" t="str">
        <f t="shared" si="31"/>
        <v/>
      </c>
      <c r="Q288" s="148" t="str">
        <f>IFERROR(F288*VLOOKUP(J288,'Table de correspondance'!$D:$E,2,FALSE),"")</f>
        <v/>
      </c>
      <c r="R288" s="148"/>
      <c r="S288" s="136" t="str">
        <f t="shared" si="32"/>
        <v/>
      </c>
      <c r="T288" s="165" t="str">
        <f t="shared" si="33"/>
        <v/>
      </c>
      <c r="U288" s="167" t="str">
        <f t="shared" si="34"/>
        <v/>
      </c>
      <c r="V288" s="167"/>
      <c r="Z288" s="19"/>
      <c r="AA288" s="23"/>
      <c r="AB288" s="23"/>
      <c r="AC288" s="23"/>
      <c r="AD288" s="19"/>
      <c r="AE288" s="19"/>
      <c r="AG288" s="63"/>
      <c r="AH288" s="64"/>
    </row>
    <row r="289" spans="13:34" ht="15" x14ac:dyDescent="0.25">
      <c r="M289" s="136" t="str">
        <f>IFERROR(INDEX(Packs!$M:$V,MATCH($P289,Packs!$W:$W,0),MATCH($K289,Packs!$M$1:$V$1,0)),"")</f>
        <v/>
      </c>
      <c r="N289" s="136" t="str">
        <f t="shared" si="30"/>
        <v/>
      </c>
      <c r="O289" s="136" t="str">
        <f>IFERROR(VLOOKUP(N289,'Table de correspondance'!$R:$S,2,FALSE),M289)</f>
        <v/>
      </c>
      <c r="P289" s="136" t="str">
        <f t="shared" si="31"/>
        <v/>
      </c>
      <c r="Q289" s="148" t="str">
        <f>IFERROR(F289*VLOOKUP(J289,'Table de correspondance'!$D:$E,2,FALSE),"")</f>
        <v/>
      </c>
      <c r="R289" s="148"/>
      <c r="S289" s="136" t="str">
        <f t="shared" si="32"/>
        <v/>
      </c>
      <c r="T289" s="165" t="str">
        <f t="shared" si="33"/>
        <v/>
      </c>
      <c r="U289" s="167" t="str">
        <f t="shared" si="34"/>
        <v/>
      </c>
      <c r="V289" s="167"/>
      <c r="Z289" s="19"/>
      <c r="AA289" s="23"/>
      <c r="AB289" s="23"/>
      <c r="AC289" s="23"/>
      <c r="AD289" s="19"/>
      <c r="AE289" s="19"/>
      <c r="AG289" s="63"/>
      <c r="AH289" s="64"/>
    </row>
    <row r="290" spans="13:34" ht="15" x14ac:dyDescent="0.25">
      <c r="M290" s="136" t="str">
        <f>IFERROR(INDEX(Packs!$M:$V,MATCH($P290,Packs!$W:$W,0),MATCH($K290,Packs!$M$1:$V$1,0)),"")</f>
        <v/>
      </c>
      <c r="N290" s="136" t="str">
        <f t="shared" si="30"/>
        <v/>
      </c>
      <c r="O290" s="136" t="str">
        <f>IFERROR(VLOOKUP(N290,'Table de correspondance'!$R:$S,2,FALSE),M290)</f>
        <v/>
      </c>
      <c r="P290" s="136" t="str">
        <f t="shared" si="31"/>
        <v/>
      </c>
      <c r="Q290" s="148" t="str">
        <f>IFERROR(F290*VLOOKUP(J290,'Table de correspondance'!$D:$E,2,FALSE),"")</f>
        <v/>
      </c>
      <c r="R290" s="148"/>
      <c r="S290" s="136" t="str">
        <f t="shared" si="32"/>
        <v/>
      </c>
      <c r="T290" s="165" t="str">
        <f t="shared" si="33"/>
        <v/>
      </c>
      <c r="U290" s="167" t="str">
        <f t="shared" si="34"/>
        <v/>
      </c>
      <c r="V290" s="167"/>
      <c r="Z290" s="19"/>
      <c r="AA290" s="23"/>
      <c r="AB290" s="23"/>
      <c r="AC290" s="23"/>
      <c r="AD290" s="19"/>
      <c r="AE290" s="19"/>
      <c r="AG290" s="63"/>
      <c r="AH290" s="64"/>
    </row>
    <row r="291" spans="13:34" ht="15" x14ac:dyDescent="0.25">
      <c r="M291" s="136" t="str">
        <f>IFERROR(INDEX(Packs!$M:$V,MATCH($P291,Packs!$W:$W,0),MATCH($K291,Packs!$M$1:$V$1,0)),"")</f>
        <v/>
      </c>
      <c r="N291" s="136" t="str">
        <f t="shared" si="30"/>
        <v/>
      </c>
      <c r="O291" s="136" t="str">
        <f>IFERROR(VLOOKUP(N291,'Table de correspondance'!$R:$S,2,FALSE),M291)</f>
        <v/>
      </c>
      <c r="P291" s="136" t="str">
        <f t="shared" si="31"/>
        <v/>
      </c>
      <c r="Q291" s="148" t="str">
        <f>IFERROR(F291*VLOOKUP(J291,'Table de correspondance'!$D:$E,2,FALSE),"")</f>
        <v/>
      </c>
      <c r="R291" s="148"/>
      <c r="S291" s="136" t="str">
        <f t="shared" si="32"/>
        <v/>
      </c>
      <c r="T291" s="165" t="str">
        <f t="shared" si="33"/>
        <v/>
      </c>
      <c r="U291" s="167" t="str">
        <f t="shared" si="34"/>
        <v/>
      </c>
      <c r="V291" s="167"/>
      <c r="Z291" s="19"/>
      <c r="AA291" s="23"/>
      <c r="AB291" s="23"/>
      <c r="AC291" s="23"/>
      <c r="AD291" s="19"/>
      <c r="AE291" s="19"/>
      <c r="AG291" s="63"/>
      <c r="AH291" s="64"/>
    </row>
    <row r="292" spans="13:34" ht="15" x14ac:dyDescent="0.25">
      <c r="M292" s="136" t="str">
        <f>IFERROR(INDEX(Packs!$M:$V,MATCH($P292,Packs!$W:$W,0),MATCH($K292,Packs!$M$1:$V$1,0)),"")</f>
        <v/>
      </c>
      <c r="N292" s="136" t="str">
        <f t="shared" si="30"/>
        <v/>
      </c>
      <c r="O292" s="136" t="str">
        <f>IFERROR(VLOOKUP(N292,'Table de correspondance'!$R:$S,2,FALSE),M292)</f>
        <v/>
      </c>
      <c r="P292" s="136" t="str">
        <f t="shared" si="31"/>
        <v/>
      </c>
      <c r="Q292" s="148" t="str">
        <f>IFERROR(F292*VLOOKUP(J292,'Table de correspondance'!$D:$E,2,FALSE),"")</f>
        <v/>
      </c>
      <c r="R292" s="148"/>
      <c r="S292" s="136" t="str">
        <f t="shared" si="32"/>
        <v/>
      </c>
      <c r="T292" s="165" t="str">
        <f t="shared" si="33"/>
        <v/>
      </c>
      <c r="U292" s="167" t="str">
        <f t="shared" si="34"/>
        <v/>
      </c>
      <c r="V292" s="167"/>
      <c r="Z292" s="19"/>
      <c r="AA292" s="23"/>
      <c r="AB292" s="23"/>
      <c r="AC292" s="23"/>
      <c r="AD292" s="19"/>
      <c r="AE292" s="19"/>
      <c r="AG292" s="63"/>
      <c r="AH292" s="64"/>
    </row>
    <row r="293" spans="13:34" ht="15" x14ac:dyDescent="0.25">
      <c r="M293" s="136" t="str">
        <f>IFERROR(INDEX(Packs!$M:$V,MATCH($P293,Packs!$W:$W,0),MATCH($K293,Packs!$M$1:$V$1,0)),"")</f>
        <v/>
      </c>
      <c r="N293" s="136" t="str">
        <f t="shared" si="30"/>
        <v/>
      </c>
      <c r="O293" s="136" t="str">
        <f>IFERROR(VLOOKUP(N293,'Table de correspondance'!$R:$S,2,FALSE),M293)</f>
        <v/>
      </c>
      <c r="P293" s="136" t="str">
        <f t="shared" si="31"/>
        <v/>
      </c>
      <c r="Q293" s="148" t="str">
        <f>IFERROR(F293*VLOOKUP(J293,'Table de correspondance'!$D:$E,2,FALSE),"")</f>
        <v/>
      </c>
      <c r="R293" s="148"/>
      <c r="S293" s="136" t="str">
        <f t="shared" si="32"/>
        <v/>
      </c>
      <c r="T293" s="165" t="str">
        <f t="shared" si="33"/>
        <v/>
      </c>
      <c r="U293" s="167" t="str">
        <f t="shared" si="34"/>
        <v/>
      </c>
      <c r="V293" s="167"/>
      <c r="Z293" s="19"/>
      <c r="AA293" s="23"/>
      <c r="AB293" s="23"/>
      <c r="AC293" s="23"/>
      <c r="AD293" s="19"/>
      <c r="AE293" s="19"/>
      <c r="AG293" s="63"/>
      <c r="AH293" s="64"/>
    </row>
    <row r="294" spans="13:34" ht="15" x14ac:dyDescent="0.25">
      <c r="M294" s="136" t="str">
        <f>IFERROR(INDEX(Packs!$M:$V,MATCH($P294,Packs!$W:$W,0),MATCH($K294,Packs!$M$1:$V$1,0)),"")</f>
        <v/>
      </c>
      <c r="N294" s="136" t="str">
        <f t="shared" si="30"/>
        <v/>
      </c>
      <c r="O294" s="136" t="str">
        <f>IFERROR(VLOOKUP(N294,'Table de correspondance'!$R:$S,2,FALSE),M294)</f>
        <v/>
      </c>
      <c r="P294" s="136" t="str">
        <f t="shared" si="31"/>
        <v/>
      </c>
      <c r="Q294" s="148" t="str">
        <f>IFERROR(F294*VLOOKUP(J294,'Table de correspondance'!$D:$E,2,FALSE),"")</f>
        <v/>
      </c>
      <c r="R294" s="148"/>
      <c r="S294" s="136" t="str">
        <f t="shared" si="32"/>
        <v/>
      </c>
      <c r="T294" s="165" t="str">
        <f t="shared" si="33"/>
        <v/>
      </c>
      <c r="U294" s="167" t="str">
        <f t="shared" si="34"/>
        <v/>
      </c>
      <c r="V294" s="167"/>
      <c r="Z294" s="19"/>
      <c r="AA294" s="23"/>
      <c r="AB294" s="23"/>
      <c r="AC294" s="23"/>
      <c r="AD294" s="19"/>
      <c r="AE294" s="19"/>
      <c r="AG294" s="63"/>
      <c r="AH294" s="64"/>
    </row>
    <row r="295" spans="13:34" ht="15" x14ac:dyDescent="0.25">
      <c r="M295" s="136" t="str">
        <f>IFERROR(INDEX(Packs!$M:$V,MATCH($P295,Packs!$W:$W,0),MATCH($K295,Packs!$M$1:$V$1,0)),"")</f>
        <v/>
      </c>
      <c r="N295" s="136" t="str">
        <f t="shared" si="30"/>
        <v/>
      </c>
      <c r="O295" s="136" t="str">
        <f>IFERROR(VLOOKUP(N295,'Table de correspondance'!$R:$S,2,FALSE),M295)</f>
        <v/>
      </c>
      <c r="P295" s="136" t="str">
        <f t="shared" si="31"/>
        <v/>
      </c>
      <c r="Q295" s="148" t="str">
        <f>IFERROR(F295*VLOOKUP(J295,'Table de correspondance'!$D:$E,2,FALSE),"")</f>
        <v/>
      </c>
      <c r="R295" s="148"/>
      <c r="S295" s="136" t="str">
        <f t="shared" si="32"/>
        <v/>
      </c>
      <c r="T295" s="165" t="str">
        <f t="shared" si="33"/>
        <v/>
      </c>
      <c r="U295" s="167" t="str">
        <f t="shared" si="34"/>
        <v/>
      </c>
      <c r="V295" s="167"/>
      <c r="Z295" s="19"/>
      <c r="AA295" s="23"/>
      <c r="AB295" s="23"/>
      <c r="AC295" s="23"/>
      <c r="AD295" s="19"/>
      <c r="AE295" s="19"/>
      <c r="AG295" s="63"/>
      <c r="AH295" s="64"/>
    </row>
    <row r="296" spans="13:34" ht="15" x14ac:dyDescent="0.25">
      <c r="M296" s="136" t="str">
        <f>IFERROR(INDEX(Packs!$M:$V,MATCH($P296,Packs!$W:$W,0),MATCH($K296,Packs!$M$1:$V$1,0)),"")</f>
        <v/>
      </c>
      <c r="N296" s="136" t="str">
        <f t="shared" si="30"/>
        <v/>
      </c>
      <c r="O296" s="136" t="str">
        <f>IFERROR(VLOOKUP(N296,'Table de correspondance'!$R:$S,2,FALSE),M296)</f>
        <v/>
      </c>
      <c r="P296" s="136" t="str">
        <f t="shared" si="31"/>
        <v/>
      </c>
      <c r="Q296" s="148" t="str">
        <f>IFERROR(F296*VLOOKUP(J296,'Table de correspondance'!$D:$E,2,FALSE),"")</f>
        <v/>
      </c>
      <c r="R296" s="148"/>
      <c r="S296" s="136" t="str">
        <f t="shared" si="32"/>
        <v/>
      </c>
      <c r="T296" s="165" t="str">
        <f t="shared" si="33"/>
        <v/>
      </c>
      <c r="U296" s="167" t="str">
        <f t="shared" si="34"/>
        <v/>
      </c>
      <c r="V296" s="167"/>
      <c r="Z296" s="19"/>
      <c r="AA296" s="23"/>
      <c r="AB296" s="23"/>
      <c r="AC296" s="23"/>
      <c r="AD296" s="19"/>
      <c r="AE296" s="19"/>
      <c r="AG296" s="63"/>
      <c r="AH296" s="64"/>
    </row>
    <row r="297" spans="13:34" ht="15" x14ac:dyDescent="0.25">
      <c r="M297" s="136" t="str">
        <f>IFERROR(INDEX(Packs!$M:$V,MATCH($P297,Packs!$W:$W,0),MATCH($K297,Packs!$M$1:$V$1,0)),"")</f>
        <v/>
      </c>
      <c r="N297" s="136" t="str">
        <f t="shared" si="30"/>
        <v/>
      </c>
      <c r="O297" s="136" t="str">
        <f>IFERROR(VLOOKUP(N297,'Table de correspondance'!$R:$S,2,FALSE),M297)</f>
        <v/>
      </c>
      <c r="P297" s="136" t="str">
        <f t="shared" si="31"/>
        <v/>
      </c>
      <c r="Q297" s="148" t="str">
        <f>IFERROR(F297*VLOOKUP(J297,'Table de correspondance'!$D:$E,2,FALSE),"")</f>
        <v/>
      </c>
      <c r="R297" s="148"/>
      <c r="S297" s="136" t="str">
        <f t="shared" si="32"/>
        <v/>
      </c>
      <c r="T297" s="165" t="str">
        <f t="shared" si="33"/>
        <v/>
      </c>
      <c r="U297" s="167" t="str">
        <f t="shared" si="34"/>
        <v/>
      </c>
      <c r="V297" s="167"/>
      <c r="Z297" s="19"/>
      <c r="AA297" s="23"/>
      <c r="AB297" s="23"/>
      <c r="AC297" s="23"/>
      <c r="AD297" s="19"/>
      <c r="AE297" s="19"/>
      <c r="AG297" s="63"/>
      <c r="AH297" s="64"/>
    </row>
    <row r="298" spans="13:34" ht="15" x14ac:dyDescent="0.25">
      <c r="M298" s="136" t="str">
        <f>IFERROR(INDEX(Packs!$M:$V,MATCH($P298,Packs!$W:$W,0),MATCH($K298,Packs!$M$1:$V$1,0)),"")</f>
        <v/>
      </c>
      <c r="N298" s="136" t="str">
        <f t="shared" si="30"/>
        <v/>
      </c>
      <c r="O298" s="136" t="str">
        <f>IFERROR(VLOOKUP(N298,'Table de correspondance'!$R:$S,2,FALSE),M298)</f>
        <v/>
      </c>
      <c r="P298" s="136" t="str">
        <f t="shared" si="31"/>
        <v/>
      </c>
      <c r="Q298" s="148" t="str">
        <f>IFERROR(F298*VLOOKUP(J298,'Table de correspondance'!$D:$E,2,FALSE),"")</f>
        <v/>
      </c>
      <c r="R298" s="148"/>
      <c r="S298" s="136" t="str">
        <f t="shared" si="32"/>
        <v/>
      </c>
      <c r="T298" s="165" t="str">
        <f t="shared" si="33"/>
        <v/>
      </c>
      <c r="U298" s="167" t="str">
        <f t="shared" si="34"/>
        <v/>
      </c>
      <c r="V298" s="167"/>
      <c r="Z298" s="19"/>
      <c r="AA298" s="23"/>
      <c r="AB298" s="23"/>
      <c r="AC298" s="23"/>
      <c r="AD298" s="19"/>
      <c r="AE298" s="19"/>
      <c r="AG298" s="63"/>
      <c r="AH298" s="64"/>
    </row>
    <row r="299" spans="13:34" ht="15" x14ac:dyDescent="0.25">
      <c r="M299" s="136" t="str">
        <f>IFERROR(INDEX(Packs!$M:$V,MATCH($P299,Packs!$W:$W,0),MATCH($K299,Packs!$M$1:$V$1,0)),"")</f>
        <v/>
      </c>
      <c r="N299" s="136" t="str">
        <f t="shared" si="30"/>
        <v/>
      </c>
      <c r="O299" s="136" t="str">
        <f>IFERROR(VLOOKUP(N299,'Table de correspondance'!$R:$S,2,FALSE),M299)</f>
        <v/>
      </c>
      <c r="P299" s="136" t="str">
        <f t="shared" si="31"/>
        <v/>
      </c>
      <c r="Q299" s="148" t="str">
        <f>IFERROR(F299*VLOOKUP(J299,'Table de correspondance'!$D:$E,2,FALSE),"")</f>
        <v/>
      </c>
      <c r="R299" s="148"/>
      <c r="S299" s="136" t="str">
        <f t="shared" si="32"/>
        <v/>
      </c>
      <c r="T299" s="165" t="str">
        <f t="shared" si="33"/>
        <v/>
      </c>
      <c r="U299" s="167" t="str">
        <f t="shared" si="34"/>
        <v/>
      </c>
      <c r="V299" s="167"/>
      <c r="Z299" s="19"/>
      <c r="AA299" s="23"/>
      <c r="AB299" s="23"/>
      <c r="AC299" s="23"/>
      <c r="AD299" s="19"/>
      <c r="AE299" s="19"/>
      <c r="AG299" s="63"/>
      <c r="AH299" s="64"/>
    </row>
    <row r="300" spans="13:34" ht="15" x14ac:dyDescent="0.25">
      <c r="M300" s="136" t="str">
        <f>IFERROR(INDEX(Packs!$M:$V,MATCH($P300,Packs!$W:$W,0),MATCH($K300,Packs!$M$1:$V$1,0)),"")</f>
        <v/>
      </c>
      <c r="N300" s="136" t="str">
        <f t="shared" si="30"/>
        <v/>
      </c>
      <c r="O300" s="136" t="str">
        <f>IFERROR(VLOOKUP(N300,'Table de correspondance'!$R:$S,2,FALSE),M300)</f>
        <v/>
      </c>
      <c r="P300" s="136" t="str">
        <f t="shared" si="31"/>
        <v/>
      </c>
      <c r="Q300" s="148" t="str">
        <f>IFERROR(F300*VLOOKUP(J300,'Table de correspondance'!$D:$E,2,FALSE),"")</f>
        <v/>
      </c>
      <c r="R300" s="148"/>
      <c r="S300" s="136" t="str">
        <f t="shared" si="32"/>
        <v/>
      </c>
      <c r="T300" s="165" t="str">
        <f t="shared" si="33"/>
        <v/>
      </c>
      <c r="U300" s="167" t="str">
        <f t="shared" si="34"/>
        <v/>
      </c>
      <c r="V300" s="167"/>
      <c r="Z300" s="19"/>
      <c r="AA300" s="23"/>
      <c r="AB300" s="23"/>
      <c r="AC300" s="23"/>
      <c r="AD300" s="19"/>
      <c r="AE300" s="19"/>
      <c r="AG300" s="63"/>
      <c r="AH300" s="64"/>
    </row>
    <row r="301" spans="13:34" ht="15" x14ac:dyDescent="0.25">
      <c r="M301" s="136" t="str">
        <f>IFERROR(INDEX(Packs!$M:$V,MATCH($P301,Packs!$W:$W,0),MATCH($K301,Packs!$M$1:$V$1,0)),"")</f>
        <v/>
      </c>
      <c r="N301" s="136" t="str">
        <f t="shared" si="30"/>
        <v/>
      </c>
      <c r="O301" s="136" t="str">
        <f>IFERROR(VLOOKUP(N301,'Table de correspondance'!$R:$S,2,FALSE),M301)</f>
        <v/>
      </c>
      <c r="P301" s="136" t="str">
        <f t="shared" si="31"/>
        <v/>
      </c>
      <c r="Q301" s="148" t="str">
        <f>IFERROR(F301*VLOOKUP(J301,'Table de correspondance'!$D:$E,2,FALSE),"")</f>
        <v/>
      </c>
      <c r="R301" s="148"/>
      <c r="S301" s="136" t="str">
        <f t="shared" si="32"/>
        <v/>
      </c>
      <c r="T301" s="165" t="str">
        <f t="shared" si="33"/>
        <v/>
      </c>
      <c r="U301" s="167" t="str">
        <f t="shared" si="34"/>
        <v/>
      </c>
      <c r="V301" s="167"/>
      <c r="Z301" s="19"/>
      <c r="AA301" s="23"/>
      <c r="AB301" s="23"/>
      <c r="AC301" s="23"/>
      <c r="AD301" s="19"/>
      <c r="AE301" s="19"/>
      <c r="AG301" s="63"/>
      <c r="AH301" s="64"/>
    </row>
    <row r="302" spans="13:34" ht="15" x14ac:dyDescent="0.25">
      <c r="M302" s="136" t="str">
        <f>IFERROR(INDEX(Packs!$M:$V,MATCH($P302,Packs!$W:$W,0),MATCH($K302,Packs!$M$1:$V$1,0)),"")</f>
        <v/>
      </c>
      <c r="N302" s="136" t="str">
        <f t="shared" si="30"/>
        <v/>
      </c>
      <c r="O302" s="136" t="str">
        <f>IFERROR(VLOOKUP(N302,'Table de correspondance'!$R:$S,2,FALSE),M302)</f>
        <v/>
      </c>
      <c r="P302" s="136" t="str">
        <f t="shared" si="31"/>
        <v/>
      </c>
      <c r="Q302" s="148" t="str">
        <f>IFERROR(F302*VLOOKUP(J302,'Table de correspondance'!$D:$E,2,FALSE),"")</f>
        <v/>
      </c>
      <c r="R302" s="148"/>
      <c r="S302" s="136" t="str">
        <f t="shared" si="32"/>
        <v/>
      </c>
      <c r="T302" s="165" t="str">
        <f t="shared" si="33"/>
        <v/>
      </c>
      <c r="U302" s="167" t="str">
        <f t="shared" si="34"/>
        <v/>
      </c>
      <c r="V302" s="167"/>
      <c r="Z302" s="19"/>
      <c r="AA302" s="23"/>
      <c r="AB302" s="23"/>
      <c r="AC302" s="23"/>
      <c r="AD302" s="19"/>
      <c r="AE302" s="19"/>
      <c r="AG302" s="63"/>
      <c r="AH302" s="64"/>
    </row>
    <row r="303" spans="13:34" ht="15" x14ac:dyDescent="0.25">
      <c r="M303" s="136" t="str">
        <f>IFERROR(INDEX(Packs!$M:$V,MATCH($P303,Packs!$W:$W,0),MATCH($K303,Packs!$M$1:$V$1,0)),"")</f>
        <v/>
      </c>
      <c r="N303" s="136" t="str">
        <f t="shared" si="30"/>
        <v/>
      </c>
      <c r="O303" s="136" t="str">
        <f>IFERROR(VLOOKUP(N303,'Table de correspondance'!$R:$S,2,FALSE),M303)</f>
        <v/>
      </c>
      <c r="P303" s="136" t="str">
        <f t="shared" si="31"/>
        <v/>
      </c>
      <c r="Q303" s="148" t="str">
        <f>IFERROR(F303*VLOOKUP(J303,'Table de correspondance'!$D:$E,2,FALSE),"")</f>
        <v/>
      </c>
      <c r="R303" s="148"/>
      <c r="S303" s="136" t="str">
        <f t="shared" si="32"/>
        <v/>
      </c>
      <c r="T303" s="165" t="str">
        <f t="shared" si="33"/>
        <v/>
      </c>
      <c r="U303" s="167" t="str">
        <f t="shared" si="34"/>
        <v/>
      </c>
      <c r="V303" s="167"/>
      <c r="Z303" s="19"/>
      <c r="AA303" s="23"/>
      <c r="AB303" s="23"/>
      <c r="AC303" s="23"/>
      <c r="AD303" s="19"/>
      <c r="AE303" s="19"/>
      <c r="AG303" s="63"/>
      <c r="AH303" s="64"/>
    </row>
    <row r="304" spans="13:34" ht="15" x14ac:dyDescent="0.25">
      <c r="M304" s="136" t="str">
        <f>IFERROR(INDEX(Packs!$M:$V,MATCH($P304,Packs!$W:$W,0),MATCH($K304,Packs!$M$1:$V$1,0)),"")</f>
        <v/>
      </c>
      <c r="N304" s="136" t="str">
        <f t="shared" si="30"/>
        <v/>
      </c>
      <c r="O304" s="136" t="str">
        <f>IFERROR(VLOOKUP(N304,'Table de correspondance'!$R:$S,2,FALSE),M304)</f>
        <v/>
      </c>
      <c r="P304" s="136" t="str">
        <f t="shared" si="31"/>
        <v/>
      </c>
      <c r="Q304" s="148" t="str">
        <f>IFERROR(F304*VLOOKUP(J304,'Table de correspondance'!$D:$E,2,FALSE),"")</f>
        <v/>
      </c>
      <c r="R304" s="148"/>
      <c r="S304" s="136" t="str">
        <f t="shared" si="32"/>
        <v/>
      </c>
      <c r="T304" s="165" t="str">
        <f t="shared" si="33"/>
        <v/>
      </c>
      <c r="U304" s="167" t="str">
        <f t="shared" si="34"/>
        <v/>
      </c>
      <c r="V304" s="167"/>
      <c r="Z304" s="19"/>
      <c r="AA304" s="23"/>
      <c r="AB304" s="23"/>
      <c r="AC304" s="23"/>
      <c r="AD304" s="19"/>
      <c r="AE304" s="19"/>
      <c r="AG304" s="63"/>
      <c r="AH304" s="64"/>
    </row>
    <row r="305" spans="13:34" ht="15" x14ac:dyDescent="0.25">
      <c r="M305" s="136" t="str">
        <f>IFERROR(INDEX(Packs!$M:$V,MATCH($P305,Packs!$W:$W,0),MATCH($K305,Packs!$M$1:$V$1,0)),"")</f>
        <v/>
      </c>
      <c r="N305" s="136" t="str">
        <f t="shared" si="30"/>
        <v/>
      </c>
      <c r="O305" s="136" t="str">
        <f>IFERROR(VLOOKUP(N305,'Table de correspondance'!$R:$S,2,FALSE),M305)</f>
        <v/>
      </c>
      <c r="P305" s="136" t="str">
        <f t="shared" si="31"/>
        <v/>
      </c>
      <c r="Q305" s="148" t="str">
        <f>IFERROR(F305*VLOOKUP(J305,'Table de correspondance'!$D:$E,2,FALSE),"")</f>
        <v/>
      </c>
      <c r="R305" s="148"/>
      <c r="S305" s="136" t="str">
        <f t="shared" si="32"/>
        <v/>
      </c>
      <c r="T305" s="165" t="str">
        <f t="shared" si="33"/>
        <v/>
      </c>
      <c r="U305" s="167" t="str">
        <f t="shared" si="34"/>
        <v/>
      </c>
      <c r="V305" s="167"/>
      <c r="Z305" s="19"/>
      <c r="AA305" s="23"/>
      <c r="AB305" s="23"/>
      <c r="AC305" s="23"/>
      <c r="AD305" s="19"/>
      <c r="AE305" s="19"/>
      <c r="AG305" s="63"/>
      <c r="AH305" s="64"/>
    </row>
    <row r="306" spans="13:34" ht="15" x14ac:dyDescent="0.25">
      <c r="M306" s="136" t="str">
        <f>IFERROR(INDEX(Packs!$M:$V,MATCH($P306,Packs!$W:$W,0),MATCH($K306,Packs!$M$1:$V$1,0)),"")</f>
        <v/>
      </c>
      <c r="N306" s="136" t="str">
        <f t="shared" si="30"/>
        <v/>
      </c>
      <c r="O306" s="136" t="str">
        <f>IFERROR(VLOOKUP(N306,'Table de correspondance'!$R:$S,2,FALSE),M306)</f>
        <v/>
      </c>
      <c r="P306" s="136" t="str">
        <f t="shared" si="31"/>
        <v/>
      </c>
      <c r="Q306" s="148" t="str">
        <f>IFERROR(F306*VLOOKUP(J306,'Table de correspondance'!$D:$E,2,FALSE),"")</f>
        <v/>
      </c>
      <c r="R306" s="148"/>
      <c r="S306" s="136" t="str">
        <f t="shared" si="32"/>
        <v/>
      </c>
      <c r="T306" s="165" t="str">
        <f t="shared" si="33"/>
        <v/>
      </c>
      <c r="U306" s="167" t="str">
        <f t="shared" si="34"/>
        <v/>
      </c>
      <c r="V306" s="167"/>
      <c r="Z306" s="19"/>
      <c r="AA306" s="23"/>
      <c r="AB306" s="23"/>
      <c r="AC306" s="23"/>
      <c r="AD306" s="19"/>
      <c r="AE306" s="19"/>
      <c r="AG306" s="63"/>
      <c r="AH306" s="64"/>
    </row>
    <row r="307" spans="13:34" ht="15" x14ac:dyDescent="0.25">
      <c r="M307" s="136" t="str">
        <f>IFERROR(INDEX(Packs!$M:$V,MATCH($P307,Packs!$W:$W,0),MATCH($K307,Packs!$M$1:$V$1,0)),"")</f>
        <v/>
      </c>
      <c r="N307" s="136" t="str">
        <f t="shared" si="30"/>
        <v/>
      </c>
      <c r="O307" s="136" t="str">
        <f>IFERROR(VLOOKUP(N307,'Table de correspondance'!$R:$S,2,FALSE),M307)</f>
        <v/>
      </c>
      <c r="P307" s="136" t="str">
        <f t="shared" si="31"/>
        <v/>
      </c>
      <c r="Q307" s="148" t="str">
        <f>IFERROR(F307*VLOOKUP(J307,'Table de correspondance'!$D:$E,2,FALSE),"")</f>
        <v/>
      </c>
      <c r="R307" s="148"/>
      <c r="S307" s="136" t="str">
        <f t="shared" si="32"/>
        <v/>
      </c>
      <c r="T307" s="165" t="str">
        <f t="shared" si="33"/>
        <v/>
      </c>
      <c r="U307" s="167" t="str">
        <f t="shared" si="34"/>
        <v/>
      </c>
      <c r="V307" s="167"/>
      <c r="Z307" s="19"/>
      <c r="AA307" s="23"/>
      <c r="AB307" s="23"/>
      <c r="AC307" s="23"/>
      <c r="AD307" s="19"/>
      <c r="AE307" s="19"/>
      <c r="AG307" s="63"/>
      <c r="AH307" s="64"/>
    </row>
    <row r="308" spans="13:34" ht="15" x14ac:dyDescent="0.25">
      <c r="M308" s="136" t="str">
        <f>IFERROR(INDEX(Packs!$M:$V,MATCH($P308,Packs!$W:$W,0),MATCH($K308,Packs!$M$1:$V$1,0)),"")</f>
        <v/>
      </c>
      <c r="N308" s="136" t="str">
        <f t="shared" si="30"/>
        <v/>
      </c>
      <c r="O308" s="136" t="str">
        <f>IFERROR(VLOOKUP(N308,'Table de correspondance'!$R:$S,2,FALSE),M308)</f>
        <v/>
      </c>
      <c r="P308" s="136" t="str">
        <f t="shared" si="31"/>
        <v/>
      </c>
      <c r="Q308" s="148" t="str">
        <f>IFERROR(F308*VLOOKUP(J308,'Table de correspondance'!$D:$E,2,FALSE),"")</f>
        <v/>
      </c>
      <c r="R308" s="148"/>
      <c r="S308" s="136" t="str">
        <f t="shared" si="32"/>
        <v/>
      </c>
      <c r="T308" s="165" t="str">
        <f t="shared" si="33"/>
        <v/>
      </c>
      <c r="U308" s="167" t="str">
        <f t="shared" si="34"/>
        <v/>
      </c>
      <c r="V308" s="167"/>
      <c r="Z308" s="19"/>
      <c r="AA308" s="23"/>
      <c r="AB308" s="23"/>
      <c r="AC308" s="23"/>
      <c r="AD308" s="19"/>
      <c r="AE308" s="19"/>
      <c r="AG308" s="63"/>
      <c r="AH308" s="64"/>
    </row>
    <row r="309" spans="13:34" ht="15" x14ac:dyDescent="0.25">
      <c r="M309" s="136" t="str">
        <f>IFERROR(INDEX(Packs!$M:$V,MATCH($P309,Packs!$W:$W,0),MATCH($K309,Packs!$M$1:$V$1,0)),"")</f>
        <v/>
      </c>
      <c r="N309" s="136" t="str">
        <f t="shared" si="30"/>
        <v/>
      </c>
      <c r="O309" s="136" t="str">
        <f>IFERROR(VLOOKUP(N309,'Table de correspondance'!$R:$S,2,FALSE),M309)</f>
        <v/>
      </c>
      <c r="P309" s="136" t="str">
        <f t="shared" si="31"/>
        <v/>
      </c>
      <c r="Q309" s="148" t="str">
        <f>IFERROR(F309*VLOOKUP(J309,'Table de correspondance'!$D:$E,2,FALSE),"")</f>
        <v/>
      </c>
      <c r="R309" s="148"/>
      <c r="S309" s="136" t="str">
        <f t="shared" si="32"/>
        <v/>
      </c>
      <c r="T309" s="165" t="str">
        <f t="shared" si="33"/>
        <v/>
      </c>
      <c r="U309" s="167" t="str">
        <f t="shared" si="34"/>
        <v/>
      </c>
      <c r="V309" s="167"/>
      <c r="Z309" s="19"/>
      <c r="AA309" s="23"/>
      <c r="AB309" s="23"/>
      <c r="AC309" s="23"/>
      <c r="AD309" s="19"/>
      <c r="AE309" s="19"/>
      <c r="AG309" s="63"/>
      <c r="AH309" s="64"/>
    </row>
    <row r="310" spans="13:34" ht="15" x14ac:dyDescent="0.25">
      <c r="M310" s="136" t="str">
        <f>IFERROR(INDEX(Packs!$M:$V,MATCH($P310,Packs!$W:$W,0),MATCH($K310,Packs!$M$1:$V$1,0)),"")</f>
        <v/>
      </c>
      <c r="N310" s="136" t="str">
        <f t="shared" si="30"/>
        <v/>
      </c>
      <c r="O310" s="136" t="str">
        <f>IFERROR(VLOOKUP(N310,'Table de correspondance'!$R:$S,2,FALSE),M310)</f>
        <v/>
      </c>
      <c r="P310" s="136" t="str">
        <f t="shared" si="31"/>
        <v/>
      </c>
      <c r="Q310" s="148" t="str">
        <f>IFERROR(F310*VLOOKUP(J310,'Table de correspondance'!$D:$E,2,FALSE),"")</f>
        <v/>
      </c>
      <c r="R310" s="148"/>
      <c r="S310" s="136" t="str">
        <f t="shared" si="32"/>
        <v/>
      </c>
      <c r="T310" s="165" t="str">
        <f t="shared" si="33"/>
        <v/>
      </c>
      <c r="U310" s="167" t="str">
        <f t="shared" si="34"/>
        <v/>
      </c>
      <c r="V310" s="167"/>
      <c r="Z310" s="19"/>
      <c r="AA310" s="23"/>
      <c r="AB310" s="23"/>
      <c r="AC310" s="23"/>
      <c r="AD310" s="19"/>
      <c r="AE310" s="19"/>
      <c r="AG310" s="63"/>
      <c r="AH310" s="64"/>
    </row>
    <row r="311" spans="13:34" ht="15" x14ac:dyDescent="0.25">
      <c r="M311" s="136" t="str">
        <f>IFERROR(INDEX(Packs!$M:$V,MATCH($P311,Packs!$W:$W,0),MATCH($K311,Packs!$M$1:$V$1,0)),"")</f>
        <v/>
      </c>
      <c r="N311" s="136" t="str">
        <f t="shared" si="30"/>
        <v/>
      </c>
      <c r="O311" s="136" t="str">
        <f>IFERROR(VLOOKUP(N311,'Table de correspondance'!$R:$S,2,FALSE),M311)</f>
        <v/>
      </c>
      <c r="P311" s="136" t="str">
        <f t="shared" si="31"/>
        <v/>
      </c>
      <c r="Q311" s="148" t="str">
        <f>IFERROR(F311*VLOOKUP(J311,'Table de correspondance'!$D:$E,2,FALSE),"")</f>
        <v/>
      </c>
      <c r="R311" s="148"/>
      <c r="S311" s="136" t="str">
        <f t="shared" si="32"/>
        <v/>
      </c>
      <c r="T311" s="165" t="str">
        <f t="shared" si="33"/>
        <v/>
      </c>
      <c r="U311" s="167" t="str">
        <f t="shared" si="34"/>
        <v/>
      </c>
      <c r="V311" s="167"/>
      <c r="Z311" s="19"/>
      <c r="AA311" s="23"/>
      <c r="AB311" s="23"/>
      <c r="AC311" s="23"/>
      <c r="AD311" s="19"/>
      <c r="AE311" s="19"/>
      <c r="AG311" s="63"/>
      <c r="AH311" s="64"/>
    </row>
    <row r="312" spans="13:34" ht="15" x14ac:dyDescent="0.25">
      <c r="M312" s="136" t="str">
        <f>IFERROR(INDEX(Packs!$M:$V,MATCH($P312,Packs!$W:$W,0),MATCH($K312,Packs!$M$1:$V$1,0)),"")</f>
        <v/>
      </c>
      <c r="N312" s="136" t="str">
        <f t="shared" si="30"/>
        <v/>
      </c>
      <c r="O312" s="136" t="str">
        <f>IFERROR(VLOOKUP(N312,'Table de correspondance'!$R:$S,2,FALSE),M312)</f>
        <v/>
      </c>
      <c r="P312" s="136" t="str">
        <f t="shared" si="31"/>
        <v/>
      </c>
      <c r="Q312" s="148" t="str">
        <f>IFERROR(F312*VLOOKUP(J312,'Table de correspondance'!$D:$E,2,FALSE),"")</f>
        <v/>
      </c>
      <c r="R312" s="148"/>
      <c r="S312" s="136" t="str">
        <f t="shared" si="32"/>
        <v/>
      </c>
      <c r="T312" s="165" t="str">
        <f t="shared" si="33"/>
        <v/>
      </c>
      <c r="U312" s="167" t="str">
        <f t="shared" si="34"/>
        <v/>
      </c>
      <c r="V312" s="167"/>
      <c r="Z312" s="19"/>
      <c r="AA312" s="23"/>
      <c r="AB312" s="23"/>
      <c r="AC312" s="23"/>
      <c r="AD312" s="19"/>
      <c r="AE312" s="19"/>
      <c r="AG312" s="63"/>
      <c r="AH312" s="64"/>
    </row>
    <row r="313" spans="13:34" ht="15" x14ac:dyDescent="0.25">
      <c r="M313" s="136" t="str">
        <f>IFERROR(INDEX(Packs!$M:$V,MATCH($P313,Packs!$W:$W,0),MATCH($K313,Packs!$M$1:$V$1,0)),"")</f>
        <v/>
      </c>
      <c r="N313" s="136" t="str">
        <f t="shared" si="30"/>
        <v/>
      </c>
      <c r="O313" s="136" t="str">
        <f>IFERROR(VLOOKUP(N313,'Table de correspondance'!$R:$S,2,FALSE),M313)</f>
        <v/>
      </c>
      <c r="P313" s="136" t="str">
        <f t="shared" si="31"/>
        <v/>
      </c>
      <c r="Q313" s="148" t="str">
        <f>IFERROR(F313*VLOOKUP(J313,'Table de correspondance'!$D:$E,2,FALSE),"")</f>
        <v/>
      </c>
      <c r="R313" s="148"/>
      <c r="S313" s="136" t="str">
        <f t="shared" si="32"/>
        <v/>
      </c>
      <c r="T313" s="165" t="str">
        <f t="shared" si="33"/>
        <v/>
      </c>
      <c r="U313" s="167" t="str">
        <f t="shared" si="34"/>
        <v/>
      </c>
      <c r="V313" s="167"/>
      <c r="Z313" s="19"/>
      <c r="AA313" s="23"/>
      <c r="AB313" s="23"/>
      <c r="AC313" s="23"/>
      <c r="AD313" s="19"/>
      <c r="AE313" s="19"/>
      <c r="AG313" s="63"/>
      <c r="AH313" s="64"/>
    </row>
    <row r="314" spans="13:34" ht="15" x14ac:dyDescent="0.25">
      <c r="M314" s="136" t="str">
        <f>IFERROR(INDEX(Packs!$M:$V,MATCH($P314,Packs!$W:$W,0),MATCH($K314,Packs!$M$1:$V$1,0)),"")</f>
        <v/>
      </c>
      <c r="N314" s="136" t="str">
        <f t="shared" si="30"/>
        <v/>
      </c>
      <c r="O314" s="136" t="str">
        <f>IFERROR(VLOOKUP(N314,'Table de correspondance'!$R:$S,2,FALSE),M314)</f>
        <v/>
      </c>
      <c r="P314" s="136" t="str">
        <f t="shared" si="31"/>
        <v/>
      </c>
      <c r="Q314" s="148" t="str">
        <f>IFERROR(F314*VLOOKUP(J314,'Table de correspondance'!$D:$E,2,FALSE),"")</f>
        <v/>
      </c>
      <c r="R314" s="148"/>
      <c r="S314" s="136" t="str">
        <f t="shared" si="32"/>
        <v/>
      </c>
      <c r="T314" s="165" t="str">
        <f t="shared" si="33"/>
        <v/>
      </c>
      <c r="U314" s="167" t="str">
        <f t="shared" si="34"/>
        <v/>
      </c>
      <c r="V314" s="167"/>
      <c r="Z314" s="19"/>
      <c r="AA314" s="23"/>
      <c r="AB314" s="23"/>
      <c r="AC314" s="23"/>
      <c r="AD314" s="19"/>
      <c r="AE314" s="19"/>
      <c r="AG314" s="63"/>
      <c r="AH314" s="64"/>
    </row>
    <row r="315" spans="13:34" ht="15" x14ac:dyDescent="0.25">
      <c r="M315" s="136" t="str">
        <f>IFERROR(INDEX(Packs!$M:$V,MATCH($P315,Packs!$W:$W,0),MATCH($K315,Packs!$M$1:$V$1,0)),"")</f>
        <v/>
      </c>
      <c r="N315" s="136" t="str">
        <f t="shared" si="30"/>
        <v/>
      </c>
      <c r="O315" s="136" t="str">
        <f>IFERROR(VLOOKUP(N315,'Table de correspondance'!$R:$S,2,FALSE),M315)</f>
        <v/>
      </c>
      <c r="P315" s="136" t="str">
        <f t="shared" si="31"/>
        <v/>
      </c>
      <c r="Q315" s="148" t="str">
        <f>IFERROR(F315*VLOOKUP(J315,'Table de correspondance'!$D:$E,2,FALSE),"")</f>
        <v/>
      </c>
      <c r="R315" s="148"/>
      <c r="S315" s="136" t="str">
        <f t="shared" si="32"/>
        <v/>
      </c>
      <c r="T315" s="165" t="str">
        <f t="shared" si="33"/>
        <v/>
      </c>
      <c r="U315" s="167" t="str">
        <f t="shared" si="34"/>
        <v/>
      </c>
      <c r="V315" s="167"/>
      <c r="Z315" s="19"/>
      <c r="AA315" s="23"/>
      <c r="AB315" s="23"/>
      <c r="AC315" s="23"/>
      <c r="AD315" s="19"/>
      <c r="AE315" s="19"/>
      <c r="AG315" s="63"/>
      <c r="AH315" s="64"/>
    </row>
    <row r="316" spans="13:34" ht="15" x14ac:dyDescent="0.25">
      <c r="M316" s="136" t="str">
        <f>IFERROR(INDEX(Packs!$M:$V,MATCH($P316,Packs!$W:$W,0),MATCH($K316,Packs!$M$1:$V$1,0)),"")</f>
        <v/>
      </c>
      <c r="N316" s="136" t="str">
        <f t="shared" si="30"/>
        <v/>
      </c>
      <c r="O316" s="136" t="str">
        <f>IFERROR(VLOOKUP(N316,'Table de correspondance'!$R:$S,2,FALSE),M316)</f>
        <v/>
      </c>
      <c r="P316" s="136" t="str">
        <f t="shared" si="31"/>
        <v/>
      </c>
      <c r="Q316" s="148" t="str">
        <f>IFERROR(F316*VLOOKUP(J316,'Table de correspondance'!$D:$E,2,FALSE),"")</f>
        <v/>
      </c>
      <c r="R316" s="148"/>
      <c r="S316" s="136" t="str">
        <f t="shared" si="32"/>
        <v/>
      </c>
      <c r="T316" s="165" t="str">
        <f t="shared" si="33"/>
        <v/>
      </c>
      <c r="U316" s="167" t="str">
        <f t="shared" si="34"/>
        <v/>
      </c>
      <c r="V316" s="167"/>
      <c r="Z316" s="19"/>
      <c r="AA316" s="23"/>
      <c r="AB316" s="23"/>
      <c r="AC316" s="23"/>
      <c r="AD316" s="19"/>
      <c r="AE316" s="19"/>
      <c r="AG316" s="63"/>
      <c r="AH316" s="64"/>
    </row>
    <row r="317" spans="13:34" ht="15" x14ac:dyDescent="0.25">
      <c r="M317" s="136" t="str">
        <f>IFERROR(INDEX(Packs!$M:$V,MATCH($P317,Packs!$W:$W,0),MATCH($K317,Packs!$M$1:$V$1,0)),"")</f>
        <v/>
      </c>
      <c r="N317" s="136" t="str">
        <f t="shared" si="30"/>
        <v/>
      </c>
      <c r="O317" s="136" t="str">
        <f>IFERROR(VLOOKUP(N317,'Table de correspondance'!$R:$S,2,FALSE),M317)</f>
        <v/>
      </c>
      <c r="P317" s="136" t="str">
        <f t="shared" si="31"/>
        <v/>
      </c>
      <c r="Q317" s="148" t="str">
        <f>IFERROR(F317*VLOOKUP(J317,'Table de correspondance'!$D:$E,2,FALSE),"")</f>
        <v/>
      </c>
      <c r="R317" s="148"/>
      <c r="S317" s="136" t="str">
        <f t="shared" si="32"/>
        <v/>
      </c>
      <c r="T317" s="165" t="str">
        <f t="shared" si="33"/>
        <v/>
      </c>
      <c r="U317" s="167" t="str">
        <f t="shared" si="34"/>
        <v/>
      </c>
      <c r="V317" s="167"/>
      <c r="Z317" s="19"/>
      <c r="AA317" s="23"/>
      <c r="AB317" s="23"/>
      <c r="AC317" s="23"/>
      <c r="AD317" s="19"/>
      <c r="AE317" s="19"/>
      <c r="AG317" s="63"/>
      <c r="AH317" s="64"/>
    </row>
    <row r="318" spans="13:34" ht="15" x14ac:dyDescent="0.25">
      <c r="M318" s="136" t="str">
        <f>IFERROR(INDEX(Packs!$M:$V,MATCH($P318,Packs!$W:$W,0),MATCH($K318,Packs!$M$1:$V$1,0)),"")</f>
        <v/>
      </c>
      <c r="N318" s="136" t="str">
        <f t="shared" si="30"/>
        <v/>
      </c>
      <c r="O318" s="136" t="str">
        <f>IFERROR(VLOOKUP(N318,'Table de correspondance'!$R:$S,2,FALSE),M318)</f>
        <v/>
      </c>
      <c r="P318" s="136" t="str">
        <f t="shared" si="31"/>
        <v/>
      </c>
      <c r="Q318" s="148" t="str">
        <f>IFERROR(F318*VLOOKUP(J318,'Table de correspondance'!$D:$E,2,FALSE),"")</f>
        <v/>
      </c>
      <c r="R318" s="148"/>
      <c r="S318" s="136" t="str">
        <f t="shared" si="32"/>
        <v/>
      </c>
      <c r="T318" s="165" t="str">
        <f t="shared" si="33"/>
        <v/>
      </c>
      <c r="U318" s="167" t="str">
        <f t="shared" si="34"/>
        <v/>
      </c>
      <c r="V318" s="167"/>
      <c r="Z318" s="19"/>
      <c r="AA318" s="23"/>
      <c r="AB318" s="23"/>
      <c r="AC318" s="23"/>
      <c r="AD318" s="19"/>
      <c r="AE318" s="19"/>
      <c r="AG318" s="63"/>
      <c r="AH318" s="64"/>
    </row>
    <row r="319" spans="13:34" ht="15" x14ac:dyDescent="0.25">
      <c r="M319" s="136" t="str">
        <f>IFERROR(INDEX(Packs!$M:$V,MATCH($P319,Packs!$W:$W,0),MATCH($K319,Packs!$M$1:$V$1,0)),"")</f>
        <v/>
      </c>
      <c r="N319" s="136" t="str">
        <f t="shared" si="30"/>
        <v/>
      </c>
      <c r="O319" s="136" t="str">
        <f>IFERROR(VLOOKUP(N319,'Table de correspondance'!$R:$S,2,FALSE),M319)</f>
        <v/>
      </c>
      <c r="P319" s="136" t="str">
        <f t="shared" si="31"/>
        <v/>
      </c>
      <c r="Q319" s="148" t="str">
        <f>IFERROR(F319*VLOOKUP(J319,'Table de correspondance'!$D:$E,2,FALSE),"")</f>
        <v/>
      </c>
      <c r="R319" s="148"/>
      <c r="S319" s="136" t="str">
        <f t="shared" si="32"/>
        <v/>
      </c>
      <c r="T319" s="165" t="str">
        <f t="shared" si="33"/>
        <v/>
      </c>
      <c r="U319" s="167" t="str">
        <f t="shared" si="34"/>
        <v/>
      </c>
      <c r="V319" s="167"/>
      <c r="Z319" s="19"/>
      <c r="AA319" s="23"/>
      <c r="AB319" s="23"/>
      <c r="AC319" s="23"/>
      <c r="AD319" s="19"/>
      <c r="AE319" s="19"/>
      <c r="AG319" s="63"/>
      <c r="AH319" s="64"/>
    </row>
    <row r="320" spans="13:34" ht="15" x14ac:dyDescent="0.25">
      <c r="M320" s="136" t="str">
        <f>IFERROR(INDEX(Packs!$M:$V,MATCH($P320,Packs!$W:$W,0),MATCH($K320,Packs!$M$1:$V$1,0)),"")</f>
        <v/>
      </c>
      <c r="N320" s="136" t="str">
        <f t="shared" si="30"/>
        <v/>
      </c>
      <c r="O320" s="136" t="str">
        <f>IFERROR(VLOOKUP(N320,'Table de correspondance'!$R:$S,2,FALSE),M320)</f>
        <v/>
      </c>
      <c r="P320" s="136" t="str">
        <f t="shared" si="31"/>
        <v/>
      </c>
      <c r="Q320" s="148" t="str">
        <f>IFERROR(F320*VLOOKUP(J320,'Table de correspondance'!$D:$E,2,FALSE),"")</f>
        <v/>
      </c>
      <c r="R320" s="148"/>
      <c r="S320" s="136" t="str">
        <f t="shared" si="32"/>
        <v/>
      </c>
      <c r="T320" s="165" t="str">
        <f t="shared" si="33"/>
        <v/>
      </c>
      <c r="U320" s="167" t="str">
        <f t="shared" si="34"/>
        <v/>
      </c>
      <c r="V320" s="167"/>
      <c r="Z320" s="19"/>
      <c r="AA320" s="23"/>
      <c r="AB320" s="23"/>
      <c r="AC320" s="23"/>
      <c r="AD320" s="19"/>
      <c r="AE320" s="19"/>
      <c r="AG320" s="63"/>
      <c r="AH320" s="64"/>
    </row>
    <row r="321" spans="13:34" ht="15" x14ac:dyDescent="0.25">
      <c r="M321" s="136" t="str">
        <f>IFERROR(INDEX(Packs!$M:$V,MATCH($P321,Packs!$W:$W,0),MATCH($K321,Packs!$M$1:$V$1,0)),"")</f>
        <v/>
      </c>
      <c r="N321" s="136" t="str">
        <f t="shared" si="30"/>
        <v/>
      </c>
      <c r="O321" s="136" t="str">
        <f>IFERROR(VLOOKUP(N321,'Table de correspondance'!$R:$S,2,FALSE),M321)</f>
        <v/>
      </c>
      <c r="P321" s="136" t="str">
        <f t="shared" si="31"/>
        <v/>
      </c>
      <c r="Q321" s="148" t="str">
        <f>IFERROR(F321*VLOOKUP(J321,'Table de correspondance'!$D:$E,2,FALSE),"")</f>
        <v/>
      </c>
      <c r="R321" s="148"/>
      <c r="S321" s="136" t="str">
        <f t="shared" si="32"/>
        <v/>
      </c>
      <c r="T321" s="165" t="str">
        <f t="shared" si="33"/>
        <v/>
      </c>
      <c r="U321" s="167" t="str">
        <f t="shared" si="34"/>
        <v/>
      </c>
      <c r="V321" s="167"/>
      <c r="Z321" s="19"/>
      <c r="AA321" s="23"/>
      <c r="AB321" s="23"/>
      <c r="AC321" s="23"/>
      <c r="AD321" s="19"/>
      <c r="AE321" s="19"/>
      <c r="AG321" s="63"/>
      <c r="AH321" s="64"/>
    </row>
    <row r="322" spans="13:34" ht="15" x14ac:dyDescent="0.25">
      <c r="M322" s="136" t="str">
        <f>IFERROR(INDEX(Packs!$M:$V,MATCH($P322,Packs!$W:$W,0),MATCH($K322,Packs!$M$1:$V$1,0)),"")</f>
        <v/>
      </c>
      <c r="N322" s="136" t="str">
        <f t="shared" si="30"/>
        <v/>
      </c>
      <c r="O322" s="136" t="str">
        <f>IFERROR(VLOOKUP(N322,'Table de correspondance'!$R:$S,2,FALSE),M322)</f>
        <v/>
      </c>
      <c r="P322" s="136" t="str">
        <f t="shared" si="31"/>
        <v/>
      </c>
      <c r="Q322" s="148" t="str">
        <f>IFERROR(F322*VLOOKUP(J322,'Table de correspondance'!$D:$E,2,FALSE),"")</f>
        <v/>
      </c>
      <c r="R322" s="148"/>
      <c r="S322" s="136" t="str">
        <f t="shared" si="32"/>
        <v/>
      </c>
      <c r="T322" s="165" t="str">
        <f t="shared" si="33"/>
        <v/>
      </c>
      <c r="U322" s="167" t="str">
        <f t="shared" si="34"/>
        <v/>
      </c>
      <c r="V322" s="167"/>
      <c r="Z322" s="19"/>
      <c r="AA322" s="23"/>
      <c r="AB322" s="23"/>
      <c r="AC322" s="23"/>
      <c r="AD322" s="19"/>
      <c r="AE322" s="19"/>
      <c r="AG322" s="63"/>
      <c r="AH322" s="64"/>
    </row>
    <row r="323" spans="13:34" ht="15" x14ac:dyDescent="0.25">
      <c r="M323" s="136" t="str">
        <f>IFERROR(INDEX(Packs!$M:$V,MATCH($P323,Packs!$W:$W,0),MATCH($K323,Packs!$M$1:$V$1,0)),"")</f>
        <v/>
      </c>
      <c r="N323" s="136" t="str">
        <f t="shared" si="30"/>
        <v/>
      </c>
      <c r="O323" s="136" t="str">
        <f>IFERROR(VLOOKUP(N323,'Table de correspondance'!$R:$S,2,FALSE),M323)</f>
        <v/>
      </c>
      <c r="P323" s="136" t="str">
        <f t="shared" si="31"/>
        <v/>
      </c>
      <c r="Q323" s="148" t="str">
        <f>IFERROR(F323*VLOOKUP(J323,'Table de correspondance'!$D:$E,2,FALSE),"")</f>
        <v/>
      </c>
      <c r="R323" s="148"/>
      <c r="S323" s="136" t="str">
        <f t="shared" si="32"/>
        <v/>
      </c>
      <c r="T323" s="165" t="str">
        <f t="shared" si="33"/>
        <v/>
      </c>
      <c r="U323" s="167" t="str">
        <f t="shared" si="34"/>
        <v/>
      </c>
      <c r="V323" s="167"/>
      <c r="Z323" s="19"/>
      <c r="AA323" s="23"/>
      <c r="AB323" s="23"/>
      <c r="AC323" s="23"/>
      <c r="AD323" s="19"/>
      <c r="AE323" s="19"/>
      <c r="AG323" s="63"/>
      <c r="AH323" s="64"/>
    </row>
    <row r="324" spans="13:34" ht="15" x14ac:dyDescent="0.25">
      <c r="M324" s="136" t="str">
        <f>IFERROR(INDEX(Packs!$M:$V,MATCH($P324,Packs!$W:$W,0),MATCH($K324,Packs!$M$1:$V$1,0)),"")</f>
        <v/>
      </c>
      <c r="N324" s="136" t="str">
        <f t="shared" si="30"/>
        <v/>
      </c>
      <c r="O324" s="136" t="str">
        <f>IFERROR(VLOOKUP(N324,'Table de correspondance'!$R:$S,2,FALSE),M324)</f>
        <v/>
      </c>
      <c r="P324" s="136" t="str">
        <f t="shared" si="31"/>
        <v/>
      </c>
      <c r="Q324" s="148" t="str">
        <f>IFERROR(F324*VLOOKUP(J324,'Table de correspondance'!$D:$E,2,FALSE),"")</f>
        <v/>
      </c>
      <c r="R324" s="148"/>
      <c r="S324" s="136" t="str">
        <f t="shared" si="32"/>
        <v/>
      </c>
      <c r="T324" s="165" t="str">
        <f t="shared" si="33"/>
        <v/>
      </c>
      <c r="U324" s="167" t="str">
        <f t="shared" si="34"/>
        <v/>
      </c>
      <c r="V324" s="167"/>
      <c r="Z324" s="19"/>
      <c r="AA324" s="23"/>
      <c r="AB324" s="23"/>
      <c r="AC324" s="23"/>
      <c r="AD324" s="19"/>
      <c r="AE324" s="19"/>
      <c r="AG324" s="63"/>
      <c r="AH324" s="64"/>
    </row>
    <row r="325" spans="13:34" ht="15" x14ac:dyDescent="0.25">
      <c r="M325" s="136" t="str">
        <f>IFERROR(INDEX(Packs!$M:$V,MATCH($P325,Packs!$W:$W,0),MATCH($K325,Packs!$M$1:$V$1,0)),"")</f>
        <v/>
      </c>
      <c r="N325" s="136" t="str">
        <f t="shared" si="30"/>
        <v/>
      </c>
      <c r="O325" s="136" t="str">
        <f>IFERROR(VLOOKUP(N325,'Table de correspondance'!$R:$S,2,FALSE),M325)</f>
        <v/>
      </c>
      <c r="P325" s="136" t="str">
        <f t="shared" si="31"/>
        <v/>
      </c>
      <c r="Q325" s="148" t="str">
        <f>IFERROR(F325*VLOOKUP(J325,'Table de correspondance'!$D:$E,2,FALSE),"")</f>
        <v/>
      </c>
      <c r="R325" s="148"/>
      <c r="S325" s="136" t="str">
        <f t="shared" si="32"/>
        <v/>
      </c>
      <c r="T325" s="165" t="str">
        <f t="shared" si="33"/>
        <v/>
      </c>
      <c r="U325" s="167" t="str">
        <f t="shared" si="34"/>
        <v/>
      </c>
      <c r="V325" s="167"/>
      <c r="Z325" s="19"/>
      <c r="AA325" s="23"/>
      <c r="AB325" s="23"/>
      <c r="AC325" s="23"/>
      <c r="AD325" s="19"/>
      <c r="AE325" s="19"/>
      <c r="AG325" s="63"/>
      <c r="AH325" s="64"/>
    </row>
    <row r="326" spans="13:34" ht="15" x14ac:dyDescent="0.25">
      <c r="M326" s="136" t="str">
        <f>IFERROR(INDEX(Packs!$M:$V,MATCH($P326,Packs!$W:$W,0),MATCH($K326,Packs!$M$1:$V$1,0)),"")</f>
        <v/>
      </c>
      <c r="N326" s="136" t="str">
        <f t="shared" si="30"/>
        <v/>
      </c>
      <c r="O326" s="136" t="str">
        <f>IFERROR(VLOOKUP(N326,'Table de correspondance'!$R:$S,2,FALSE),M326)</f>
        <v/>
      </c>
      <c r="P326" s="136" t="str">
        <f t="shared" si="31"/>
        <v/>
      </c>
      <c r="Q326" s="148" t="str">
        <f>IFERROR(F326*VLOOKUP(J326,'Table de correspondance'!$D:$E,2,FALSE),"")</f>
        <v/>
      </c>
      <c r="R326" s="148"/>
      <c r="S326" s="136" t="str">
        <f t="shared" si="32"/>
        <v/>
      </c>
      <c r="T326" s="165" t="str">
        <f t="shared" si="33"/>
        <v/>
      </c>
      <c r="U326" s="167" t="str">
        <f t="shared" si="34"/>
        <v/>
      </c>
      <c r="V326" s="167"/>
      <c r="Z326" s="19"/>
      <c r="AA326" s="23"/>
      <c r="AB326" s="23"/>
      <c r="AC326" s="23"/>
      <c r="AD326" s="19"/>
      <c r="AE326" s="19"/>
      <c r="AG326" s="63"/>
      <c r="AH326" s="64"/>
    </row>
    <row r="327" spans="13:34" ht="15" x14ac:dyDescent="0.25">
      <c r="M327" s="136" t="str">
        <f>IFERROR(INDEX(Packs!$M:$V,MATCH($P327,Packs!$W:$W,0),MATCH($K327,Packs!$M$1:$V$1,0)),"")</f>
        <v/>
      </c>
      <c r="N327" s="136" t="str">
        <f t="shared" si="30"/>
        <v/>
      </c>
      <c r="O327" s="136" t="str">
        <f>IFERROR(VLOOKUP(N327,'Table de correspondance'!$R:$S,2,FALSE),M327)</f>
        <v/>
      </c>
      <c r="P327" s="136" t="str">
        <f t="shared" si="31"/>
        <v/>
      </c>
      <c r="Q327" s="148" t="str">
        <f>IFERROR(F327*VLOOKUP(J327,'Table de correspondance'!$D:$E,2,FALSE),"")</f>
        <v/>
      </c>
      <c r="R327" s="148"/>
      <c r="S327" s="136" t="str">
        <f t="shared" si="32"/>
        <v/>
      </c>
      <c r="T327" s="165" t="str">
        <f t="shared" si="33"/>
        <v/>
      </c>
      <c r="U327" s="167" t="str">
        <f t="shared" si="34"/>
        <v/>
      </c>
      <c r="V327" s="167"/>
      <c r="Z327" s="19"/>
      <c r="AA327" s="23"/>
      <c r="AB327" s="23"/>
      <c r="AC327" s="23"/>
      <c r="AD327" s="19"/>
      <c r="AE327" s="19"/>
      <c r="AG327" s="63"/>
      <c r="AH327" s="64"/>
    </row>
    <row r="328" spans="13:34" ht="15" x14ac:dyDescent="0.25">
      <c r="M328" s="136" t="str">
        <f>IFERROR(INDEX(Packs!$M:$V,MATCH($P328,Packs!$W:$W,0),MATCH($K328,Packs!$M$1:$V$1,0)),"")</f>
        <v/>
      </c>
      <c r="N328" s="136" t="str">
        <f t="shared" si="30"/>
        <v/>
      </c>
      <c r="O328" s="136" t="str">
        <f>IFERROR(VLOOKUP(N328,'Table de correspondance'!$R:$S,2,FALSE),M328)</f>
        <v/>
      </c>
      <c r="P328" s="136" t="str">
        <f t="shared" si="31"/>
        <v/>
      </c>
      <c r="Q328" s="148" t="str">
        <f>IFERROR(F328*VLOOKUP(J328,'Table de correspondance'!$D:$E,2,FALSE),"")</f>
        <v/>
      </c>
      <c r="R328" s="148"/>
      <c r="S328" s="136" t="str">
        <f t="shared" si="32"/>
        <v/>
      </c>
      <c r="T328" s="165" t="str">
        <f t="shared" si="33"/>
        <v/>
      </c>
      <c r="U328" s="167" t="str">
        <f t="shared" si="34"/>
        <v/>
      </c>
      <c r="V328" s="167"/>
      <c r="Z328" s="19"/>
      <c r="AA328" s="23"/>
      <c r="AB328" s="23"/>
      <c r="AC328" s="23"/>
      <c r="AD328" s="19"/>
      <c r="AE328" s="19"/>
      <c r="AG328" s="63"/>
      <c r="AH328" s="64"/>
    </row>
    <row r="329" spans="13:34" ht="15" x14ac:dyDescent="0.25">
      <c r="M329" s="136" t="str">
        <f>IFERROR(INDEX(Packs!$M:$V,MATCH($P329,Packs!$W:$W,0),MATCH($K329,Packs!$M$1:$V$1,0)),"")</f>
        <v/>
      </c>
      <c r="N329" s="136" t="str">
        <f t="shared" si="30"/>
        <v/>
      </c>
      <c r="O329" s="136" t="str">
        <f>IFERROR(VLOOKUP(N329,'Table de correspondance'!$R:$S,2,FALSE),M329)</f>
        <v/>
      </c>
      <c r="P329" s="136" t="str">
        <f t="shared" si="31"/>
        <v/>
      </c>
      <c r="Q329" s="148" t="str">
        <f>IFERROR(F329*VLOOKUP(J329,'Table de correspondance'!$D:$E,2,FALSE),"")</f>
        <v/>
      </c>
      <c r="R329" s="148"/>
      <c r="S329" s="136" t="str">
        <f t="shared" si="32"/>
        <v/>
      </c>
      <c r="T329" s="165" t="str">
        <f t="shared" si="33"/>
        <v/>
      </c>
      <c r="U329" s="167" t="str">
        <f t="shared" si="34"/>
        <v/>
      </c>
      <c r="V329" s="167"/>
      <c r="Z329" s="19"/>
      <c r="AA329" s="23"/>
      <c r="AB329" s="23"/>
      <c r="AC329" s="23"/>
      <c r="AD329" s="19"/>
      <c r="AE329" s="19"/>
      <c r="AG329" s="63"/>
      <c r="AH329" s="64"/>
    </row>
    <row r="330" spans="13:34" ht="15" x14ac:dyDescent="0.25">
      <c r="M330" s="136" t="str">
        <f>IFERROR(INDEX(Packs!$M:$V,MATCH($P330,Packs!$W:$W,0),MATCH($K330,Packs!$M$1:$V$1,0)),"")</f>
        <v/>
      </c>
      <c r="N330" s="136" t="str">
        <f t="shared" si="30"/>
        <v/>
      </c>
      <c r="O330" s="136" t="str">
        <f>IFERROR(VLOOKUP(N330,'Table de correspondance'!$R:$S,2,FALSE),M330)</f>
        <v/>
      </c>
      <c r="P330" s="136" t="str">
        <f t="shared" si="31"/>
        <v/>
      </c>
      <c r="Q330" s="148" t="str">
        <f>IFERROR(F330*VLOOKUP(J330,'Table de correspondance'!$D:$E,2,FALSE),"")</f>
        <v/>
      </c>
      <c r="R330" s="148"/>
      <c r="S330" s="136" t="str">
        <f t="shared" si="32"/>
        <v/>
      </c>
      <c r="T330" s="165" t="str">
        <f t="shared" si="33"/>
        <v/>
      </c>
      <c r="U330" s="167" t="str">
        <f t="shared" si="34"/>
        <v/>
      </c>
      <c r="V330" s="167"/>
      <c r="Z330" s="19"/>
      <c r="AA330" s="23"/>
      <c r="AB330" s="23"/>
      <c r="AC330" s="23"/>
      <c r="AD330" s="19"/>
      <c r="AE330" s="19"/>
      <c r="AG330" s="63"/>
      <c r="AH330" s="64"/>
    </row>
    <row r="331" spans="13:34" ht="15" x14ac:dyDescent="0.25">
      <c r="M331" s="136" t="str">
        <f>IFERROR(INDEX(Packs!$M:$V,MATCH($P331,Packs!$W:$W,0),MATCH($K331,Packs!$M$1:$V$1,0)),"")</f>
        <v/>
      </c>
      <c r="N331" s="136" t="str">
        <f t="shared" si="30"/>
        <v/>
      </c>
      <c r="O331" s="136" t="str">
        <f>IFERROR(VLOOKUP(N331,'Table de correspondance'!$R:$S,2,FALSE),M331)</f>
        <v/>
      </c>
      <c r="P331" s="136" t="str">
        <f t="shared" si="31"/>
        <v/>
      </c>
      <c r="Q331" s="148" t="str">
        <f>IFERROR(F331*VLOOKUP(J331,'Table de correspondance'!$D:$E,2,FALSE),"")</f>
        <v/>
      </c>
      <c r="R331" s="148"/>
      <c r="S331" s="136" t="str">
        <f t="shared" si="32"/>
        <v/>
      </c>
      <c r="T331" s="165" t="str">
        <f t="shared" si="33"/>
        <v/>
      </c>
      <c r="U331" s="167" t="str">
        <f t="shared" si="34"/>
        <v/>
      </c>
      <c r="V331" s="167"/>
      <c r="Z331" s="19"/>
      <c r="AA331" s="23"/>
      <c r="AB331" s="23"/>
      <c r="AC331" s="23"/>
      <c r="AD331" s="19"/>
      <c r="AE331" s="19"/>
      <c r="AG331" s="63"/>
      <c r="AH331" s="64"/>
    </row>
    <row r="332" spans="13:34" ht="15" x14ac:dyDescent="0.25">
      <c r="M332" s="136" t="str">
        <f>IFERROR(INDEX(Packs!$M:$V,MATCH($P332,Packs!$W:$W,0),MATCH($K332,Packs!$M$1:$V$1,0)),"")</f>
        <v/>
      </c>
      <c r="N332" s="136" t="str">
        <f t="shared" si="30"/>
        <v/>
      </c>
      <c r="O332" s="136" t="str">
        <f>IFERROR(VLOOKUP(N332,'Table de correspondance'!$R:$S,2,FALSE),M332)</f>
        <v/>
      </c>
      <c r="P332" s="136" t="str">
        <f t="shared" si="31"/>
        <v/>
      </c>
      <c r="Q332" s="148" t="str">
        <f>IFERROR(F332*VLOOKUP(J332,'Table de correspondance'!$D:$E,2,FALSE),"")</f>
        <v/>
      </c>
      <c r="R332" s="148"/>
      <c r="S332" s="136" t="str">
        <f t="shared" si="32"/>
        <v/>
      </c>
      <c r="T332" s="165" t="str">
        <f t="shared" si="33"/>
        <v/>
      </c>
      <c r="U332" s="167" t="str">
        <f t="shared" si="34"/>
        <v/>
      </c>
      <c r="V332" s="167"/>
      <c r="Z332" s="19"/>
      <c r="AA332" s="23"/>
      <c r="AB332" s="23"/>
      <c r="AC332" s="23"/>
      <c r="AD332" s="19"/>
      <c r="AE332" s="19"/>
      <c r="AG332" s="63"/>
      <c r="AH332" s="64"/>
    </row>
    <row r="333" spans="13:34" ht="15" x14ac:dyDescent="0.25">
      <c r="M333" s="136" t="str">
        <f>IFERROR(INDEX(Packs!$M:$V,MATCH($P333,Packs!$W:$W,0),MATCH($K333,Packs!$M$1:$V$1,0)),"")</f>
        <v/>
      </c>
      <c r="N333" s="136" t="str">
        <f t="shared" si="30"/>
        <v/>
      </c>
      <c r="O333" s="136" t="str">
        <f>IFERROR(VLOOKUP(N333,'Table de correspondance'!$R:$S,2,FALSE),M333)</f>
        <v/>
      </c>
      <c r="P333" s="136" t="str">
        <f t="shared" si="31"/>
        <v/>
      </c>
      <c r="Q333" s="148" t="str">
        <f>IFERROR(F333*VLOOKUP(J333,'Table de correspondance'!$D:$E,2,FALSE),"")</f>
        <v/>
      </c>
      <c r="R333" s="148"/>
      <c r="S333" s="136" t="str">
        <f t="shared" si="32"/>
        <v/>
      </c>
      <c r="T333" s="165" t="str">
        <f t="shared" si="33"/>
        <v/>
      </c>
      <c r="U333" s="167" t="str">
        <f t="shared" si="34"/>
        <v/>
      </c>
      <c r="V333" s="167"/>
      <c r="Z333" s="19"/>
      <c r="AA333" s="23"/>
      <c r="AB333" s="23"/>
      <c r="AC333" s="23"/>
      <c r="AD333" s="19"/>
      <c r="AE333" s="19"/>
      <c r="AG333" s="63"/>
      <c r="AH333" s="64"/>
    </row>
    <row r="334" spans="13:34" ht="15" x14ac:dyDescent="0.25">
      <c r="M334" s="136" t="str">
        <f>IFERROR(INDEX(Packs!$M:$V,MATCH($P334,Packs!$W:$W,0),MATCH($K334,Packs!$M$1:$V$1,0)),"")</f>
        <v/>
      </c>
      <c r="N334" s="136" t="str">
        <f t="shared" si="30"/>
        <v/>
      </c>
      <c r="O334" s="136" t="str">
        <f>IFERROR(VLOOKUP(N334,'Table de correspondance'!$R:$S,2,FALSE),M334)</f>
        <v/>
      </c>
      <c r="P334" s="136" t="str">
        <f t="shared" si="31"/>
        <v/>
      </c>
      <c r="Q334" s="148" t="str">
        <f>IFERROR(F334*VLOOKUP(J334,'Table de correspondance'!$D:$E,2,FALSE),"")</f>
        <v/>
      </c>
      <c r="R334" s="148"/>
      <c r="S334" s="136" t="str">
        <f t="shared" si="32"/>
        <v/>
      </c>
      <c r="T334" s="165" t="str">
        <f t="shared" si="33"/>
        <v/>
      </c>
      <c r="U334" s="167" t="str">
        <f t="shared" si="34"/>
        <v/>
      </c>
      <c r="V334" s="167"/>
      <c r="Z334" s="19"/>
      <c r="AA334" s="23"/>
      <c r="AB334" s="23"/>
      <c r="AC334" s="23"/>
      <c r="AD334" s="19"/>
      <c r="AE334" s="19"/>
      <c r="AG334" s="63"/>
      <c r="AH334" s="64"/>
    </row>
    <row r="335" spans="13:34" ht="15" x14ac:dyDescent="0.25">
      <c r="M335" s="136" t="str">
        <f>IFERROR(INDEX(Packs!$M:$V,MATCH($P335,Packs!$W:$W,0),MATCH($K335,Packs!$M$1:$V$1,0)),"")</f>
        <v/>
      </c>
      <c r="N335" s="136" t="str">
        <f t="shared" ref="N335:N398" si="35">_xlfn.CONCAT(K335,L335)</f>
        <v/>
      </c>
      <c r="O335" s="136" t="str">
        <f>IFERROR(VLOOKUP(N335,'Table de correspondance'!$R:$S,2,FALSE),M335)</f>
        <v/>
      </c>
      <c r="P335" s="136" t="str">
        <f t="shared" ref="P335:P398" si="36">_xlfn.CONCAT(B335,C335,D335,E335)</f>
        <v/>
      </c>
      <c r="Q335" s="148" t="str">
        <f>IFERROR(F335*VLOOKUP(J335,'Table de correspondance'!$D:$E,2,FALSE),"")</f>
        <v/>
      </c>
      <c r="R335" s="148"/>
      <c r="S335" s="136" t="str">
        <f t="shared" si="32"/>
        <v/>
      </c>
      <c r="T335" s="165" t="str">
        <f t="shared" si="33"/>
        <v/>
      </c>
      <c r="U335" s="167" t="str">
        <f t="shared" si="34"/>
        <v/>
      </c>
      <c r="V335" s="167"/>
      <c r="Z335" s="19"/>
      <c r="AA335" s="23"/>
      <c r="AB335" s="23"/>
      <c r="AC335" s="23"/>
      <c r="AD335" s="19"/>
      <c r="AE335" s="19"/>
      <c r="AG335" s="63"/>
      <c r="AH335" s="64"/>
    </row>
    <row r="336" spans="13:34" ht="15" x14ac:dyDescent="0.25">
      <c r="M336" s="136" t="str">
        <f>IFERROR(INDEX(Packs!$M:$V,MATCH($P336,Packs!$W:$W,0),MATCH($K336,Packs!$M$1:$V$1,0)),"")</f>
        <v/>
      </c>
      <c r="N336" s="136" t="str">
        <f t="shared" si="35"/>
        <v/>
      </c>
      <c r="O336" s="136" t="str">
        <f>IFERROR(VLOOKUP(N336,'Table de correspondance'!$R:$S,2,FALSE),M336)</f>
        <v/>
      </c>
      <c r="P336" s="136" t="str">
        <f t="shared" si="36"/>
        <v/>
      </c>
      <c r="Q336" s="148" t="str">
        <f>IFERROR(F336*VLOOKUP(J336,'Table de correspondance'!$D:$E,2,FALSE),"")</f>
        <v/>
      </c>
      <c r="R336" s="148"/>
      <c r="S336" s="136" t="str">
        <f t="shared" ref="S336:S399" si="37">IF(J336&lt;&gt;"",50%,"")</f>
        <v/>
      </c>
      <c r="T336" s="165" t="str">
        <f t="shared" ref="T336:T399" si="38">IF(AND(G336&lt;&gt;"",J336&lt;&gt;""),R336*(1-G336),"")</f>
        <v/>
      </c>
      <c r="U336" s="167" t="str">
        <f t="shared" ref="U336:U399" si="39">IF(T336="","",T336*(1-S336))</f>
        <v/>
      </c>
      <c r="V336" s="167"/>
      <c r="Z336" s="19"/>
      <c r="AA336" s="23"/>
      <c r="AB336" s="23"/>
      <c r="AC336" s="23"/>
      <c r="AD336" s="19"/>
      <c r="AE336" s="19"/>
      <c r="AG336" s="63"/>
      <c r="AH336" s="64"/>
    </row>
    <row r="337" spans="13:34" ht="15" x14ac:dyDescent="0.25">
      <c r="M337" s="136" t="str">
        <f>IFERROR(INDEX(Packs!$M:$V,MATCH($P337,Packs!$W:$W,0),MATCH($K337,Packs!$M$1:$V$1,0)),"")</f>
        <v/>
      </c>
      <c r="N337" s="136" t="str">
        <f t="shared" si="35"/>
        <v/>
      </c>
      <c r="O337" s="136" t="str">
        <f>IFERROR(VLOOKUP(N337,'Table de correspondance'!$R:$S,2,FALSE),M337)</f>
        <v/>
      </c>
      <c r="P337" s="136" t="str">
        <f t="shared" si="36"/>
        <v/>
      </c>
      <c r="Q337" s="148" t="str">
        <f>IFERROR(F337*VLOOKUP(J337,'Table de correspondance'!$D:$E,2,FALSE),"")</f>
        <v/>
      </c>
      <c r="R337" s="148"/>
      <c r="S337" s="136" t="str">
        <f t="shared" si="37"/>
        <v/>
      </c>
      <c r="T337" s="165" t="str">
        <f t="shared" si="38"/>
        <v/>
      </c>
      <c r="U337" s="167" t="str">
        <f t="shared" si="39"/>
        <v/>
      </c>
      <c r="V337" s="167"/>
      <c r="Z337" s="19"/>
      <c r="AA337" s="23"/>
      <c r="AB337" s="23"/>
      <c r="AC337" s="23"/>
      <c r="AD337" s="19"/>
      <c r="AE337" s="19"/>
      <c r="AG337" s="63"/>
      <c r="AH337" s="64"/>
    </row>
    <row r="338" spans="13:34" ht="15" x14ac:dyDescent="0.25">
      <c r="M338" s="136" t="str">
        <f>IFERROR(INDEX(Packs!$M:$V,MATCH($P338,Packs!$W:$W,0),MATCH($K338,Packs!$M$1:$V$1,0)),"")</f>
        <v/>
      </c>
      <c r="N338" s="136" t="str">
        <f t="shared" si="35"/>
        <v/>
      </c>
      <c r="O338" s="136" t="str">
        <f>IFERROR(VLOOKUP(N338,'Table de correspondance'!$R:$S,2,FALSE),M338)</f>
        <v/>
      </c>
      <c r="P338" s="136" t="str">
        <f t="shared" si="36"/>
        <v/>
      </c>
      <c r="Q338" s="148" t="str">
        <f>IFERROR(F338*VLOOKUP(J338,'Table de correspondance'!$D:$E,2,FALSE),"")</f>
        <v/>
      </c>
      <c r="R338" s="148"/>
      <c r="S338" s="136" t="str">
        <f t="shared" si="37"/>
        <v/>
      </c>
      <c r="T338" s="165" t="str">
        <f t="shared" si="38"/>
        <v/>
      </c>
      <c r="U338" s="167" t="str">
        <f t="shared" si="39"/>
        <v/>
      </c>
      <c r="V338" s="167"/>
      <c r="Z338" s="19"/>
      <c r="AA338" s="23"/>
      <c r="AB338" s="23"/>
      <c r="AC338" s="23"/>
      <c r="AD338" s="19"/>
      <c r="AE338" s="19"/>
      <c r="AG338" s="63"/>
      <c r="AH338" s="64"/>
    </row>
    <row r="339" spans="13:34" ht="15" x14ac:dyDescent="0.25">
      <c r="M339" s="136" t="str">
        <f>IFERROR(INDEX(Packs!$M:$V,MATCH($P339,Packs!$W:$W,0),MATCH($K339,Packs!$M$1:$V$1,0)),"")</f>
        <v/>
      </c>
      <c r="N339" s="136" t="str">
        <f t="shared" si="35"/>
        <v/>
      </c>
      <c r="O339" s="136" t="str">
        <f>IFERROR(VLOOKUP(N339,'Table de correspondance'!$R:$S,2,FALSE),M339)</f>
        <v/>
      </c>
      <c r="P339" s="136" t="str">
        <f t="shared" si="36"/>
        <v/>
      </c>
      <c r="Q339" s="148" t="str">
        <f>IFERROR(F339*VLOOKUP(J339,'Table de correspondance'!$D:$E,2,FALSE),"")</f>
        <v/>
      </c>
      <c r="R339" s="148"/>
      <c r="S339" s="136" t="str">
        <f t="shared" si="37"/>
        <v/>
      </c>
      <c r="T339" s="165" t="str">
        <f t="shared" si="38"/>
        <v/>
      </c>
      <c r="U339" s="167" t="str">
        <f t="shared" si="39"/>
        <v/>
      </c>
      <c r="V339" s="167"/>
      <c r="Z339" s="19"/>
      <c r="AA339" s="23"/>
      <c r="AB339" s="23"/>
      <c r="AC339" s="23"/>
      <c r="AD339" s="19"/>
      <c r="AE339" s="19"/>
      <c r="AG339" s="63"/>
      <c r="AH339" s="64"/>
    </row>
    <row r="340" spans="13:34" ht="15" x14ac:dyDescent="0.25">
      <c r="M340" s="136" t="str">
        <f>IFERROR(INDEX(Packs!$M:$V,MATCH($P340,Packs!$W:$W,0),MATCH($K340,Packs!$M$1:$V$1,0)),"")</f>
        <v/>
      </c>
      <c r="N340" s="136" t="str">
        <f t="shared" si="35"/>
        <v/>
      </c>
      <c r="O340" s="136" t="str">
        <f>IFERROR(VLOOKUP(N340,'Table de correspondance'!$R:$S,2,FALSE),M340)</f>
        <v/>
      </c>
      <c r="P340" s="136" t="str">
        <f t="shared" si="36"/>
        <v/>
      </c>
      <c r="Q340" s="148" t="str">
        <f>IFERROR(F340*VLOOKUP(J340,'Table de correspondance'!$D:$E,2,FALSE),"")</f>
        <v/>
      </c>
      <c r="R340" s="148"/>
      <c r="S340" s="136" t="str">
        <f t="shared" si="37"/>
        <v/>
      </c>
      <c r="T340" s="165" t="str">
        <f t="shared" si="38"/>
        <v/>
      </c>
      <c r="U340" s="167" t="str">
        <f t="shared" si="39"/>
        <v/>
      </c>
      <c r="V340" s="167"/>
      <c r="Z340" s="19"/>
      <c r="AA340" s="23"/>
      <c r="AB340" s="23"/>
      <c r="AC340" s="23"/>
      <c r="AD340" s="19"/>
      <c r="AE340" s="19"/>
      <c r="AG340" s="63"/>
      <c r="AH340" s="64"/>
    </row>
    <row r="341" spans="13:34" ht="15" x14ac:dyDescent="0.25">
      <c r="M341" s="136" t="str">
        <f>IFERROR(INDEX(Packs!$M:$V,MATCH($P341,Packs!$W:$W,0),MATCH($K341,Packs!$M$1:$V$1,0)),"")</f>
        <v/>
      </c>
      <c r="N341" s="136" t="str">
        <f t="shared" si="35"/>
        <v/>
      </c>
      <c r="O341" s="136" t="str">
        <f>IFERROR(VLOOKUP(N341,'Table de correspondance'!$R:$S,2,FALSE),M341)</f>
        <v/>
      </c>
      <c r="P341" s="136" t="str">
        <f t="shared" si="36"/>
        <v/>
      </c>
      <c r="Q341" s="148" t="str">
        <f>IFERROR(F341*VLOOKUP(J341,'Table de correspondance'!$D:$E,2,FALSE),"")</f>
        <v/>
      </c>
      <c r="R341" s="148"/>
      <c r="S341" s="136" t="str">
        <f t="shared" si="37"/>
        <v/>
      </c>
      <c r="T341" s="165" t="str">
        <f t="shared" si="38"/>
        <v/>
      </c>
      <c r="U341" s="167" t="str">
        <f t="shared" si="39"/>
        <v/>
      </c>
      <c r="V341" s="167"/>
      <c r="Z341" s="19"/>
      <c r="AA341" s="23"/>
      <c r="AB341" s="23"/>
      <c r="AC341" s="23"/>
      <c r="AD341" s="19"/>
      <c r="AE341" s="19"/>
      <c r="AG341" s="63"/>
      <c r="AH341" s="64"/>
    </row>
    <row r="342" spans="13:34" ht="15" x14ac:dyDescent="0.25">
      <c r="M342" s="136" t="str">
        <f>IFERROR(INDEX(Packs!$M:$V,MATCH($P342,Packs!$W:$W,0),MATCH($K342,Packs!$M$1:$V$1,0)),"")</f>
        <v/>
      </c>
      <c r="N342" s="136" t="str">
        <f t="shared" si="35"/>
        <v/>
      </c>
      <c r="O342" s="136" t="str">
        <f>IFERROR(VLOOKUP(N342,'Table de correspondance'!$R:$S,2,FALSE),M342)</f>
        <v/>
      </c>
      <c r="P342" s="136" t="str">
        <f t="shared" si="36"/>
        <v/>
      </c>
      <c r="Q342" s="148" t="str">
        <f>IFERROR(F342*VLOOKUP(J342,'Table de correspondance'!$D:$E,2,FALSE),"")</f>
        <v/>
      </c>
      <c r="R342" s="148"/>
      <c r="S342" s="136" t="str">
        <f t="shared" si="37"/>
        <v/>
      </c>
      <c r="T342" s="165" t="str">
        <f t="shared" si="38"/>
        <v/>
      </c>
      <c r="U342" s="167" t="str">
        <f t="shared" si="39"/>
        <v/>
      </c>
      <c r="V342" s="167"/>
      <c r="Z342" s="19"/>
      <c r="AA342" s="23"/>
      <c r="AB342" s="23"/>
      <c r="AC342" s="23"/>
      <c r="AD342" s="19"/>
      <c r="AE342" s="19"/>
      <c r="AG342" s="63"/>
      <c r="AH342" s="64"/>
    </row>
    <row r="343" spans="13:34" ht="15" x14ac:dyDescent="0.25">
      <c r="M343" s="136" t="str">
        <f>IFERROR(INDEX(Packs!$M:$V,MATCH($P343,Packs!$W:$W,0),MATCH($K343,Packs!$M$1:$V$1,0)),"")</f>
        <v/>
      </c>
      <c r="N343" s="136" t="str">
        <f t="shared" si="35"/>
        <v/>
      </c>
      <c r="O343" s="136" t="str">
        <f>IFERROR(VLOOKUP(N343,'Table de correspondance'!$R:$S,2,FALSE),M343)</f>
        <v/>
      </c>
      <c r="P343" s="136" t="str">
        <f t="shared" si="36"/>
        <v/>
      </c>
      <c r="Q343" s="148" t="str">
        <f>IFERROR(F343*VLOOKUP(J343,'Table de correspondance'!$D:$E,2,FALSE),"")</f>
        <v/>
      </c>
      <c r="R343" s="148"/>
      <c r="S343" s="136" t="str">
        <f t="shared" si="37"/>
        <v/>
      </c>
      <c r="T343" s="165" t="str">
        <f t="shared" si="38"/>
        <v/>
      </c>
      <c r="U343" s="167" t="str">
        <f t="shared" si="39"/>
        <v/>
      </c>
      <c r="V343" s="167"/>
      <c r="Z343" s="19"/>
      <c r="AA343" s="23"/>
      <c r="AB343" s="23"/>
      <c r="AC343" s="23"/>
      <c r="AD343" s="19"/>
      <c r="AE343" s="19"/>
      <c r="AG343" s="63"/>
      <c r="AH343" s="64"/>
    </row>
    <row r="344" spans="13:34" ht="15" x14ac:dyDescent="0.25">
      <c r="M344" s="136" t="str">
        <f>IFERROR(INDEX(Packs!$M:$V,MATCH($P344,Packs!$W:$W,0),MATCH($K344,Packs!$M$1:$V$1,0)),"")</f>
        <v/>
      </c>
      <c r="N344" s="136" t="str">
        <f t="shared" si="35"/>
        <v/>
      </c>
      <c r="O344" s="136" t="str">
        <f>IFERROR(VLOOKUP(N344,'Table de correspondance'!$R:$S,2,FALSE),M344)</f>
        <v/>
      </c>
      <c r="P344" s="136" t="str">
        <f t="shared" si="36"/>
        <v/>
      </c>
      <c r="Q344" s="148" t="str">
        <f>IFERROR(F344*VLOOKUP(J344,'Table de correspondance'!$D:$E,2,FALSE),"")</f>
        <v/>
      </c>
      <c r="R344" s="148"/>
      <c r="S344" s="136" t="str">
        <f t="shared" si="37"/>
        <v/>
      </c>
      <c r="T344" s="165" t="str">
        <f t="shared" si="38"/>
        <v/>
      </c>
      <c r="U344" s="167" t="str">
        <f t="shared" si="39"/>
        <v/>
      </c>
      <c r="V344" s="167"/>
      <c r="Z344" s="19"/>
      <c r="AA344" s="23"/>
      <c r="AB344" s="23"/>
      <c r="AC344" s="23"/>
      <c r="AD344" s="19"/>
      <c r="AE344" s="19"/>
      <c r="AG344" s="63"/>
      <c r="AH344" s="64"/>
    </row>
    <row r="345" spans="13:34" ht="15" x14ac:dyDescent="0.25">
      <c r="M345" s="136" t="str">
        <f>IFERROR(INDEX(Packs!$M:$V,MATCH($P345,Packs!$W:$W,0),MATCH($K345,Packs!$M$1:$V$1,0)),"")</f>
        <v/>
      </c>
      <c r="N345" s="136" t="str">
        <f t="shared" si="35"/>
        <v/>
      </c>
      <c r="O345" s="136" t="str">
        <f>IFERROR(VLOOKUP(N345,'Table de correspondance'!$R:$S,2,FALSE),M345)</f>
        <v/>
      </c>
      <c r="P345" s="136" t="str">
        <f t="shared" si="36"/>
        <v/>
      </c>
      <c r="Q345" s="148" t="str">
        <f>IFERROR(F345*VLOOKUP(J345,'Table de correspondance'!$D:$E,2,FALSE),"")</f>
        <v/>
      </c>
      <c r="R345" s="148"/>
      <c r="S345" s="136" t="str">
        <f t="shared" si="37"/>
        <v/>
      </c>
      <c r="T345" s="165" t="str">
        <f t="shared" si="38"/>
        <v/>
      </c>
      <c r="U345" s="167" t="str">
        <f t="shared" si="39"/>
        <v/>
      </c>
      <c r="V345" s="167"/>
      <c r="Z345" s="19"/>
      <c r="AA345" s="23"/>
      <c r="AB345" s="23"/>
      <c r="AC345" s="23"/>
      <c r="AD345" s="19"/>
      <c r="AE345" s="19"/>
      <c r="AG345" s="63"/>
      <c r="AH345" s="64"/>
    </row>
    <row r="346" spans="13:34" ht="15" x14ac:dyDescent="0.25">
      <c r="M346" s="136" t="str">
        <f>IFERROR(INDEX(Packs!$M:$V,MATCH($P346,Packs!$W:$W,0),MATCH($K346,Packs!$M$1:$V$1,0)),"")</f>
        <v/>
      </c>
      <c r="N346" s="136" t="str">
        <f t="shared" si="35"/>
        <v/>
      </c>
      <c r="O346" s="136" t="str">
        <f>IFERROR(VLOOKUP(N346,'Table de correspondance'!$R:$S,2,FALSE),M346)</f>
        <v/>
      </c>
      <c r="P346" s="136" t="str">
        <f t="shared" si="36"/>
        <v/>
      </c>
      <c r="Q346" s="148" t="str">
        <f>IFERROR(F346*VLOOKUP(J346,'Table de correspondance'!$D:$E,2,FALSE),"")</f>
        <v/>
      </c>
      <c r="R346" s="148"/>
      <c r="S346" s="136" t="str">
        <f t="shared" si="37"/>
        <v/>
      </c>
      <c r="T346" s="165" t="str">
        <f t="shared" si="38"/>
        <v/>
      </c>
      <c r="U346" s="167" t="str">
        <f t="shared" si="39"/>
        <v/>
      </c>
      <c r="V346" s="167"/>
      <c r="Z346" s="19"/>
      <c r="AA346" s="23"/>
      <c r="AB346" s="23"/>
      <c r="AC346" s="23"/>
      <c r="AD346" s="19"/>
      <c r="AE346" s="19"/>
      <c r="AG346" s="63"/>
      <c r="AH346" s="64"/>
    </row>
    <row r="347" spans="13:34" ht="15" x14ac:dyDescent="0.25">
      <c r="M347" s="136" t="str">
        <f>IFERROR(INDEX(Packs!$M:$V,MATCH($P347,Packs!$W:$W,0),MATCH($K347,Packs!$M$1:$V$1,0)),"")</f>
        <v/>
      </c>
      <c r="N347" s="136" t="str">
        <f t="shared" si="35"/>
        <v/>
      </c>
      <c r="O347" s="136" t="str">
        <f>IFERROR(VLOOKUP(N347,'Table de correspondance'!$R:$S,2,FALSE),M347)</f>
        <v/>
      </c>
      <c r="P347" s="136" t="str">
        <f t="shared" si="36"/>
        <v/>
      </c>
      <c r="Q347" s="148" t="str">
        <f>IFERROR(F347*VLOOKUP(J347,'Table de correspondance'!$D:$E,2,FALSE),"")</f>
        <v/>
      </c>
      <c r="R347" s="148"/>
      <c r="S347" s="136" t="str">
        <f t="shared" si="37"/>
        <v/>
      </c>
      <c r="T347" s="165" t="str">
        <f t="shared" si="38"/>
        <v/>
      </c>
      <c r="U347" s="167" t="str">
        <f t="shared" si="39"/>
        <v/>
      </c>
      <c r="V347" s="167"/>
      <c r="Z347" s="19"/>
      <c r="AA347" s="23"/>
      <c r="AB347" s="23"/>
      <c r="AC347" s="23"/>
      <c r="AD347" s="19"/>
      <c r="AE347" s="19"/>
      <c r="AG347" s="63"/>
      <c r="AH347" s="64"/>
    </row>
    <row r="348" spans="13:34" ht="15" x14ac:dyDescent="0.25">
      <c r="M348" s="136" t="str">
        <f>IFERROR(INDEX(Packs!$M:$V,MATCH($P348,Packs!$W:$W,0),MATCH($K348,Packs!$M$1:$V$1,0)),"")</f>
        <v/>
      </c>
      <c r="N348" s="136" t="str">
        <f t="shared" si="35"/>
        <v/>
      </c>
      <c r="O348" s="136" t="str">
        <f>IFERROR(VLOOKUP(N348,'Table de correspondance'!$R:$S,2,FALSE),M348)</f>
        <v/>
      </c>
      <c r="P348" s="136" t="str">
        <f t="shared" si="36"/>
        <v/>
      </c>
      <c r="Q348" s="148" t="str">
        <f>IFERROR(F348*VLOOKUP(J348,'Table de correspondance'!$D:$E,2,FALSE),"")</f>
        <v/>
      </c>
      <c r="R348" s="148"/>
      <c r="S348" s="136" t="str">
        <f t="shared" si="37"/>
        <v/>
      </c>
      <c r="T348" s="165" t="str">
        <f t="shared" si="38"/>
        <v/>
      </c>
      <c r="U348" s="167" t="str">
        <f t="shared" si="39"/>
        <v/>
      </c>
      <c r="V348" s="167"/>
      <c r="Z348" s="19"/>
      <c r="AA348" s="23"/>
      <c r="AB348" s="23"/>
      <c r="AC348" s="23"/>
      <c r="AD348" s="19"/>
      <c r="AE348" s="19"/>
      <c r="AG348" s="63"/>
      <c r="AH348" s="64"/>
    </row>
    <row r="349" spans="13:34" ht="15" x14ac:dyDescent="0.25">
      <c r="M349" s="136" t="str">
        <f>IFERROR(INDEX(Packs!$M:$V,MATCH($P349,Packs!$W:$W,0),MATCH($K349,Packs!$M$1:$V$1,0)),"")</f>
        <v/>
      </c>
      <c r="N349" s="136" t="str">
        <f t="shared" si="35"/>
        <v/>
      </c>
      <c r="O349" s="136" t="str">
        <f>IFERROR(VLOOKUP(N349,'Table de correspondance'!$R:$S,2,FALSE),M349)</f>
        <v/>
      </c>
      <c r="P349" s="136" t="str">
        <f t="shared" si="36"/>
        <v/>
      </c>
      <c r="Q349" s="148" t="str">
        <f>IFERROR(F349*VLOOKUP(J349,'Table de correspondance'!$D:$E,2,FALSE),"")</f>
        <v/>
      </c>
      <c r="R349" s="148"/>
      <c r="S349" s="136" t="str">
        <f t="shared" si="37"/>
        <v/>
      </c>
      <c r="T349" s="165" t="str">
        <f t="shared" si="38"/>
        <v/>
      </c>
      <c r="U349" s="167" t="str">
        <f t="shared" si="39"/>
        <v/>
      </c>
      <c r="V349" s="167"/>
      <c r="Z349" s="19"/>
      <c r="AA349" s="23"/>
      <c r="AB349" s="23"/>
      <c r="AC349" s="23"/>
      <c r="AD349" s="19"/>
      <c r="AE349" s="19"/>
      <c r="AG349" s="63"/>
      <c r="AH349" s="64"/>
    </row>
    <row r="350" spans="13:34" ht="15" x14ac:dyDescent="0.25">
      <c r="M350" s="136" t="str">
        <f>IFERROR(INDEX(Packs!$M:$V,MATCH($P350,Packs!$W:$W,0),MATCH($K350,Packs!$M$1:$V$1,0)),"")</f>
        <v/>
      </c>
      <c r="N350" s="136" t="str">
        <f t="shared" si="35"/>
        <v/>
      </c>
      <c r="O350" s="136" t="str">
        <f>IFERROR(VLOOKUP(N350,'Table de correspondance'!$R:$S,2,FALSE),M350)</f>
        <v/>
      </c>
      <c r="P350" s="136" t="str">
        <f t="shared" si="36"/>
        <v/>
      </c>
      <c r="Q350" s="148" t="str">
        <f>IFERROR(F350*VLOOKUP(J350,'Table de correspondance'!$D:$E,2,FALSE),"")</f>
        <v/>
      </c>
      <c r="R350" s="148"/>
      <c r="S350" s="136" t="str">
        <f t="shared" si="37"/>
        <v/>
      </c>
      <c r="T350" s="165" t="str">
        <f t="shared" si="38"/>
        <v/>
      </c>
      <c r="U350" s="167" t="str">
        <f t="shared" si="39"/>
        <v/>
      </c>
      <c r="V350" s="167"/>
      <c r="Z350" s="19"/>
      <c r="AA350" s="23"/>
      <c r="AB350" s="23"/>
      <c r="AC350" s="23"/>
      <c r="AD350" s="19"/>
      <c r="AE350" s="19"/>
      <c r="AG350" s="63"/>
      <c r="AH350" s="64"/>
    </row>
    <row r="351" spans="13:34" ht="15" x14ac:dyDescent="0.25">
      <c r="M351" s="136" t="str">
        <f>IFERROR(INDEX(Packs!$M:$V,MATCH($P351,Packs!$W:$W,0),MATCH($K351,Packs!$M$1:$V$1,0)),"")</f>
        <v/>
      </c>
      <c r="N351" s="136" t="str">
        <f t="shared" si="35"/>
        <v/>
      </c>
      <c r="O351" s="136" t="str">
        <f>IFERROR(VLOOKUP(N351,'Table de correspondance'!$R:$S,2,FALSE),M351)</f>
        <v/>
      </c>
      <c r="P351" s="136" t="str">
        <f t="shared" si="36"/>
        <v/>
      </c>
      <c r="Q351" s="148" t="str">
        <f>IFERROR(F351*VLOOKUP(J351,'Table de correspondance'!$D:$E,2,FALSE),"")</f>
        <v/>
      </c>
      <c r="R351" s="148"/>
      <c r="S351" s="136" t="str">
        <f t="shared" si="37"/>
        <v/>
      </c>
      <c r="T351" s="165" t="str">
        <f t="shared" si="38"/>
        <v/>
      </c>
      <c r="U351" s="167" t="str">
        <f t="shared" si="39"/>
        <v/>
      </c>
      <c r="V351" s="167"/>
      <c r="Z351" s="19"/>
      <c r="AA351" s="23"/>
      <c r="AB351" s="23"/>
      <c r="AC351" s="23"/>
      <c r="AD351" s="19"/>
      <c r="AE351" s="19"/>
      <c r="AG351" s="63"/>
      <c r="AH351" s="64"/>
    </row>
    <row r="352" spans="13:34" ht="15" x14ac:dyDescent="0.25">
      <c r="M352" s="136" t="str">
        <f>IFERROR(INDEX(Packs!$M:$V,MATCH($P352,Packs!$W:$W,0),MATCH($K352,Packs!$M$1:$V$1,0)),"")</f>
        <v/>
      </c>
      <c r="N352" s="136" t="str">
        <f t="shared" si="35"/>
        <v/>
      </c>
      <c r="O352" s="136" t="str">
        <f>IFERROR(VLOOKUP(N352,'Table de correspondance'!$R:$S,2,FALSE),M352)</f>
        <v/>
      </c>
      <c r="P352" s="136" t="str">
        <f t="shared" si="36"/>
        <v/>
      </c>
      <c r="Q352" s="148" t="str">
        <f>IFERROR(F352*VLOOKUP(J352,'Table de correspondance'!$D:$E,2,FALSE),"")</f>
        <v/>
      </c>
      <c r="R352" s="148"/>
      <c r="S352" s="136" t="str">
        <f t="shared" si="37"/>
        <v/>
      </c>
      <c r="T352" s="165" t="str">
        <f t="shared" si="38"/>
        <v/>
      </c>
      <c r="U352" s="167" t="str">
        <f t="shared" si="39"/>
        <v/>
      </c>
      <c r="V352" s="167"/>
      <c r="Z352" s="19"/>
      <c r="AA352" s="23"/>
      <c r="AB352" s="23"/>
      <c r="AC352" s="23"/>
      <c r="AD352" s="19"/>
      <c r="AE352" s="19"/>
      <c r="AG352" s="63"/>
      <c r="AH352" s="64"/>
    </row>
    <row r="353" spans="13:34" ht="15" x14ac:dyDescent="0.25">
      <c r="M353" s="136" t="str">
        <f>IFERROR(INDEX(Packs!$M:$V,MATCH($P353,Packs!$W:$W,0),MATCH($K353,Packs!$M$1:$V$1,0)),"")</f>
        <v/>
      </c>
      <c r="N353" s="136" t="str">
        <f t="shared" si="35"/>
        <v/>
      </c>
      <c r="O353" s="136" t="str">
        <f>IFERROR(VLOOKUP(N353,'Table de correspondance'!$R:$S,2,FALSE),M353)</f>
        <v/>
      </c>
      <c r="P353" s="136" t="str">
        <f t="shared" si="36"/>
        <v/>
      </c>
      <c r="Q353" s="148" t="str">
        <f>IFERROR(F353*VLOOKUP(J353,'Table de correspondance'!$D:$E,2,FALSE),"")</f>
        <v/>
      </c>
      <c r="R353" s="148"/>
      <c r="S353" s="136" t="str">
        <f t="shared" si="37"/>
        <v/>
      </c>
      <c r="T353" s="165" t="str">
        <f t="shared" si="38"/>
        <v/>
      </c>
      <c r="U353" s="167" t="str">
        <f t="shared" si="39"/>
        <v/>
      </c>
      <c r="V353" s="167"/>
      <c r="Z353" s="19"/>
      <c r="AA353" s="23"/>
      <c r="AB353" s="23"/>
      <c r="AC353" s="23"/>
      <c r="AD353" s="19"/>
      <c r="AE353" s="19"/>
      <c r="AG353" s="63"/>
      <c r="AH353" s="64"/>
    </row>
    <row r="354" spans="13:34" ht="15" x14ac:dyDescent="0.25">
      <c r="M354" s="136" t="str">
        <f>IFERROR(INDEX(Packs!$M:$V,MATCH($P354,Packs!$W:$W,0),MATCH($K354,Packs!$M$1:$V$1,0)),"")</f>
        <v/>
      </c>
      <c r="N354" s="136" t="str">
        <f t="shared" si="35"/>
        <v/>
      </c>
      <c r="O354" s="136" t="str">
        <f>IFERROR(VLOOKUP(N354,'Table de correspondance'!$R:$S,2,FALSE),M354)</f>
        <v/>
      </c>
      <c r="P354" s="136" t="str">
        <f t="shared" si="36"/>
        <v/>
      </c>
      <c r="Q354" s="148" t="str">
        <f>IFERROR(F354*VLOOKUP(J354,'Table de correspondance'!$D:$E,2,FALSE),"")</f>
        <v/>
      </c>
      <c r="R354" s="148"/>
      <c r="S354" s="136" t="str">
        <f t="shared" si="37"/>
        <v/>
      </c>
      <c r="T354" s="165" t="str">
        <f t="shared" si="38"/>
        <v/>
      </c>
      <c r="U354" s="167" t="str">
        <f t="shared" si="39"/>
        <v/>
      </c>
      <c r="V354" s="167"/>
      <c r="Z354" s="19"/>
      <c r="AA354" s="23"/>
      <c r="AB354" s="23"/>
      <c r="AC354" s="23"/>
      <c r="AD354" s="19"/>
      <c r="AE354" s="19"/>
      <c r="AG354" s="63"/>
      <c r="AH354" s="64"/>
    </row>
    <row r="355" spans="13:34" ht="15" x14ac:dyDescent="0.25">
      <c r="M355" s="136" t="str">
        <f>IFERROR(INDEX(Packs!$M:$V,MATCH($P355,Packs!$W:$W,0),MATCH($K355,Packs!$M$1:$V$1,0)),"")</f>
        <v/>
      </c>
      <c r="N355" s="136" t="str">
        <f t="shared" si="35"/>
        <v/>
      </c>
      <c r="O355" s="136" t="str">
        <f>IFERROR(VLOOKUP(N355,'Table de correspondance'!$R:$S,2,FALSE),M355)</f>
        <v/>
      </c>
      <c r="P355" s="136" t="str">
        <f t="shared" si="36"/>
        <v/>
      </c>
      <c r="Q355" s="148" t="str">
        <f>IFERROR(F355*VLOOKUP(J355,'Table de correspondance'!$D:$E,2,FALSE),"")</f>
        <v/>
      </c>
      <c r="R355" s="148"/>
      <c r="S355" s="136" t="str">
        <f t="shared" si="37"/>
        <v/>
      </c>
      <c r="T355" s="165" t="str">
        <f t="shared" si="38"/>
        <v/>
      </c>
      <c r="U355" s="167" t="str">
        <f t="shared" si="39"/>
        <v/>
      </c>
      <c r="V355" s="167"/>
      <c r="Z355" s="19"/>
      <c r="AA355" s="23"/>
      <c r="AB355" s="23"/>
      <c r="AC355" s="23"/>
      <c r="AD355" s="19"/>
      <c r="AE355" s="19"/>
      <c r="AG355" s="63"/>
      <c r="AH355" s="64"/>
    </row>
    <row r="356" spans="13:34" ht="15" x14ac:dyDescent="0.25">
      <c r="M356" s="136" t="str">
        <f>IFERROR(INDEX(Packs!$M:$V,MATCH($P356,Packs!$W:$W,0),MATCH($K356,Packs!$M$1:$V$1,0)),"")</f>
        <v/>
      </c>
      <c r="N356" s="136" t="str">
        <f t="shared" si="35"/>
        <v/>
      </c>
      <c r="O356" s="136" t="str">
        <f>IFERROR(VLOOKUP(N356,'Table de correspondance'!$R:$S,2,FALSE),M356)</f>
        <v/>
      </c>
      <c r="P356" s="136" t="str">
        <f t="shared" si="36"/>
        <v/>
      </c>
      <c r="Q356" s="148" t="str">
        <f>IFERROR(F356*VLOOKUP(J356,'Table de correspondance'!$D:$E,2,FALSE),"")</f>
        <v/>
      </c>
      <c r="R356" s="148"/>
      <c r="S356" s="136" t="str">
        <f t="shared" si="37"/>
        <v/>
      </c>
      <c r="T356" s="165" t="str">
        <f t="shared" si="38"/>
        <v/>
      </c>
      <c r="U356" s="167" t="str">
        <f t="shared" si="39"/>
        <v/>
      </c>
      <c r="V356" s="167"/>
      <c r="Z356" s="19"/>
      <c r="AA356" s="23"/>
      <c r="AB356" s="23"/>
      <c r="AC356" s="23"/>
      <c r="AD356" s="19"/>
      <c r="AE356" s="19"/>
      <c r="AG356" s="63"/>
      <c r="AH356" s="64"/>
    </row>
    <row r="357" spans="13:34" ht="15" x14ac:dyDescent="0.25">
      <c r="M357" s="136" t="str">
        <f>IFERROR(INDEX(Packs!$M:$V,MATCH($P357,Packs!$W:$W,0),MATCH($K357,Packs!$M$1:$V$1,0)),"")</f>
        <v/>
      </c>
      <c r="N357" s="136" t="str">
        <f t="shared" si="35"/>
        <v/>
      </c>
      <c r="O357" s="136" t="str">
        <f>IFERROR(VLOOKUP(N357,'Table de correspondance'!$R:$S,2,FALSE),M357)</f>
        <v/>
      </c>
      <c r="P357" s="136" t="str">
        <f t="shared" si="36"/>
        <v/>
      </c>
      <c r="Q357" s="148" t="str">
        <f>IFERROR(F357*VLOOKUP(J357,'Table de correspondance'!$D:$E,2,FALSE),"")</f>
        <v/>
      </c>
      <c r="R357" s="148"/>
      <c r="S357" s="136" t="str">
        <f t="shared" si="37"/>
        <v/>
      </c>
      <c r="T357" s="165" t="str">
        <f t="shared" si="38"/>
        <v/>
      </c>
      <c r="U357" s="167" t="str">
        <f t="shared" si="39"/>
        <v/>
      </c>
      <c r="V357" s="167"/>
      <c r="Z357" s="19"/>
      <c r="AA357" s="23"/>
      <c r="AB357" s="23"/>
      <c r="AC357" s="23"/>
      <c r="AD357" s="19"/>
      <c r="AE357" s="19"/>
      <c r="AG357" s="63"/>
      <c r="AH357" s="64"/>
    </row>
    <row r="358" spans="13:34" ht="15" x14ac:dyDescent="0.25">
      <c r="M358" s="136" t="str">
        <f>IFERROR(INDEX(Packs!$M:$V,MATCH($P358,Packs!$W:$W,0),MATCH($K358,Packs!$M$1:$V$1,0)),"")</f>
        <v/>
      </c>
      <c r="N358" s="136" t="str">
        <f t="shared" si="35"/>
        <v/>
      </c>
      <c r="O358" s="136" t="str">
        <f>IFERROR(VLOOKUP(N358,'Table de correspondance'!$R:$S,2,FALSE),M358)</f>
        <v/>
      </c>
      <c r="P358" s="136" t="str">
        <f t="shared" si="36"/>
        <v/>
      </c>
      <c r="Q358" s="148" t="str">
        <f>IFERROR(F358*VLOOKUP(J358,'Table de correspondance'!$D:$E,2,FALSE),"")</f>
        <v/>
      </c>
      <c r="R358" s="148"/>
      <c r="S358" s="136" t="str">
        <f t="shared" si="37"/>
        <v/>
      </c>
      <c r="T358" s="165" t="str">
        <f t="shared" si="38"/>
        <v/>
      </c>
      <c r="U358" s="167" t="str">
        <f t="shared" si="39"/>
        <v/>
      </c>
      <c r="V358" s="167"/>
      <c r="Z358" s="19"/>
      <c r="AA358" s="23"/>
      <c r="AB358" s="23"/>
      <c r="AC358" s="23"/>
      <c r="AD358" s="19"/>
      <c r="AE358" s="19"/>
      <c r="AG358" s="63"/>
      <c r="AH358" s="64"/>
    </row>
    <row r="359" spans="13:34" ht="15" x14ac:dyDescent="0.25">
      <c r="M359" s="136" t="str">
        <f>IFERROR(INDEX(Packs!$M:$V,MATCH($P359,Packs!$W:$W,0),MATCH($K359,Packs!$M$1:$V$1,0)),"")</f>
        <v/>
      </c>
      <c r="N359" s="136" t="str">
        <f t="shared" si="35"/>
        <v/>
      </c>
      <c r="O359" s="136" t="str">
        <f>IFERROR(VLOOKUP(N359,'Table de correspondance'!$R:$S,2,FALSE),M359)</f>
        <v/>
      </c>
      <c r="P359" s="136" t="str">
        <f t="shared" si="36"/>
        <v/>
      </c>
      <c r="Q359" s="148" t="str">
        <f>IFERROR(F359*VLOOKUP(J359,'Table de correspondance'!$D:$E,2,FALSE),"")</f>
        <v/>
      </c>
      <c r="R359" s="148"/>
      <c r="S359" s="136" t="str">
        <f t="shared" si="37"/>
        <v/>
      </c>
      <c r="T359" s="165" t="str">
        <f t="shared" si="38"/>
        <v/>
      </c>
      <c r="U359" s="167" t="str">
        <f t="shared" si="39"/>
        <v/>
      </c>
      <c r="V359" s="167"/>
      <c r="Z359" s="19"/>
      <c r="AA359" s="23"/>
      <c r="AB359" s="23"/>
      <c r="AC359" s="23"/>
      <c r="AD359" s="19"/>
      <c r="AE359" s="19"/>
      <c r="AG359" s="63"/>
      <c r="AH359" s="64"/>
    </row>
    <row r="360" spans="13:34" ht="15" x14ac:dyDescent="0.25">
      <c r="M360" s="136" t="str">
        <f>IFERROR(INDEX(Packs!$M:$V,MATCH($P360,Packs!$W:$W,0),MATCH($K360,Packs!$M$1:$V$1,0)),"")</f>
        <v/>
      </c>
      <c r="N360" s="136" t="str">
        <f t="shared" si="35"/>
        <v/>
      </c>
      <c r="O360" s="136" t="str">
        <f>IFERROR(VLOOKUP(N360,'Table de correspondance'!$R:$S,2,FALSE),M360)</f>
        <v/>
      </c>
      <c r="P360" s="136" t="str">
        <f t="shared" si="36"/>
        <v/>
      </c>
      <c r="Q360" s="148" t="str">
        <f>IFERROR(F360*VLOOKUP(J360,'Table de correspondance'!$D:$E,2,FALSE),"")</f>
        <v/>
      </c>
      <c r="R360" s="148"/>
      <c r="S360" s="136" t="str">
        <f t="shared" si="37"/>
        <v/>
      </c>
      <c r="T360" s="165" t="str">
        <f t="shared" si="38"/>
        <v/>
      </c>
      <c r="U360" s="167" t="str">
        <f t="shared" si="39"/>
        <v/>
      </c>
      <c r="V360" s="167"/>
      <c r="Z360" s="19"/>
      <c r="AA360" s="23"/>
      <c r="AB360" s="23"/>
      <c r="AC360" s="23"/>
      <c r="AD360" s="19"/>
      <c r="AE360" s="19"/>
      <c r="AG360" s="63"/>
      <c r="AH360" s="64"/>
    </row>
    <row r="361" spans="13:34" ht="15" x14ac:dyDescent="0.25">
      <c r="M361" s="136" t="str">
        <f>IFERROR(INDEX(Packs!$M:$V,MATCH($P361,Packs!$W:$W,0),MATCH($K361,Packs!$M$1:$V$1,0)),"")</f>
        <v/>
      </c>
      <c r="N361" s="136" t="str">
        <f t="shared" si="35"/>
        <v/>
      </c>
      <c r="O361" s="136" t="str">
        <f>IFERROR(VLOOKUP(N361,'Table de correspondance'!$R:$S,2,FALSE),M361)</f>
        <v/>
      </c>
      <c r="P361" s="136" t="str">
        <f t="shared" si="36"/>
        <v/>
      </c>
      <c r="Q361" s="148" t="str">
        <f>IFERROR(F361*VLOOKUP(J361,'Table de correspondance'!$D:$E,2,FALSE),"")</f>
        <v/>
      </c>
      <c r="R361" s="148"/>
      <c r="S361" s="136" t="str">
        <f t="shared" si="37"/>
        <v/>
      </c>
      <c r="T361" s="165" t="str">
        <f t="shared" si="38"/>
        <v/>
      </c>
      <c r="U361" s="167" t="str">
        <f t="shared" si="39"/>
        <v/>
      </c>
      <c r="V361" s="167"/>
      <c r="Z361" s="19"/>
      <c r="AA361" s="23"/>
      <c r="AB361" s="23"/>
      <c r="AC361" s="23"/>
      <c r="AD361" s="19"/>
      <c r="AE361" s="19"/>
      <c r="AG361" s="63"/>
      <c r="AH361" s="64"/>
    </row>
    <row r="362" spans="13:34" ht="15" x14ac:dyDescent="0.25">
      <c r="M362" s="136" t="str">
        <f>IFERROR(INDEX(Packs!$M:$V,MATCH($P362,Packs!$W:$W,0),MATCH($K362,Packs!$M$1:$V$1,0)),"")</f>
        <v/>
      </c>
      <c r="N362" s="136" t="str">
        <f t="shared" si="35"/>
        <v/>
      </c>
      <c r="O362" s="136" t="str">
        <f>IFERROR(VLOOKUP(N362,'Table de correspondance'!$R:$S,2,FALSE),M362)</f>
        <v/>
      </c>
      <c r="P362" s="136" t="str">
        <f t="shared" si="36"/>
        <v/>
      </c>
      <c r="Q362" s="148" t="str">
        <f>IFERROR(F362*VLOOKUP(J362,'Table de correspondance'!$D:$E,2,FALSE),"")</f>
        <v/>
      </c>
      <c r="R362" s="148"/>
      <c r="S362" s="136" t="str">
        <f t="shared" si="37"/>
        <v/>
      </c>
      <c r="T362" s="165" t="str">
        <f t="shared" si="38"/>
        <v/>
      </c>
      <c r="U362" s="167" t="str">
        <f t="shared" si="39"/>
        <v/>
      </c>
      <c r="V362" s="167"/>
      <c r="Z362" s="19"/>
      <c r="AA362" s="23"/>
      <c r="AB362" s="23"/>
      <c r="AC362" s="23"/>
      <c r="AD362" s="19"/>
      <c r="AE362" s="19"/>
      <c r="AG362" s="63"/>
      <c r="AH362" s="64"/>
    </row>
    <row r="363" spans="13:34" ht="15" x14ac:dyDescent="0.25">
      <c r="M363" s="136" t="str">
        <f>IFERROR(INDEX(Packs!$M:$V,MATCH($P363,Packs!$W:$W,0),MATCH($K363,Packs!$M$1:$V$1,0)),"")</f>
        <v/>
      </c>
      <c r="N363" s="136" t="str">
        <f t="shared" si="35"/>
        <v/>
      </c>
      <c r="O363" s="136" t="str">
        <f>IFERROR(VLOOKUP(N363,'Table de correspondance'!$R:$S,2,FALSE),M363)</f>
        <v/>
      </c>
      <c r="P363" s="136" t="str">
        <f t="shared" si="36"/>
        <v/>
      </c>
      <c r="Q363" s="148" t="str">
        <f>IFERROR(F363*VLOOKUP(J363,'Table de correspondance'!$D:$E,2,FALSE),"")</f>
        <v/>
      </c>
      <c r="R363" s="148"/>
      <c r="S363" s="136" t="str">
        <f t="shared" si="37"/>
        <v/>
      </c>
      <c r="T363" s="165" t="str">
        <f t="shared" si="38"/>
        <v/>
      </c>
      <c r="U363" s="167" t="str">
        <f t="shared" si="39"/>
        <v/>
      </c>
      <c r="V363" s="167"/>
      <c r="Z363" s="19"/>
      <c r="AA363" s="23"/>
      <c r="AB363" s="23"/>
      <c r="AC363" s="23"/>
      <c r="AD363" s="19"/>
      <c r="AE363" s="19"/>
      <c r="AG363" s="63"/>
      <c r="AH363" s="64"/>
    </row>
    <row r="364" spans="13:34" ht="15" x14ac:dyDescent="0.25">
      <c r="M364" s="136" t="str">
        <f>IFERROR(INDEX(Packs!$M:$V,MATCH($P364,Packs!$W:$W,0),MATCH($K364,Packs!$M$1:$V$1,0)),"")</f>
        <v/>
      </c>
      <c r="N364" s="136" t="str">
        <f t="shared" si="35"/>
        <v/>
      </c>
      <c r="O364" s="136" t="str">
        <f>IFERROR(VLOOKUP(N364,'Table de correspondance'!$R:$S,2,FALSE),M364)</f>
        <v/>
      </c>
      <c r="P364" s="136" t="str">
        <f t="shared" si="36"/>
        <v/>
      </c>
      <c r="Q364" s="148" t="str">
        <f>IFERROR(F364*VLOOKUP(J364,'Table de correspondance'!$D:$E,2,FALSE),"")</f>
        <v/>
      </c>
      <c r="R364" s="148"/>
      <c r="S364" s="136" t="str">
        <f t="shared" si="37"/>
        <v/>
      </c>
      <c r="T364" s="165" t="str">
        <f t="shared" si="38"/>
        <v/>
      </c>
      <c r="U364" s="167" t="str">
        <f t="shared" si="39"/>
        <v/>
      </c>
      <c r="V364" s="167"/>
      <c r="Z364" s="19"/>
      <c r="AA364" s="23"/>
      <c r="AB364" s="23"/>
      <c r="AC364" s="23"/>
      <c r="AD364" s="19"/>
      <c r="AE364" s="19"/>
      <c r="AG364" s="63"/>
      <c r="AH364" s="64"/>
    </row>
    <row r="365" spans="13:34" ht="15" x14ac:dyDescent="0.25">
      <c r="M365" s="136" t="str">
        <f>IFERROR(INDEX(Packs!$M:$V,MATCH($P365,Packs!$W:$W,0),MATCH($K365,Packs!$M$1:$V$1,0)),"")</f>
        <v/>
      </c>
      <c r="N365" s="136" t="str">
        <f t="shared" si="35"/>
        <v/>
      </c>
      <c r="O365" s="136" t="str">
        <f>IFERROR(VLOOKUP(N365,'Table de correspondance'!$R:$S,2,FALSE),M365)</f>
        <v/>
      </c>
      <c r="P365" s="136" t="str">
        <f t="shared" si="36"/>
        <v/>
      </c>
      <c r="Q365" s="148" t="str">
        <f>IFERROR(F365*VLOOKUP(J365,'Table de correspondance'!$D:$E,2,FALSE),"")</f>
        <v/>
      </c>
      <c r="R365" s="148"/>
      <c r="S365" s="136" t="str">
        <f t="shared" si="37"/>
        <v/>
      </c>
      <c r="T365" s="165" t="str">
        <f t="shared" si="38"/>
        <v/>
      </c>
      <c r="U365" s="167" t="str">
        <f t="shared" si="39"/>
        <v/>
      </c>
      <c r="V365" s="167"/>
      <c r="Z365" s="19"/>
      <c r="AA365" s="23"/>
      <c r="AB365" s="23"/>
      <c r="AC365" s="23"/>
      <c r="AD365" s="19"/>
      <c r="AE365" s="19"/>
      <c r="AG365" s="63"/>
      <c r="AH365" s="64"/>
    </row>
    <row r="366" spans="13:34" ht="15" x14ac:dyDescent="0.25">
      <c r="M366" s="136" t="str">
        <f>IFERROR(INDEX(Packs!$M:$V,MATCH($P366,Packs!$W:$W,0),MATCH($K366,Packs!$M$1:$V$1,0)),"")</f>
        <v/>
      </c>
      <c r="N366" s="136" t="str">
        <f t="shared" si="35"/>
        <v/>
      </c>
      <c r="O366" s="136" t="str">
        <f>IFERROR(VLOOKUP(N366,'Table de correspondance'!$R:$S,2,FALSE),M366)</f>
        <v/>
      </c>
      <c r="P366" s="136" t="str">
        <f t="shared" si="36"/>
        <v/>
      </c>
      <c r="Q366" s="148" t="str">
        <f>IFERROR(F366*VLOOKUP(J366,'Table de correspondance'!$D:$E,2,FALSE),"")</f>
        <v/>
      </c>
      <c r="R366" s="148"/>
      <c r="S366" s="136" t="str">
        <f t="shared" si="37"/>
        <v/>
      </c>
      <c r="T366" s="165" t="str">
        <f t="shared" si="38"/>
        <v/>
      </c>
      <c r="U366" s="167" t="str">
        <f t="shared" si="39"/>
        <v/>
      </c>
      <c r="V366" s="167"/>
      <c r="Z366" s="19"/>
      <c r="AA366" s="23"/>
      <c r="AB366" s="23"/>
      <c r="AC366" s="23"/>
      <c r="AD366" s="19"/>
      <c r="AE366" s="19"/>
      <c r="AG366" s="63"/>
      <c r="AH366" s="64"/>
    </row>
    <row r="367" spans="13:34" ht="15" x14ac:dyDescent="0.25">
      <c r="M367" s="136" t="str">
        <f>IFERROR(INDEX(Packs!$M:$V,MATCH($P367,Packs!$W:$W,0),MATCH($K367,Packs!$M$1:$V$1,0)),"")</f>
        <v/>
      </c>
      <c r="N367" s="136" t="str">
        <f t="shared" si="35"/>
        <v/>
      </c>
      <c r="O367" s="136" t="str">
        <f>IFERROR(VLOOKUP(N367,'Table de correspondance'!$R:$S,2,FALSE),M367)</f>
        <v/>
      </c>
      <c r="P367" s="136" t="str">
        <f t="shared" si="36"/>
        <v/>
      </c>
      <c r="Q367" s="148" t="str">
        <f>IFERROR(F367*VLOOKUP(J367,'Table de correspondance'!$D:$E,2,FALSE),"")</f>
        <v/>
      </c>
      <c r="R367" s="148"/>
      <c r="S367" s="136" t="str">
        <f t="shared" si="37"/>
        <v/>
      </c>
      <c r="T367" s="165" t="str">
        <f t="shared" si="38"/>
        <v/>
      </c>
      <c r="U367" s="167" t="str">
        <f t="shared" si="39"/>
        <v/>
      </c>
      <c r="V367" s="167"/>
      <c r="Z367" s="19"/>
      <c r="AA367" s="23"/>
      <c r="AB367" s="23"/>
      <c r="AC367" s="23"/>
      <c r="AD367" s="19"/>
      <c r="AE367" s="19"/>
      <c r="AG367" s="63"/>
      <c r="AH367" s="64"/>
    </row>
    <row r="368" spans="13:34" ht="15" x14ac:dyDescent="0.25">
      <c r="M368" s="136" t="str">
        <f>IFERROR(INDEX(Packs!$M:$V,MATCH($P368,Packs!$W:$W,0),MATCH($K368,Packs!$M$1:$V$1,0)),"")</f>
        <v/>
      </c>
      <c r="N368" s="136" t="str">
        <f t="shared" si="35"/>
        <v/>
      </c>
      <c r="O368" s="136" t="str">
        <f>IFERROR(VLOOKUP(N368,'Table de correspondance'!$R:$S,2,FALSE),M368)</f>
        <v/>
      </c>
      <c r="P368" s="136" t="str">
        <f t="shared" si="36"/>
        <v/>
      </c>
      <c r="Q368" s="148" t="str">
        <f>IFERROR(F368*VLOOKUP(J368,'Table de correspondance'!$D:$E,2,FALSE),"")</f>
        <v/>
      </c>
      <c r="R368" s="148"/>
      <c r="S368" s="136" t="str">
        <f t="shared" si="37"/>
        <v/>
      </c>
      <c r="T368" s="165" t="str">
        <f t="shared" si="38"/>
        <v/>
      </c>
      <c r="U368" s="167" t="str">
        <f t="shared" si="39"/>
        <v/>
      </c>
      <c r="V368" s="167"/>
      <c r="Z368" s="19"/>
      <c r="AA368" s="23"/>
      <c r="AB368" s="23"/>
      <c r="AC368" s="23"/>
      <c r="AD368" s="19"/>
      <c r="AE368" s="19"/>
      <c r="AG368" s="63"/>
      <c r="AH368" s="64"/>
    </row>
    <row r="369" spans="13:34" ht="15" x14ac:dyDescent="0.25">
      <c r="M369" s="136" t="str">
        <f>IFERROR(INDEX(Packs!$M:$V,MATCH($P369,Packs!$W:$W,0),MATCH($K369,Packs!$M$1:$V$1,0)),"")</f>
        <v/>
      </c>
      <c r="N369" s="136" t="str">
        <f t="shared" si="35"/>
        <v/>
      </c>
      <c r="O369" s="136" t="str">
        <f>IFERROR(VLOOKUP(N369,'Table de correspondance'!$R:$S,2,FALSE),M369)</f>
        <v/>
      </c>
      <c r="P369" s="136" t="str">
        <f t="shared" si="36"/>
        <v/>
      </c>
      <c r="Q369" s="148" t="str">
        <f>IFERROR(F369*VLOOKUP(J369,'Table de correspondance'!$D:$E,2,FALSE),"")</f>
        <v/>
      </c>
      <c r="R369" s="148"/>
      <c r="S369" s="136" t="str">
        <f t="shared" si="37"/>
        <v/>
      </c>
      <c r="T369" s="165" t="str">
        <f t="shared" si="38"/>
        <v/>
      </c>
      <c r="U369" s="167" t="str">
        <f t="shared" si="39"/>
        <v/>
      </c>
      <c r="V369" s="167"/>
      <c r="Z369" s="19"/>
      <c r="AA369" s="23"/>
      <c r="AB369" s="23"/>
      <c r="AC369" s="23"/>
      <c r="AD369" s="19"/>
      <c r="AE369" s="19"/>
      <c r="AG369" s="63"/>
      <c r="AH369" s="64"/>
    </row>
    <row r="370" spans="13:34" ht="15" x14ac:dyDescent="0.25">
      <c r="M370" s="136" t="str">
        <f>IFERROR(INDEX(Packs!$M:$V,MATCH($P370,Packs!$W:$W,0),MATCH($K370,Packs!$M$1:$V$1,0)),"")</f>
        <v/>
      </c>
      <c r="N370" s="136" t="str">
        <f t="shared" si="35"/>
        <v/>
      </c>
      <c r="O370" s="136" t="str">
        <f>IFERROR(VLOOKUP(N370,'Table de correspondance'!$R:$S,2,FALSE),M370)</f>
        <v/>
      </c>
      <c r="P370" s="136" t="str">
        <f t="shared" si="36"/>
        <v/>
      </c>
      <c r="Q370" s="148" t="str">
        <f>IFERROR(F370*VLOOKUP(J370,'Table de correspondance'!$D:$E,2,FALSE),"")</f>
        <v/>
      </c>
      <c r="R370" s="148"/>
      <c r="S370" s="136" t="str">
        <f t="shared" si="37"/>
        <v/>
      </c>
      <c r="T370" s="165" t="str">
        <f t="shared" si="38"/>
        <v/>
      </c>
      <c r="U370" s="167" t="str">
        <f t="shared" si="39"/>
        <v/>
      </c>
      <c r="V370" s="167"/>
      <c r="Z370" s="19"/>
      <c r="AA370" s="23"/>
      <c r="AB370" s="23"/>
      <c r="AC370" s="23"/>
      <c r="AD370" s="19"/>
      <c r="AE370" s="19"/>
      <c r="AG370" s="63"/>
      <c r="AH370" s="64"/>
    </row>
    <row r="371" spans="13:34" ht="15" x14ac:dyDescent="0.25">
      <c r="M371" s="136" t="str">
        <f>IFERROR(INDEX(Packs!$M:$V,MATCH($P371,Packs!$W:$W,0),MATCH($K371,Packs!$M$1:$V$1,0)),"")</f>
        <v/>
      </c>
      <c r="N371" s="136" t="str">
        <f t="shared" si="35"/>
        <v/>
      </c>
      <c r="O371" s="136" t="str">
        <f>IFERROR(VLOOKUP(N371,'Table de correspondance'!$R:$S,2,FALSE),M371)</f>
        <v/>
      </c>
      <c r="P371" s="136" t="str">
        <f t="shared" si="36"/>
        <v/>
      </c>
      <c r="Q371" s="148" t="str">
        <f>IFERROR(F371*VLOOKUP(J371,'Table de correspondance'!$D:$E,2,FALSE),"")</f>
        <v/>
      </c>
      <c r="R371" s="148"/>
      <c r="S371" s="136" t="str">
        <f t="shared" si="37"/>
        <v/>
      </c>
      <c r="T371" s="165" t="str">
        <f t="shared" si="38"/>
        <v/>
      </c>
      <c r="U371" s="167" t="str">
        <f t="shared" si="39"/>
        <v/>
      </c>
      <c r="V371" s="167"/>
      <c r="Z371" s="19"/>
      <c r="AA371" s="23"/>
      <c r="AB371" s="23"/>
      <c r="AC371" s="23"/>
      <c r="AD371" s="19"/>
      <c r="AE371" s="19"/>
      <c r="AG371" s="63"/>
      <c r="AH371" s="64"/>
    </row>
    <row r="372" spans="13:34" ht="15" x14ac:dyDescent="0.25">
      <c r="M372" s="136" t="str">
        <f>IFERROR(INDEX(Packs!$M:$V,MATCH($P372,Packs!$W:$W,0),MATCH($K372,Packs!$M$1:$V$1,0)),"")</f>
        <v/>
      </c>
      <c r="N372" s="136" t="str">
        <f t="shared" si="35"/>
        <v/>
      </c>
      <c r="O372" s="136" t="str">
        <f>IFERROR(VLOOKUP(N372,'Table de correspondance'!$R:$S,2,FALSE),M372)</f>
        <v/>
      </c>
      <c r="P372" s="136" t="str">
        <f t="shared" si="36"/>
        <v/>
      </c>
      <c r="Q372" s="148" t="str">
        <f>IFERROR(F372*VLOOKUP(J372,'Table de correspondance'!$D:$E,2,FALSE),"")</f>
        <v/>
      </c>
      <c r="R372" s="148"/>
      <c r="S372" s="136" t="str">
        <f t="shared" si="37"/>
        <v/>
      </c>
      <c r="T372" s="165" t="str">
        <f t="shared" si="38"/>
        <v/>
      </c>
      <c r="U372" s="167" t="str">
        <f t="shared" si="39"/>
        <v/>
      </c>
      <c r="V372" s="167"/>
      <c r="Z372" s="19"/>
      <c r="AA372" s="23"/>
      <c r="AB372" s="23"/>
      <c r="AC372" s="23"/>
      <c r="AD372" s="19"/>
      <c r="AE372" s="19"/>
      <c r="AG372" s="63"/>
      <c r="AH372" s="64"/>
    </row>
    <row r="373" spans="13:34" ht="15" x14ac:dyDescent="0.25">
      <c r="M373" s="136" t="str">
        <f>IFERROR(INDEX(Packs!$M:$V,MATCH($P373,Packs!$W:$W,0),MATCH($K373,Packs!$M$1:$V$1,0)),"")</f>
        <v/>
      </c>
      <c r="N373" s="136" t="str">
        <f t="shared" si="35"/>
        <v/>
      </c>
      <c r="O373" s="136" t="str">
        <f>IFERROR(VLOOKUP(N373,'Table de correspondance'!$R:$S,2,FALSE),M373)</f>
        <v/>
      </c>
      <c r="P373" s="136" t="str">
        <f t="shared" si="36"/>
        <v/>
      </c>
      <c r="Q373" s="148" t="str">
        <f>IFERROR(F373*VLOOKUP(J373,'Table de correspondance'!$D:$E,2,FALSE),"")</f>
        <v/>
      </c>
      <c r="R373" s="148"/>
      <c r="S373" s="136" t="str">
        <f t="shared" si="37"/>
        <v/>
      </c>
      <c r="T373" s="165" t="str">
        <f t="shared" si="38"/>
        <v/>
      </c>
      <c r="U373" s="167" t="str">
        <f t="shared" si="39"/>
        <v/>
      </c>
      <c r="V373" s="167"/>
      <c r="Z373" s="19"/>
      <c r="AA373" s="23"/>
      <c r="AB373" s="23"/>
      <c r="AC373" s="23"/>
      <c r="AD373" s="19"/>
      <c r="AE373" s="19"/>
      <c r="AG373" s="63"/>
      <c r="AH373" s="64"/>
    </row>
    <row r="374" spans="13:34" ht="15" x14ac:dyDescent="0.25">
      <c r="M374" s="136" t="str">
        <f>IFERROR(INDEX(Packs!$M:$V,MATCH($P374,Packs!$W:$W,0),MATCH($K374,Packs!$M$1:$V$1,0)),"")</f>
        <v/>
      </c>
      <c r="N374" s="136" t="str">
        <f t="shared" si="35"/>
        <v/>
      </c>
      <c r="O374" s="136" t="str">
        <f>IFERROR(VLOOKUP(N374,'Table de correspondance'!$R:$S,2,FALSE),M374)</f>
        <v/>
      </c>
      <c r="P374" s="136" t="str">
        <f t="shared" si="36"/>
        <v/>
      </c>
      <c r="Q374" s="148" t="str">
        <f>IFERROR(F374*VLOOKUP(J374,'Table de correspondance'!$D:$E,2,FALSE),"")</f>
        <v/>
      </c>
      <c r="R374" s="148"/>
      <c r="S374" s="136" t="str">
        <f t="shared" si="37"/>
        <v/>
      </c>
      <c r="T374" s="165" t="str">
        <f t="shared" si="38"/>
        <v/>
      </c>
      <c r="U374" s="167" t="str">
        <f t="shared" si="39"/>
        <v/>
      </c>
      <c r="V374" s="167"/>
      <c r="Z374" s="19"/>
      <c r="AA374" s="23"/>
      <c r="AB374" s="23"/>
      <c r="AC374" s="23"/>
      <c r="AD374" s="19"/>
      <c r="AE374" s="19"/>
      <c r="AG374" s="63"/>
      <c r="AH374" s="64"/>
    </row>
    <row r="375" spans="13:34" ht="15" x14ac:dyDescent="0.25">
      <c r="M375" s="136" t="str">
        <f>IFERROR(INDEX(Packs!$M:$V,MATCH($P375,Packs!$W:$W,0),MATCH($K375,Packs!$M$1:$V$1,0)),"")</f>
        <v/>
      </c>
      <c r="N375" s="136" t="str">
        <f t="shared" si="35"/>
        <v/>
      </c>
      <c r="O375" s="136" t="str">
        <f>IFERROR(VLOOKUP(N375,'Table de correspondance'!$R:$S,2,FALSE),M375)</f>
        <v/>
      </c>
      <c r="P375" s="136" t="str">
        <f t="shared" si="36"/>
        <v/>
      </c>
      <c r="Q375" s="148" t="str">
        <f>IFERROR(F375*VLOOKUP(J375,'Table de correspondance'!$D:$E,2,FALSE),"")</f>
        <v/>
      </c>
      <c r="R375" s="148"/>
      <c r="S375" s="136" t="str">
        <f t="shared" si="37"/>
        <v/>
      </c>
      <c r="T375" s="165" t="str">
        <f t="shared" si="38"/>
        <v/>
      </c>
      <c r="U375" s="167" t="str">
        <f t="shared" si="39"/>
        <v/>
      </c>
      <c r="V375" s="167"/>
      <c r="Z375" s="19"/>
      <c r="AA375" s="23"/>
      <c r="AB375" s="23"/>
      <c r="AC375" s="23"/>
      <c r="AD375" s="19"/>
      <c r="AE375" s="19"/>
      <c r="AG375" s="63"/>
      <c r="AH375" s="64"/>
    </row>
    <row r="376" spans="13:34" ht="15" x14ac:dyDescent="0.25">
      <c r="M376" s="136" t="str">
        <f>IFERROR(INDEX(Packs!$M:$V,MATCH($P376,Packs!$W:$W,0),MATCH($K376,Packs!$M$1:$V$1,0)),"")</f>
        <v/>
      </c>
      <c r="N376" s="136" t="str">
        <f t="shared" si="35"/>
        <v/>
      </c>
      <c r="O376" s="136" t="str">
        <f>IFERROR(VLOOKUP(N376,'Table de correspondance'!$R:$S,2,FALSE),M376)</f>
        <v/>
      </c>
      <c r="P376" s="136" t="str">
        <f t="shared" si="36"/>
        <v/>
      </c>
      <c r="Q376" s="148" t="str">
        <f>IFERROR(F376*VLOOKUP(J376,'Table de correspondance'!$D:$E,2,FALSE),"")</f>
        <v/>
      </c>
      <c r="R376" s="148"/>
      <c r="S376" s="136" t="str">
        <f t="shared" si="37"/>
        <v/>
      </c>
      <c r="T376" s="165" t="str">
        <f t="shared" si="38"/>
        <v/>
      </c>
      <c r="U376" s="167" t="str">
        <f t="shared" si="39"/>
        <v/>
      </c>
      <c r="V376" s="167"/>
      <c r="Z376" s="19"/>
      <c r="AA376" s="23"/>
      <c r="AB376" s="23"/>
      <c r="AC376" s="23"/>
      <c r="AD376" s="19"/>
      <c r="AE376" s="19"/>
      <c r="AG376" s="63"/>
      <c r="AH376" s="64"/>
    </row>
    <row r="377" spans="13:34" ht="15" x14ac:dyDescent="0.25">
      <c r="M377" s="136" t="str">
        <f>IFERROR(INDEX(Packs!$M:$V,MATCH($P377,Packs!$W:$W,0),MATCH($K377,Packs!$M$1:$V$1,0)),"")</f>
        <v/>
      </c>
      <c r="N377" s="136" t="str">
        <f t="shared" si="35"/>
        <v/>
      </c>
      <c r="O377" s="136" t="str">
        <f>IFERROR(VLOOKUP(N377,'Table de correspondance'!$R:$S,2,FALSE),M377)</f>
        <v/>
      </c>
      <c r="P377" s="136" t="str">
        <f t="shared" si="36"/>
        <v/>
      </c>
      <c r="Q377" s="148" t="str">
        <f>IFERROR(F377*VLOOKUP(J377,'Table de correspondance'!$D:$E,2,FALSE),"")</f>
        <v/>
      </c>
      <c r="R377" s="148"/>
      <c r="S377" s="136" t="str">
        <f t="shared" si="37"/>
        <v/>
      </c>
      <c r="T377" s="165" t="str">
        <f t="shared" si="38"/>
        <v/>
      </c>
      <c r="U377" s="167" t="str">
        <f t="shared" si="39"/>
        <v/>
      </c>
      <c r="V377" s="167"/>
      <c r="Z377" s="19"/>
      <c r="AA377" s="23"/>
      <c r="AB377" s="23"/>
      <c r="AC377" s="23"/>
      <c r="AD377" s="19"/>
      <c r="AE377" s="19"/>
      <c r="AG377" s="63"/>
      <c r="AH377" s="64"/>
    </row>
    <row r="378" spans="13:34" ht="15" x14ac:dyDescent="0.25">
      <c r="M378" s="136" t="str">
        <f>IFERROR(INDEX(Packs!$M:$V,MATCH($P378,Packs!$W:$W,0),MATCH($K378,Packs!$M$1:$V$1,0)),"")</f>
        <v/>
      </c>
      <c r="N378" s="136" t="str">
        <f t="shared" si="35"/>
        <v/>
      </c>
      <c r="O378" s="136" t="str">
        <f>IFERROR(VLOOKUP(N378,'Table de correspondance'!$R:$S,2,FALSE),M378)</f>
        <v/>
      </c>
      <c r="P378" s="136" t="str">
        <f t="shared" si="36"/>
        <v/>
      </c>
      <c r="Q378" s="148" t="str">
        <f>IFERROR(F378*VLOOKUP(J378,'Table de correspondance'!$D:$E,2,FALSE),"")</f>
        <v/>
      </c>
      <c r="R378" s="148"/>
      <c r="S378" s="136" t="str">
        <f t="shared" si="37"/>
        <v/>
      </c>
      <c r="T378" s="165" t="str">
        <f t="shared" si="38"/>
        <v/>
      </c>
      <c r="U378" s="167" t="str">
        <f t="shared" si="39"/>
        <v/>
      </c>
      <c r="V378" s="167"/>
      <c r="Z378" s="19"/>
      <c r="AA378" s="23"/>
      <c r="AB378" s="23"/>
      <c r="AC378" s="23"/>
      <c r="AD378" s="19"/>
      <c r="AE378" s="19"/>
      <c r="AG378" s="63"/>
      <c r="AH378" s="64"/>
    </row>
    <row r="379" spans="13:34" ht="15" x14ac:dyDescent="0.25">
      <c r="M379" s="136" t="str">
        <f>IFERROR(INDEX(Packs!$M:$V,MATCH($P379,Packs!$W:$W,0),MATCH($K379,Packs!$M$1:$V$1,0)),"")</f>
        <v/>
      </c>
      <c r="N379" s="136" t="str">
        <f t="shared" si="35"/>
        <v/>
      </c>
      <c r="O379" s="136" t="str">
        <f>IFERROR(VLOOKUP(N379,'Table de correspondance'!$R:$S,2,FALSE),M379)</f>
        <v/>
      </c>
      <c r="P379" s="136" t="str">
        <f t="shared" si="36"/>
        <v/>
      </c>
      <c r="Q379" s="148" t="str">
        <f>IFERROR(F379*VLOOKUP(J379,'Table de correspondance'!$D:$E,2,FALSE),"")</f>
        <v/>
      </c>
      <c r="R379" s="148"/>
      <c r="S379" s="136" t="str">
        <f t="shared" si="37"/>
        <v/>
      </c>
      <c r="T379" s="165" t="str">
        <f t="shared" si="38"/>
        <v/>
      </c>
      <c r="U379" s="167" t="str">
        <f t="shared" si="39"/>
        <v/>
      </c>
      <c r="V379" s="167"/>
      <c r="Z379" s="19"/>
      <c r="AA379" s="23"/>
      <c r="AB379" s="23"/>
      <c r="AC379" s="23"/>
      <c r="AD379" s="19"/>
      <c r="AE379" s="19"/>
      <c r="AG379" s="63"/>
      <c r="AH379" s="64"/>
    </row>
    <row r="380" spans="13:34" ht="15" x14ac:dyDescent="0.25">
      <c r="M380" s="136" t="str">
        <f>IFERROR(INDEX(Packs!$M:$V,MATCH($P380,Packs!$W:$W,0),MATCH($K380,Packs!$M$1:$V$1,0)),"")</f>
        <v/>
      </c>
      <c r="N380" s="136" t="str">
        <f t="shared" si="35"/>
        <v/>
      </c>
      <c r="O380" s="136" t="str">
        <f>IFERROR(VLOOKUP(N380,'Table de correspondance'!$R:$S,2,FALSE),M380)</f>
        <v/>
      </c>
      <c r="P380" s="136" t="str">
        <f t="shared" si="36"/>
        <v/>
      </c>
      <c r="Q380" s="148" t="str">
        <f>IFERROR(F380*VLOOKUP(J380,'Table de correspondance'!$D:$E,2,FALSE),"")</f>
        <v/>
      </c>
      <c r="R380" s="148"/>
      <c r="S380" s="136" t="str">
        <f t="shared" si="37"/>
        <v/>
      </c>
      <c r="T380" s="165" t="str">
        <f t="shared" si="38"/>
        <v/>
      </c>
      <c r="U380" s="167" t="str">
        <f t="shared" si="39"/>
        <v/>
      </c>
      <c r="V380" s="167"/>
      <c r="Z380" s="19"/>
      <c r="AA380" s="23"/>
      <c r="AB380" s="23"/>
      <c r="AC380" s="23"/>
      <c r="AD380" s="19"/>
      <c r="AE380" s="19"/>
      <c r="AG380" s="63"/>
      <c r="AH380" s="64"/>
    </row>
    <row r="381" spans="13:34" ht="15" x14ac:dyDescent="0.25">
      <c r="M381" s="136" t="str">
        <f>IFERROR(INDEX(Packs!$M:$V,MATCH($P381,Packs!$W:$W,0),MATCH($K381,Packs!$M$1:$V$1,0)),"")</f>
        <v/>
      </c>
      <c r="N381" s="136" t="str">
        <f t="shared" si="35"/>
        <v/>
      </c>
      <c r="O381" s="136" t="str">
        <f>IFERROR(VLOOKUP(N381,'Table de correspondance'!$R:$S,2,FALSE),M381)</f>
        <v/>
      </c>
      <c r="P381" s="136" t="str">
        <f t="shared" si="36"/>
        <v/>
      </c>
      <c r="Q381" s="148" t="str">
        <f>IFERROR(F381*VLOOKUP(J381,'Table de correspondance'!$D:$E,2,FALSE),"")</f>
        <v/>
      </c>
      <c r="R381" s="148"/>
      <c r="S381" s="136" t="str">
        <f t="shared" si="37"/>
        <v/>
      </c>
      <c r="T381" s="165" t="str">
        <f t="shared" si="38"/>
        <v/>
      </c>
      <c r="U381" s="167" t="str">
        <f t="shared" si="39"/>
        <v/>
      </c>
      <c r="V381" s="167"/>
      <c r="Z381" s="19"/>
      <c r="AA381" s="23"/>
      <c r="AB381" s="23"/>
      <c r="AC381" s="23"/>
      <c r="AD381" s="19"/>
      <c r="AE381" s="19"/>
      <c r="AG381" s="63"/>
      <c r="AH381" s="64"/>
    </row>
    <row r="382" spans="13:34" ht="15" x14ac:dyDescent="0.25">
      <c r="M382" s="136" t="str">
        <f>IFERROR(INDEX(Packs!$M:$V,MATCH($P382,Packs!$W:$W,0),MATCH($K382,Packs!$M$1:$V$1,0)),"")</f>
        <v/>
      </c>
      <c r="N382" s="136" t="str">
        <f t="shared" si="35"/>
        <v/>
      </c>
      <c r="O382" s="136" t="str">
        <f>IFERROR(VLOOKUP(N382,'Table de correspondance'!$R:$S,2,FALSE),M382)</f>
        <v/>
      </c>
      <c r="P382" s="136" t="str">
        <f t="shared" si="36"/>
        <v/>
      </c>
      <c r="Q382" s="148" t="str">
        <f>IFERROR(F382*VLOOKUP(J382,'Table de correspondance'!$D:$E,2,FALSE),"")</f>
        <v/>
      </c>
      <c r="R382" s="148"/>
      <c r="S382" s="136" t="str">
        <f t="shared" si="37"/>
        <v/>
      </c>
      <c r="T382" s="165" t="str">
        <f t="shared" si="38"/>
        <v/>
      </c>
      <c r="U382" s="167" t="str">
        <f t="shared" si="39"/>
        <v/>
      </c>
      <c r="V382" s="167"/>
      <c r="Z382" s="19"/>
      <c r="AA382" s="23"/>
      <c r="AB382" s="23"/>
      <c r="AC382" s="23"/>
      <c r="AD382" s="19"/>
      <c r="AE382" s="19"/>
      <c r="AG382" s="63"/>
      <c r="AH382" s="64"/>
    </row>
    <row r="383" spans="13:34" ht="15" x14ac:dyDescent="0.25">
      <c r="M383" s="136" t="str">
        <f>IFERROR(INDEX(Packs!$M:$V,MATCH($P383,Packs!$W:$W,0),MATCH($K383,Packs!$M$1:$V$1,0)),"")</f>
        <v/>
      </c>
      <c r="N383" s="136" t="str">
        <f t="shared" si="35"/>
        <v/>
      </c>
      <c r="O383" s="136" t="str">
        <f>IFERROR(VLOOKUP(N383,'Table de correspondance'!$R:$S,2,FALSE),M383)</f>
        <v/>
      </c>
      <c r="P383" s="136" t="str">
        <f t="shared" si="36"/>
        <v/>
      </c>
      <c r="Q383" s="148" t="str">
        <f>IFERROR(F383*VLOOKUP(J383,'Table de correspondance'!$D:$E,2,FALSE),"")</f>
        <v/>
      </c>
      <c r="R383" s="148"/>
      <c r="S383" s="136" t="str">
        <f t="shared" si="37"/>
        <v/>
      </c>
      <c r="T383" s="165" t="str">
        <f t="shared" si="38"/>
        <v/>
      </c>
      <c r="U383" s="167" t="str">
        <f t="shared" si="39"/>
        <v/>
      </c>
      <c r="V383" s="167"/>
      <c r="Z383" s="19"/>
      <c r="AA383" s="23"/>
      <c r="AB383" s="23"/>
      <c r="AC383" s="23"/>
      <c r="AD383" s="19"/>
      <c r="AE383" s="19"/>
      <c r="AG383" s="63"/>
      <c r="AH383" s="64"/>
    </row>
    <row r="384" spans="13:34" ht="15" x14ac:dyDescent="0.25">
      <c r="M384" s="136" t="str">
        <f>IFERROR(INDEX(Packs!$M:$V,MATCH($P384,Packs!$W:$W,0),MATCH($K384,Packs!$M$1:$V$1,0)),"")</f>
        <v/>
      </c>
      <c r="N384" s="136" t="str">
        <f t="shared" si="35"/>
        <v/>
      </c>
      <c r="O384" s="136" t="str">
        <f>IFERROR(VLOOKUP(N384,'Table de correspondance'!$R:$S,2,FALSE),M384)</f>
        <v/>
      </c>
      <c r="P384" s="136" t="str">
        <f t="shared" si="36"/>
        <v/>
      </c>
      <c r="Q384" s="148" t="str">
        <f>IFERROR(F384*VLOOKUP(J384,'Table de correspondance'!$D:$E,2,FALSE),"")</f>
        <v/>
      </c>
      <c r="R384" s="148"/>
      <c r="S384" s="136" t="str">
        <f t="shared" si="37"/>
        <v/>
      </c>
      <c r="T384" s="165" t="str">
        <f t="shared" si="38"/>
        <v/>
      </c>
      <c r="U384" s="167" t="str">
        <f t="shared" si="39"/>
        <v/>
      </c>
      <c r="V384" s="167"/>
      <c r="Z384" s="19"/>
      <c r="AA384" s="23"/>
      <c r="AB384" s="23"/>
      <c r="AC384" s="23"/>
      <c r="AD384" s="19"/>
      <c r="AE384" s="19"/>
      <c r="AG384" s="63"/>
      <c r="AH384" s="64"/>
    </row>
    <row r="385" spans="13:34" ht="15" x14ac:dyDescent="0.25">
      <c r="M385" s="136" t="str">
        <f>IFERROR(INDEX(Packs!$M:$V,MATCH($P385,Packs!$W:$W,0),MATCH($K385,Packs!$M$1:$V$1,0)),"")</f>
        <v/>
      </c>
      <c r="N385" s="136" t="str">
        <f t="shared" si="35"/>
        <v/>
      </c>
      <c r="O385" s="136" t="str">
        <f>IFERROR(VLOOKUP(N385,'Table de correspondance'!$R:$S,2,FALSE),M385)</f>
        <v/>
      </c>
      <c r="P385" s="136" t="str">
        <f t="shared" si="36"/>
        <v/>
      </c>
      <c r="Q385" s="148" t="str">
        <f>IFERROR(F385*VLOOKUP(J385,'Table de correspondance'!$D:$E,2,FALSE),"")</f>
        <v/>
      </c>
      <c r="R385" s="148"/>
      <c r="S385" s="136" t="str">
        <f t="shared" si="37"/>
        <v/>
      </c>
      <c r="T385" s="165" t="str">
        <f t="shared" si="38"/>
        <v/>
      </c>
      <c r="U385" s="167" t="str">
        <f t="shared" si="39"/>
        <v/>
      </c>
      <c r="V385" s="167"/>
      <c r="Z385" s="19"/>
      <c r="AA385" s="23"/>
      <c r="AB385" s="23"/>
      <c r="AC385" s="23"/>
      <c r="AD385" s="19"/>
      <c r="AE385" s="19"/>
      <c r="AG385" s="63"/>
      <c r="AH385" s="64"/>
    </row>
    <row r="386" spans="13:34" ht="15" x14ac:dyDescent="0.25">
      <c r="M386" s="136" t="str">
        <f>IFERROR(INDEX(Packs!$M:$V,MATCH($P386,Packs!$W:$W,0),MATCH($K386,Packs!$M$1:$V$1,0)),"")</f>
        <v/>
      </c>
      <c r="N386" s="136" t="str">
        <f t="shared" si="35"/>
        <v/>
      </c>
      <c r="O386" s="136" t="str">
        <f>IFERROR(VLOOKUP(N386,'Table de correspondance'!$R:$S,2,FALSE),M386)</f>
        <v/>
      </c>
      <c r="P386" s="136" t="str">
        <f t="shared" si="36"/>
        <v/>
      </c>
      <c r="Q386" s="148" t="str">
        <f>IFERROR(F386*VLOOKUP(J386,'Table de correspondance'!$D:$E,2,FALSE),"")</f>
        <v/>
      </c>
      <c r="R386" s="148"/>
      <c r="S386" s="136" t="str">
        <f t="shared" si="37"/>
        <v/>
      </c>
      <c r="T386" s="165" t="str">
        <f t="shared" si="38"/>
        <v/>
      </c>
      <c r="U386" s="167" t="str">
        <f t="shared" si="39"/>
        <v/>
      </c>
      <c r="V386" s="167"/>
      <c r="Z386" s="19"/>
      <c r="AA386" s="23"/>
      <c r="AB386" s="23"/>
      <c r="AC386" s="23"/>
      <c r="AD386" s="19"/>
      <c r="AE386" s="19"/>
      <c r="AG386" s="63"/>
      <c r="AH386" s="64"/>
    </row>
    <row r="387" spans="13:34" ht="15" x14ac:dyDescent="0.25">
      <c r="M387" s="136" t="str">
        <f>IFERROR(INDEX(Packs!$M:$V,MATCH($P387,Packs!$W:$W,0),MATCH($K387,Packs!$M$1:$V$1,0)),"")</f>
        <v/>
      </c>
      <c r="N387" s="136" t="str">
        <f t="shared" si="35"/>
        <v/>
      </c>
      <c r="O387" s="136" t="str">
        <f>IFERROR(VLOOKUP(N387,'Table de correspondance'!$R:$S,2,FALSE),M387)</f>
        <v/>
      </c>
      <c r="P387" s="136" t="str">
        <f t="shared" si="36"/>
        <v/>
      </c>
      <c r="Q387" s="148" t="str">
        <f>IFERROR(F387*VLOOKUP(J387,'Table de correspondance'!$D:$E,2,FALSE),"")</f>
        <v/>
      </c>
      <c r="R387" s="148"/>
      <c r="S387" s="136" t="str">
        <f t="shared" si="37"/>
        <v/>
      </c>
      <c r="T387" s="165" t="str">
        <f t="shared" si="38"/>
        <v/>
      </c>
      <c r="U387" s="167" t="str">
        <f t="shared" si="39"/>
        <v/>
      </c>
      <c r="V387" s="167"/>
      <c r="Z387" s="19"/>
      <c r="AA387" s="23"/>
      <c r="AB387" s="23"/>
      <c r="AC387" s="23"/>
      <c r="AD387" s="19"/>
      <c r="AE387" s="19"/>
      <c r="AG387" s="63"/>
      <c r="AH387" s="64"/>
    </row>
    <row r="388" spans="13:34" ht="15" x14ac:dyDescent="0.25">
      <c r="M388" s="136" t="str">
        <f>IFERROR(INDEX(Packs!$M:$V,MATCH($P388,Packs!$W:$W,0),MATCH($K388,Packs!$M$1:$V$1,0)),"")</f>
        <v/>
      </c>
      <c r="N388" s="136" t="str">
        <f t="shared" si="35"/>
        <v/>
      </c>
      <c r="O388" s="136" t="str">
        <f>IFERROR(VLOOKUP(N388,'Table de correspondance'!$R:$S,2,FALSE),M388)</f>
        <v/>
      </c>
      <c r="P388" s="136" t="str">
        <f t="shared" si="36"/>
        <v/>
      </c>
      <c r="Q388" s="148" t="str">
        <f>IFERROR(F388*VLOOKUP(J388,'Table de correspondance'!$D:$E,2,FALSE),"")</f>
        <v/>
      </c>
      <c r="R388" s="148"/>
      <c r="S388" s="136" t="str">
        <f t="shared" si="37"/>
        <v/>
      </c>
      <c r="T388" s="165" t="str">
        <f t="shared" si="38"/>
        <v/>
      </c>
      <c r="U388" s="167" t="str">
        <f t="shared" si="39"/>
        <v/>
      </c>
      <c r="V388" s="167"/>
      <c r="Z388" s="19"/>
      <c r="AA388" s="23"/>
      <c r="AB388" s="23"/>
      <c r="AC388" s="23"/>
      <c r="AD388" s="19"/>
      <c r="AE388" s="19"/>
      <c r="AG388" s="63"/>
      <c r="AH388" s="64"/>
    </row>
    <row r="389" spans="13:34" ht="15" x14ac:dyDescent="0.25">
      <c r="M389" s="136" t="str">
        <f>IFERROR(INDEX(Packs!$M:$V,MATCH($P389,Packs!$W:$W,0),MATCH($K389,Packs!$M$1:$V$1,0)),"")</f>
        <v/>
      </c>
      <c r="N389" s="136" t="str">
        <f t="shared" si="35"/>
        <v/>
      </c>
      <c r="O389" s="136" t="str">
        <f>IFERROR(VLOOKUP(N389,'Table de correspondance'!$R:$S,2,FALSE),M389)</f>
        <v/>
      </c>
      <c r="P389" s="136" t="str">
        <f t="shared" si="36"/>
        <v/>
      </c>
      <c r="Q389" s="148" t="str">
        <f>IFERROR(F389*VLOOKUP(J389,'Table de correspondance'!$D:$E,2,FALSE),"")</f>
        <v/>
      </c>
      <c r="R389" s="148"/>
      <c r="S389" s="136" t="str">
        <f t="shared" si="37"/>
        <v/>
      </c>
      <c r="T389" s="165" t="str">
        <f t="shared" si="38"/>
        <v/>
      </c>
      <c r="U389" s="167" t="str">
        <f t="shared" si="39"/>
        <v/>
      </c>
      <c r="V389" s="167"/>
      <c r="Z389" s="19"/>
      <c r="AA389" s="23"/>
      <c r="AB389" s="23"/>
      <c r="AC389" s="23"/>
      <c r="AD389" s="19"/>
      <c r="AE389" s="19"/>
      <c r="AG389" s="63"/>
      <c r="AH389" s="64"/>
    </row>
    <row r="390" spans="13:34" ht="15" x14ac:dyDescent="0.25">
      <c r="M390" s="136" t="str">
        <f>IFERROR(INDEX(Packs!$M:$V,MATCH($P390,Packs!$W:$W,0),MATCH($K390,Packs!$M$1:$V$1,0)),"")</f>
        <v/>
      </c>
      <c r="N390" s="136" t="str">
        <f t="shared" si="35"/>
        <v/>
      </c>
      <c r="O390" s="136" t="str">
        <f>IFERROR(VLOOKUP(N390,'Table de correspondance'!$R:$S,2,FALSE),M390)</f>
        <v/>
      </c>
      <c r="P390" s="136" t="str">
        <f t="shared" si="36"/>
        <v/>
      </c>
      <c r="Q390" s="148" t="str">
        <f>IFERROR(F390*VLOOKUP(J390,'Table de correspondance'!$D:$E,2,FALSE),"")</f>
        <v/>
      </c>
      <c r="R390" s="148"/>
      <c r="S390" s="136" t="str">
        <f t="shared" si="37"/>
        <v/>
      </c>
      <c r="T390" s="165" t="str">
        <f t="shared" si="38"/>
        <v/>
      </c>
      <c r="U390" s="167" t="str">
        <f t="shared" si="39"/>
        <v/>
      </c>
      <c r="V390" s="167"/>
      <c r="Z390" s="19"/>
      <c r="AA390" s="23"/>
      <c r="AB390" s="23"/>
      <c r="AC390" s="23"/>
      <c r="AD390" s="19"/>
      <c r="AE390" s="19"/>
      <c r="AG390" s="63"/>
      <c r="AH390" s="64"/>
    </row>
    <row r="391" spans="13:34" ht="15" x14ac:dyDescent="0.25">
      <c r="M391" s="136" t="str">
        <f>IFERROR(INDEX(Packs!$M:$V,MATCH($P391,Packs!$W:$W,0),MATCH($K391,Packs!$M$1:$V$1,0)),"")</f>
        <v/>
      </c>
      <c r="N391" s="136" t="str">
        <f t="shared" si="35"/>
        <v/>
      </c>
      <c r="O391" s="136" t="str">
        <f>IFERROR(VLOOKUP(N391,'Table de correspondance'!$R:$S,2,FALSE),M391)</f>
        <v/>
      </c>
      <c r="P391" s="136" t="str">
        <f t="shared" si="36"/>
        <v/>
      </c>
      <c r="Q391" s="148" t="str">
        <f>IFERROR(F391*VLOOKUP(J391,'Table de correspondance'!$D:$E,2,FALSE),"")</f>
        <v/>
      </c>
      <c r="R391" s="148"/>
      <c r="S391" s="136" t="str">
        <f t="shared" si="37"/>
        <v/>
      </c>
      <c r="T391" s="165" t="str">
        <f t="shared" si="38"/>
        <v/>
      </c>
      <c r="U391" s="167" t="str">
        <f t="shared" si="39"/>
        <v/>
      </c>
      <c r="V391" s="167"/>
      <c r="Z391" s="19"/>
      <c r="AA391" s="23"/>
      <c r="AB391" s="23"/>
      <c r="AC391" s="23"/>
      <c r="AD391" s="19"/>
      <c r="AE391" s="19"/>
      <c r="AG391" s="63"/>
      <c r="AH391" s="64"/>
    </row>
    <row r="392" spans="13:34" ht="15" x14ac:dyDescent="0.25">
      <c r="M392" s="136" t="str">
        <f>IFERROR(INDEX(Packs!$M:$V,MATCH($P392,Packs!$W:$W,0),MATCH($K392,Packs!$M$1:$V$1,0)),"")</f>
        <v/>
      </c>
      <c r="N392" s="136" t="str">
        <f t="shared" si="35"/>
        <v/>
      </c>
      <c r="O392" s="136" t="str">
        <f>IFERROR(VLOOKUP(N392,'Table de correspondance'!$R:$S,2,FALSE),M392)</f>
        <v/>
      </c>
      <c r="P392" s="136" t="str">
        <f t="shared" si="36"/>
        <v/>
      </c>
      <c r="Q392" s="148" t="str">
        <f>IFERROR(F392*VLOOKUP(J392,'Table de correspondance'!$D:$E,2,FALSE),"")</f>
        <v/>
      </c>
      <c r="R392" s="148"/>
      <c r="S392" s="136" t="str">
        <f t="shared" si="37"/>
        <v/>
      </c>
      <c r="T392" s="165" t="str">
        <f t="shared" si="38"/>
        <v/>
      </c>
      <c r="U392" s="167" t="str">
        <f t="shared" si="39"/>
        <v/>
      </c>
      <c r="V392" s="167"/>
      <c r="Z392" s="19"/>
      <c r="AA392" s="23"/>
      <c r="AB392" s="23"/>
      <c r="AC392" s="23"/>
      <c r="AD392" s="19"/>
      <c r="AE392" s="19"/>
      <c r="AG392" s="63"/>
      <c r="AH392" s="64"/>
    </row>
    <row r="393" spans="13:34" ht="15" x14ac:dyDescent="0.25">
      <c r="M393" s="136" t="str">
        <f>IFERROR(INDEX(Packs!$M:$V,MATCH($P393,Packs!$W:$W,0),MATCH($K393,Packs!$M$1:$V$1,0)),"")</f>
        <v/>
      </c>
      <c r="N393" s="136" t="str">
        <f t="shared" si="35"/>
        <v/>
      </c>
      <c r="O393" s="136" t="str">
        <f>IFERROR(VLOOKUP(N393,'Table de correspondance'!$R:$S,2,FALSE),M393)</f>
        <v/>
      </c>
      <c r="P393" s="136" t="str">
        <f t="shared" si="36"/>
        <v/>
      </c>
      <c r="Q393" s="148" t="str">
        <f>IFERROR(F393*VLOOKUP(J393,'Table de correspondance'!$D:$E,2,FALSE),"")</f>
        <v/>
      </c>
      <c r="R393" s="148"/>
      <c r="S393" s="136" t="str">
        <f t="shared" si="37"/>
        <v/>
      </c>
      <c r="T393" s="165" t="str">
        <f t="shared" si="38"/>
        <v/>
      </c>
      <c r="U393" s="167" t="str">
        <f t="shared" si="39"/>
        <v/>
      </c>
      <c r="V393" s="167"/>
      <c r="Z393" s="19"/>
      <c r="AA393" s="23"/>
      <c r="AB393" s="23"/>
      <c r="AC393" s="23"/>
      <c r="AD393" s="19"/>
      <c r="AE393" s="19"/>
      <c r="AG393" s="63"/>
      <c r="AH393" s="64"/>
    </row>
    <row r="394" spans="13:34" ht="15" x14ac:dyDescent="0.25">
      <c r="M394" s="136" t="str">
        <f>IFERROR(INDEX(Packs!$M:$V,MATCH($P394,Packs!$W:$W,0),MATCH($K394,Packs!$M$1:$V$1,0)),"")</f>
        <v/>
      </c>
      <c r="N394" s="136" t="str">
        <f t="shared" si="35"/>
        <v/>
      </c>
      <c r="O394" s="136" t="str">
        <f>IFERROR(VLOOKUP(N394,'Table de correspondance'!$R:$S,2,FALSE),M394)</f>
        <v/>
      </c>
      <c r="P394" s="136" t="str">
        <f t="shared" si="36"/>
        <v/>
      </c>
      <c r="Q394" s="148" t="str">
        <f>IFERROR(F394*VLOOKUP(J394,'Table de correspondance'!$D:$E,2,FALSE),"")</f>
        <v/>
      </c>
      <c r="R394" s="148"/>
      <c r="S394" s="136" t="str">
        <f t="shared" si="37"/>
        <v/>
      </c>
      <c r="T394" s="165" t="str">
        <f t="shared" si="38"/>
        <v/>
      </c>
      <c r="U394" s="167" t="str">
        <f t="shared" si="39"/>
        <v/>
      </c>
      <c r="V394" s="167"/>
      <c r="Z394" s="19"/>
      <c r="AA394" s="23"/>
      <c r="AB394" s="23"/>
      <c r="AC394" s="23"/>
      <c r="AD394" s="19"/>
      <c r="AE394" s="19"/>
      <c r="AG394" s="63"/>
      <c r="AH394" s="64"/>
    </row>
    <row r="395" spans="13:34" ht="15" x14ac:dyDescent="0.25">
      <c r="M395" s="136" t="str">
        <f>IFERROR(INDEX(Packs!$M:$V,MATCH($P395,Packs!$W:$W,0),MATCH($K395,Packs!$M$1:$V$1,0)),"")</f>
        <v/>
      </c>
      <c r="N395" s="136" t="str">
        <f t="shared" si="35"/>
        <v/>
      </c>
      <c r="O395" s="136" t="str">
        <f>IFERROR(VLOOKUP(N395,'Table de correspondance'!$R:$S,2,FALSE),M395)</f>
        <v/>
      </c>
      <c r="P395" s="136" t="str">
        <f t="shared" si="36"/>
        <v/>
      </c>
      <c r="Q395" s="148" t="str">
        <f>IFERROR(F395*VLOOKUP(J395,'Table de correspondance'!$D:$E,2,FALSE),"")</f>
        <v/>
      </c>
      <c r="R395" s="148"/>
      <c r="S395" s="136" t="str">
        <f t="shared" si="37"/>
        <v/>
      </c>
      <c r="T395" s="165" t="str">
        <f t="shared" si="38"/>
        <v/>
      </c>
      <c r="U395" s="167" t="str">
        <f t="shared" si="39"/>
        <v/>
      </c>
      <c r="V395" s="167"/>
      <c r="Z395" s="19"/>
      <c r="AA395" s="23"/>
      <c r="AB395" s="23"/>
      <c r="AC395" s="23"/>
      <c r="AD395" s="19"/>
      <c r="AE395" s="19"/>
      <c r="AG395" s="63"/>
      <c r="AH395" s="64"/>
    </row>
    <row r="396" spans="13:34" ht="15" x14ac:dyDescent="0.25">
      <c r="M396" s="136" t="str">
        <f>IFERROR(INDEX(Packs!$M:$V,MATCH($P396,Packs!$W:$W,0),MATCH($K396,Packs!$M$1:$V$1,0)),"")</f>
        <v/>
      </c>
      <c r="N396" s="136" t="str">
        <f t="shared" si="35"/>
        <v/>
      </c>
      <c r="O396" s="136" t="str">
        <f>IFERROR(VLOOKUP(N396,'Table de correspondance'!$R:$S,2,FALSE),M396)</f>
        <v/>
      </c>
      <c r="P396" s="136" t="str">
        <f t="shared" si="36"/>
        <v/>
      </c>
      <c r="Q396" s="148" t="str">
        <f>IFERROR(F396*VLOOKUP(J396,'Table de correspondance'!$D:$E,2,FALSE),"")</f>
        <v/>
      </c>
      <c r="R396" s="148"/>
      <c r="S396" s="136" t="str">
        <f t="shared" si="37"/>
        <v/>
      </c>
      <c r="T396" s="165" t="str">
        <f t="shared" si="38"/>
        <v/>
      </c>
      <c r="U396" s="167" t="str">
        <f t="shared" si="39"/>
        <v/>
      </c>
      <c r="V396" s="167"/>
      <c r="Z396" s="19"/>
      <c r="AA396" s="23"/>
      <c r="AB396" s="23"/>
      <c r="AC396" s="23"/>
      <c r="AD396" s="19"/>
      <c r="AE396" s="19"/>
      <c r="AG396" s="63"/>
      <c r="AH396" s="64"/>
    </row>
    <row r="397" spans="13:34" ht="15" x14ac:dyDescent="0.25">
      <c r="M397" s="136" t="str">
        <f>IFERROR(INDEX(Packs!$M:$V,MATCH($P397,Packs!$W:$W,0),MATCH($K397,Packs!$M$1:$V$1,0)),"")</f>
        <v/>
      </c>
      <c r="N397" s="136" t="str">
        <f t="shared" si="35"/>
        <v/>
      </c>
      <c r="O397" s="136" t="str">
        <f>IFERROR(VLOOKUP(N397,'Table de correspondance'!$R:$S,2,FALSE),M397)</f>
        <v/>
      </c>
      <c r="P397" s="136" t="str">
        <f t="shared" si="36"/>
        <v/>
      </c>
      <c r="Q397" s="148" t="str">
        <f>IFERROR(F397*VLOOKUP(J397,'Table de correspondance'!$D:$E,2,FALSE),"")</f>
        <v/>
      </c>
      <c r="R397" s="148"/>
      <c r="S397" s="136" t="str">
        <f t="shared" si="37"/>
        <v/>
      </c>
      <c r="T397" s="165" t="str">
        <f t="shared" si="38"/>
        <v/>
      </c>
      <c r="U397" s="167" t="str">
        <f t="shared" si="39"/>
        <v/>
      </c>
      <c r="V397" s="167"/>
      <c r="Z397" s="19"/>
      <c r="AA397" s="23"/>
      <c r="AB397" s="23"/>
      <c r="AC397" s="23"/>
      <c r="AD397" s="19"/>
      <c r="AE397" s="19"/>
      <c r="AG397" s="63"/>
      <c r="AH397" s="64"/>
    </row>
    <row r="398" spans="13:34" ht="15" x14ac:dyDescent="0.25">
      <c r="M398" s="136" t="str">
        <f>IFERROR(INDEX(Packs!$M:$V,MATCH($P398,Packs!$W:$W,0),MATCH($K398,Packs!$M$1:$V$1,0)),"")</f>
        <v/>
      </c>
      <c r="N398" s="136" t="str">
        <f t="shared" si="35"/>
        <v/>
      </c>
      <c r="O398" s="136" t="str">
        <f>IFERROR(VLOOKUP(N398,'Table de correspondance'!$R:$S,2,FALSE),M398)</f>
        <v/>
      </c>
      <c r="P398" s="136" t="str">
        <f t="shared" si="36"/>
        <v/>
      </c>
      <c r="Q398" s="148" t="str">
        <f>IFERROR(F398*VLOOKUP(J398,'Table de correspondance'!$D:$E,2,FALSE),"")</f>
        <v/>
      </c>
      <c r="R398" s="148"/>
      <c r="S398" s="136" t="str">
        <f t="shared" si="37"/>
        <v/>
      </c>
      <c r="T398" s="165" t="str">
        <f t="shared" si="38"/>
        <v/>
      </c>
      <c r="U398" s="167" t="str">
        <f t="shared" si="39"/>
        <v/>
      </c>
      <c r="V398" s="167"/>
      <c r="Z398" s="19"/>
      <c r="AA398" s="23"/>
      <c r="AB398" s="23"/>
      <c r="AC398" s="23"/>
      <c r="AD398" s="19"/>
      <c r="AE398" s="19"/>
      <c r="AG398" s="63"/>
      <c r="AH398" s="64"/>
    </row>
    <row r="399" spans="13:34" ht="15" x14ac:dyDescent="0.25">
      <c r="M399" s="136" t="str">
        <f>IFERROR(INDEX(Packs!$M:$V,MATCH($P399,Packs!$W:$W,0),MATCH($K399,Packs!$M$1:$V$1,0)),"")</f>
        <v/>
      </c>
      <c r="N399" s="136" t="str">
        <f t="shared" ref="N399:N462" si="40">_xlfn.CONCAT(K399,L399)</f>
        <v/>
      </c>
      <c r="O399" s="136" t="str">
        <f>IFERROR(VLOOKUP(N399,'Table de correspondance'!$R:$S,2,FALSE),M399)</f>
        <v/>
      </c>
      <c r="P399" s="136" t="str">
        <f t="shared" ref="P399:P462" si="41">_xlfn.CONCAT(B399,C399,D399,E399)</f>
        <v/>
      </c>
      <c r="Q399" s="148" t="str">
        <f>IFERROR(F399*VLOOKUP(J399,'Table de correspondance'!$D:$E,2,FALSE),"")</f>
        <v/>
      </c>
      <c r="R399" s="148"/>
      <c r="S399" s="136" t="str">
        <f t="shared" si="37"/>
        <v/>
      </c>
      <c r="T399" s="165" t="str">
        <f t="shared" si="38"/>
        <v/>
      </c>
      <c r="U399" s="167" t="str">
        <f t="shared" si="39"/>
        <v/>
      </c>
      <c r="V399" s="167"/>
      <c r="Z399" s="19"/>
      <c r="AA399" s="23"/>
      <c r="AB399" s="23"/>
      <c r="AC399" s="23"/>
      <c r="AD399" s="19"/>
      <c r="AE399" s="19"/>
      <c r="AG399" s="63"/>
      <c r="AH399" s="64"/>
    </row>
    <row r="400" spans="13:34" ht="15" x14ac:dyDescent="0.25">
      <c r="M400" s="136" t="str">
        <f>IFERROR(INDEX(Packs!$M:$V,MATCH($P400,Packs!$W:$W,0),MATCH($K400,Packs!$M$1:$V$1,0)),"")</f>
        <v/>
      </c>
      <c r="N400" s="136" t="str">
        <f t="shared" si="40"/>
        <v/>
      </c>
      <c r="O400" s="136" t="str">
        <f>IFERROR(VLOOKUP(N400,'Table de correspondance'!$R:$S,2,FALSE),M400)</f>
        <v/>
      </c>
      <c r="P400" s="136" t="str">
        <f t="shared" si="41"/>
        <v/>
      </c>
      <c r="Q400" s="148" t="str">
        <f>IFERROR(F400*VLOOKUP(J400,'Table de correspondance'!$D:$E,2,FALSE),"")</f>
        <v/>
      </c>
      <c r="R400" s="148"/>
      <c r="S400" s="136" t="str">
        <f t="shared" ref="S400:S463" si="42">IF(J400&lt;&gt;"",50%,"")</f>
        <v/>
      </c>
      <c r="T400" s="165" t="str">
        <f t="shared" ref="T400:T463" si="43">IF(AND(G400&lt;&gt;"",J400&lt;&gt;""),R400*(1-G400),"")</f>
        <v/>
      </c>
      <c r="U400" s="167" t="str">
        <f t="shared" ref="U400:U463" si="44">IF(T400="","",T400*(1-S400))</f>
        <v/>
      </c>
      <c r="V400" s="167"/>
      <c r="Z400" s="19"/>
      <c r="AA400" s="23"/>
      <c r="AB400" s="23"/>
      <c r="AC400" s="23"/>
      <c r="AD400" s="19"/>
      <c r="AE400" s="19"/>
      <c r="AG400" s="63"/>
      <c r="AH400" s="64"/>
    </row>
    <row r="401" spans="13:34" ht="15" x14ac:dyDescent="0.25">
      <c r="M401" s="136" t="str">
        <f>IFERROR(INDEX(Packs!$M:$V,MATCH($P401,Packs!$W:$W,0),MATCH($K401,Packs!$M$1:$V$1,0)),"")</f>
        <v/>
      </c>
      <c r="N401" s="136" t="str">
        <f t="shared" si="40"/>
        <v/>
      </c>
      <c r="O401" s="136" t="str">
        <f>IFERROR(VLOOKUP(N401,'Table de correspondance'!$R:$S,2,FALSE),M401)</f>
        <v/>
      </c>
      <c r="P401" s="136" t="str">
        <f t="shared" si="41"/>
        <v/>
      </c>
      <c r="Q401" s="148" t="str">
        <f>IFERROR(F401*VLOOKUP(J401,'Table de correspondance'!$D:$E,2,FALSE),"")</f>
        <v/>
      </c>
      <c r="R401" s="148"/>
      <c r="S401" s="136" t="str">
        <f t="shared" si="42"/>
        <v/>
      </c>
      <c r="T401" s="165" t="str">
        <f t="shared" si="43"/>
        <v/>
      </c>
      <c r="U401" s="167" t="str">
        <f t="shared" si="44"/>
        <v/>
      </c>
      <c r="V401" s="167"/>
      <c r="Z401" s="19"/>
      <c r="AA401" s="23"/>
      <c r="AB401" s="23"/>
      <c r="AC401" s="23"/>
      <c r="AD401" s="19"/>
      <c r="AE401" s="19"/>
      <c r="AG401" s="63"/>
      <c r="AH401" s="64"/>
    </row>
    <row r="402" spans="13:34" ht="15" x14ac:dyDescent="0.25">
      <c r="M402" s="136" t="str">
        <f>IFERROR(INDEX(Packs!$M:$V,MATCH($P402,Packs!$W:$W,0),MATCH($K402,Packs!$M$1:$V$1,0)),"")</f>
        <v/>
      </c>
      <c r="N402" s="136" t="str">
        <f t="shared" si="40"/>
        <v/>
      </c>
      <c r="O402" s="136" t="str">
        <f>IFERROR(VLOOKUP(N402,'Table de correspondance'!$R:$S,2,FALSE),M402)</f>
        <v/>
      </c>
      <c r="P402" s="136" t="str">
        <f t="shared" si="41"/>
        <v/>
      </c>
      <c r="Q402" s="148" t="str">
        <f>IFERROR(F402*VLOOKUP(J402,'Table de correspondance'!$D:$E,2,FALSE),"")</f>
        <v/>
      </c>
      <c r="R402" s="148"/>
      <c r="S402" s="136" t="str">
        <f t="shared" si="42"/>
        <v/>
      </c>
      <c r="T402" s="165" t="str">
        <f t="shared" si="43"/>
        <v/>
      </c>
      <c r="U402" s="167" t="str">
        <f t="shared" si="44"/>
        <v/>
      </c>
      <c r="V402" s="167"/>
      <c r="Z402" s="19"/>
      <c r="AA402" s="23"/>
      <c r="AB402" s="23"/>
      <c r="AC402" s="23"/>
      <c r="AD402" s="19"/>
      <c r="AE402" s="19"/>
      <c r="AG402" s="63"/>
      <c r="AH402" s="64"/>
    </row>
    <row r="403" spans="13:34" ht="15" x14ac:dyDescent="0.25">
      <c r="M403" s="136" t="str">
        <f>IFERROR(INDEX(Packs!$M:$V,MATCH($P403,Packs!$W:$W,0),MATCH($K403,Packs!$M$1:$V$1,0)),"")</f>
        <v/>
      </c>
      <c r="N403" s="136" t="str">
        <f t="shared" si="40"/>
        <v/>
      </c>
      <c r="O403" s="136" t="str">
        <f>IFERROR(VLOOKUP(N403,'Table de correspondance'!$R:$S,2,FALSE),M403)</f>
        <v/>
      </c>
      <c r="P403" s="136" t="str">
        <f t="shared" si="41"/>
        <v/>
      </c>
      <c r="Q403" s="148" t="str">
        <f>IFERROR(F403*VLOOKUP(J403,'Table de correspondance'!$D:$E,2,FALSE),"")</f>
        <v/>
      </c>
      <c r="R403" s="148"/>
      <c r="S403" s="136" t="str">
        <f t="shared" si="42"/>
        <v/>
      </c>
      <c r="T403" s="165" t="str">
        <f t="shared" si="43"/>
        <v/>
      </c>
      <c r="U403" s="167" t="str">
        <f t="shared" si="44"/>
        <v/>
      </c>
      <c r="V403" s="167"/>
      <c r="Z403" s="19"/>
      <c r="AA403" s="23"/>
      <c r="AB403" s="23"/>
      <c r="AC403" s="23"/>
      <c r="AD403" s="19"/>
      <c r="AE403" s="19"/>
      <c r="AG403" s="63"/>
      <c r="AH403" s="64"/>
    </row>
    <row r="404" spans="13:34" ht="15" x14ac:dyDescent="0.25">
      <c r="M404" s="136" t="str">
        <f>IFERROR(INDEX(Packs!$M:$V,MATCH($P404,Packs!$W:$W,0),MATCH($K404,Packs!$M$1:$V$1,0)),"")</f>
        <v/>
      </c>
      <c r="N404" s="136" t="str">
        <f t="shared" si="40"/>
        <v/>
      </c>
      <c r="O404" s="136" t="str">
        <f>IFERROR(VLOOKUP(N404,'Table de correspondance'!$R:$S,2,FALSE),M404)</f>
        <v/>
      </c>
      <c r="P404" s="136" t="str">
        <f t="shared" si="41"/>
        <v/>
      </c>
      <c r="Q404" s="148" t="str">
        <f>IFERROR(F404*VLOOKUP(J404,'Table de correspondance'!$D:$E,2,FALSE),"")</f>
        <v/>
      </c>
      <c r="R404" s="148"/>
      <c r="S404" s="136" t="str">
        <f t="shared" si="42"/>
        <v/>
      </c>
      <c r="T404" s="165" t="str">
        <f t="shared" si="43"/>
        <v/>
      </c>
      <c r="U404" s="167" t="str">
        <f t="shared" si="44"/>
        <v/>
      </c>
      <c r="V404" s="167"/>
      <c r="Z404" s="19"/>
      <c r="AA404" s="23"/>
      <c r="AB404" s="23"/>
      <c r="AC404" s="23"/>
      <c r="AD404" s="19"/>
      <c r="AE404" s="19"/>
      <c r="AG404" s="63"/>
      <c r="AH404" s="64"/>
    </row>
    <row r="405" spans="13:34" ht="15" x14ac:dyDescent="0.25">
      <c r="M405" s="136" t="str">
        <f>IFERROR(INDEX(Packs!$M:$V,MATCH($P405,Packs!$W:$W,0),MATCH($K405,Packs!$M$1:$V$1,0)),"")</f>
        <v/>
      </c>
      <c r="N405" s="136" t="str">
        <f t="shared" si="40"/>
        <v/>
      </c>
      <c r="O405" s="136" t="str">
        <f>IFERROR(VLOOKUP(N405,'Table de correspondance'!$R:$S,2,FALSE),M405)</f>
        <v/>
      </c>
      <c r="P405" s="136" t="str">
        <f t="shared" si="41"/>
        <v/>
      </c>
      <c r="Q405" s="148" t="str">
        <f>IFERROR(F405*VLOOKUP(J405,'Table de correspondance'!$D:$E,2,FALSE),"")</f>
        <v/>
      </c>
      <c r="R405" s="148"/>
      <c r="S405" s="136" t="str">
        <f t="shared" si="42"/>
        <v/>
      </c>
      <c r="T405" s="165" t="str">
        <f t="shared" si="43"/>
        <v/>
      </c>
      <c r="U405" s="167" t="str">
        <f t="shared" si="44"/>
        <v/>
      </c>
      <c r="V405" s="167"/>
      <c r="Z405" s="19"/>
      <c r="AA405" s="23"/>
      <c r="AB405" s="23"/>
      <c r="AC405" s="23"/>
      <c r="AD405" s="19"/>
      <c r="AE405" s="19"/>
      <c r="AG405" s="63"/>
      <c r="AH405" s="64"/>
    </row>
    <row r="406" spans="13:34" ht="15" x14ac:dyDescent="0.25">
      <c r="M406" s="136" t="str">
        <f>IFERROR(INDEX(Packs!$M:$V,MATCH($P406,Packs!$W:$W,0),MATCH($K406,Packs!$M$1:$V$1,0)),"")</f>
        <v/>
      </c>
      <c r="N406" s="136" t="str">
        <f t="shared" si="40"/>
        <v/>
      </c>
      <c r="O406" s="136" t="str">
        <f>IFERROR(VLOOKUP(N406,'Table de correspondance'!$R:$S,2,FALSE),M406)</f>
        <v/>
      </c>
      <c r="P406" s="136" t="str">
        <f t="shared" si="41"/>
        <v/>
      </c>
      <c r="Q406" s="148" t="str">
        <f>IFERROR(F406*VLOOKUP(J406,'Table de correspondance'!$D:$E,2,FALSE),"")</f>
        <v/>
      </c>
      <c r="R406" s="148"/>
      <c r="S406" s="136" t="str">
        <f t="shared" si="42"/>
        <v/>
      </c>
      <c r="T406" s="165" t="str">
        <f t="shared" si="43"/>
        <v/>
      </c>
      <c r="U406" s="167" t="str">
        <f t="shared" si="44"/>
        <v/>
      </c>
      <c r="V406" s="167"/>
      <c r="Z406" s="19"/>
      <c r="AA406" s="23"/>
      <c r="AB406" s="23"/>
      <c r="AC406" s="23"/>
      <c r="AD406" s="19"/>
      <c r="AE406" s="19"/>
      <c r="AG406" s="63"/>
      <c r="AH406" s="64"/>
    </row>
    <row r="407" spans="13:34" ht="15" x14ac:dyDescent="0.25">
      <c r="M407" s="136" t="str">
        <f>IFERROR(INDEX(Packs!$M:$V,MATCH($P407,Packs!$W:$W,0),MATCH($K407,Packs!$M$1:$V$1,0)),"")</f>
        <v/>
      </c>
      <c r="N407" s="136" t="str">
        <f t="shared" si="40"/>
        <v/>
      </c>
      <c r="O407" s="136" t="str">
        <f>IFERROR(VLOOKUP(N407,'Table de correspondance'!$R:$S,2,FALSE),M407)</f>
        <v/>
      </c>
      <c r="P407" s="136" t="str">
        <f t="shared" si="41"/>
        <v/>
      </c>
      <c r="Q407" s="148" t="str">
        <f>IFERROR(F407*VLOOKUP(J407,'Table de correspondance'!$D:$E,2,FALSE),"")</f>
        <v/>
      </c>
      <c r="R407" s="148"/>
      <c r="S407" s="136" t="str">
        <f t="shared" si="42"/>
        <v/>
      </c>
      <c r="T407" s="165" t="str">
        <f t="shared" si="43"/>
        <v/>
      </c>
      <c r="U407" s="167" t="str">
        <f t="shared" si="44"/>
        <v/>
      </c>
      <c r="V407" s="167"/>
      <c r="Z407" s="19"/>
      <c r="AA407" s="23"/>
      <c r="AB407" s="23"/>
      <c r="AC407" s="23"/>
      <c r="AD407" s="19"/>
      <c r="AE407" s="19"/>
      <c r="AG407" s="63"/>
      <c r="AH407" s="64"/>
    </row>
    <row r="408" spans="13:34" ht="15" x14ac:dyDescent="0.25">
      <c r="M408" s="136" t="str">
        <f>IFERROR(INDEX(Packs!$M:$V,MATCH($P408,Packs!$W:$W,0),MATCH($K408,Packs!$M$1:$V$1,0)),"")</f>
        <v/>
      </c>
      <c r="N408" s="136" t="str">
        <f t="shared" si="40"/>
        <v/>
      </c>
      <c r="O408" s="136" t="str">
        <f>IFERROR(VLOOKUP(N408,'Table de correspondance'!$R:$S,2,FALSE),M408)</f>
        <v/>
      </c>
      <c r="P408" s="136" t="str">
        <f t="shared" si="41"/>
        <v/>
      </c>
      <c r="Q408" s="148" t="str">
        <f>IFERROR(F408*VLOOKUP(J408,'Table de correspondance'!$D:$E,2,FALSE),"")</f>
        <v/>
      </c>
      <c r="R408" s="148"/>
      <c r="S408" s="136" t="str">
        <f t="shared" si="42"/>
        <v/>
      </c>
      <c r="T408" s="165" t="str">
        <f t="shared" si="43"/>
        <v/>
      </c>
      <c r="U408" s="167" t="str">
        <f t="shared" si="44"/>
        <v/>
      </c>
      <c r="V408" s="167"/>
      <c r="Z408" s="19"/>
      <c r="AA408" s="23"/>
      <c r="AB408" s="23"/>
      <c r="AC408" s="23"/>
      <c r="AD408" s="19"/>
      <c r="AE408" s="19"/>
      <c r="AG408" s="63"/>
      <c r="AH408" s="64"/>
    </row>
    <row r="409" spans="13:34" ht="15" x14ac:dyDescent="0.25">
      <c r="M409" s="136" t="str">
        <f>IFERROR(INDEX(Packs!$M:$V,MATCH($P409,Packs!$W:$W,0),MATCH($K409,Packs!$M$1:$V$1,0)),"")</f>
        <v/>
      </c>
      <c r="N409" s="136" t="str">
        <f t="shared" si="40"/>
        <v/>
      </c>
      <c r="O409" s="136" t="str">
        <f>IFERROR(VLOOKUP(N409,'Table de correspondance'!$R:$S,2,FALSE),M409)</f>
        <v/>
      </c>
      <c r="P409" s="136" t="str">
        <f t="shared" si="41"/>
        <v/>
      </c>
      <c r="Q409" s="148" t="str">
        <f>IFERROR(F409*VLOOKUP(J409,'Table de correspondance'!$D:$E,2,FALSE),"")</f>
        <v/>
      </c>
      <c r="R409" s="148"/>
      <c r="S409" s="136" t="str">
        <f t="shared" si="42"/>
        <v/>
      </c>
      <c r="T409" s="165" t="str">
        <f t="shared" si="43"/>
        <v/>
      </c>
      <c r="U409" s="167" t="str">
        <f t="shared" si="44"/>
        <v/>
      </c>
      <c r="V409" s="167"/>
      <c r="Z409" s="19"/>
      <c r="AA409" s="23"/>
      <c r="AB409" s="23"/>
      <c r="AC409" s="23"/>
      <c r="AD409" s="19"/>
      <c r="AE409" s="19"/>
      <c r="AG409" s="63"/>
      <c r="AH409" s="64"/>
    </row>
    <row r="410" spans="13:34" ht="15" x14ac:dyDescent="0.25">
      <c r="M410" s="136" t="str">
        <f>IFERROR(INDEX(Packs!$M:$V,MATCH($P410,Packs!$W:$W,0),MATCH($K410,Packs!$M$1:$V$1,0)),"")</f>
        <v/>
      </c>
      <c r="N410" s="136" t="str">
        <f t="shared" si="40"/>
        <v/>
      </c>
      <c r="O410" s="136" t="str">
        <f>IFERROR(VLOOKUP(N410,'Table de correspondance'!$R:$S,2,FALSE),M410)</f>
        <v/>
      </c>
      <c r="P410" s="136" t="str">
        <f t="shared" si="41"/>
        <v/>
      </c>
      <c r="Q410" s="148" t="str">
        <f>IFERROR(F410*VLOOKUP(J410,'Table de correspondance'!$D:$E,2,FALSE),"")</f>
        <v/>
      </c>
      <c r="R410" s="148"/>
      <c r="S410" s="136" t="str">
        <f t="shared" si="42"/>
        <v/>
      </c>
      <c r="T410" s="165" t="str">
        <f t="shared" si="43"/>
        <v/>
      </c>
      <c r="U410" s="167" t="str">
        <f t="shared" si="44"/>
        <v/>
      </c>
      <c r="V410" s="167"/>
      <c r="Z410" s="19"/>
      <c r="AA410" s="23"/>
      <c r="AB410" s="23"/>
      <c r="AC410" s="23"/>
      <c r="AD410" s="19"/>
      <c r="AE410" s="19"/>
      <c r="AG410" s="63"/>
      <c r="AH410" s="64"/>
    </row>
    <row r="411" spans="13:34" ht="15" x14ac:dyDescent="0.25">
      <c r="M411" s="136" t="str">
        <f>IFERROR(INDEX(Packs!$M:$V,MATCH($P411,Packs!$W:$W,0),MATCH($K411,Packs!$M$1:$V$1,0)),"")</f>
        <v/>
      </c>
      <c r="N411" s="136" t="str">
        <f t="shared" si="40"/>
        <v/>
      </c>
      <c r="O411" s="136" t="str">
        <f>IFERROR(VLOOKUP(N411,'Table de correspondance'!$R:$S,2,FALSE),M411)</f>
        <v/>
      </c>
      <c r="P411" s="136" t="str">
        <f t="shared" si="41"/>
        <v/>
      </c>
      <c r="Q411" s="148" t="str">
        <f>IFERROR(F411*VLOOKUP(J411,'Table de correspondance'!$D:$E,2,FALSE),"")</f>
        <v/>
      </c>
      <c r="R411" s="148"/>
      <c r="S411" s="136" t="str">
        <f t="shared" si="42"/>
        <v/>
      </c>
      <c r="T411" s="165" t="str">
        <f t="shared" si="43"/>
        <v/>
      </c>
      <c r="U411" s="167" t="str">
        <f t="shared" si="44"/>
        <v/>
      </c>
      <c r="V411" s="167"/>
      <c r="Z411" s="19"/>
      <c r="AA411" s="23"/>
      <c r="AB411" s="23"/>
      <c r="AC411" s="23"/>
      <c r="AD411" s="19"/>
      <c r="AE411" s="19"/>
      <c r="AG411" s="63"/>
      <c r="AH411" s="64"/>
    </row>
    <row r="412" spans="13:34" ht="15" x14ac:dyDescent="0.25">
      <c r="M412" s="136" t="str">
        <f>IFERROR(INDEX(Packs!$M:$V,MATCH($P412,Packs!$W:$W,0),MATCH($K412,Packs!$M$1:$V$1,0)),"")</f>
        <v/>
      </c>
      <c r="N412" s="136" t="str">
        <f t="shared" si="40"/>
        <v/>
      </c>
      <c r="O412" s="136" t="str">
        <f>IFERROR(VLOOKUP(N412,'Table de correspondance'!$R:$S,2,FALSE),M412)</f>
        <v/>
      </c>
      <c r="P412" s="136" t="str">
        <f t="shared" si="41"/>
        <v/>
      </c>
      <c r="Q412" s="148" t="str">
        <f>IFERROR(F412*VLOOKUP(J412,'Table de correspondance'!$D:$E,2,FALSE),"")</f>
        <v/>
      </c>
      <c r="R412" s="148"/>
      <c r="S412" s="136" t="str">
        <f t="shared" si="42"/>
        <v/>
      </c>
      <c r="T412" s="165" t="str">
        <f t="shared" si="43"/>
        <v/>
      </c>
      <c r="U412" s="167" t="str">
        <f t="shared" si="44"/>
        <v/>
      </c>
      <c r="V412" s="167"/>
      <c r="Z412" s="19"/>
      <c r="AA412" s="23"/>
      <c r="AB412" s="23"/>
      <c r="AC412" s="23"/>
      <c r="AD412" s="19"/>
      <c r="AE412" s="19"/>
      <c r="AG412" s="63"/>
      <c r="AH412" s="64"/>
    </row>
    <row r="413" spans="13:34" ht="15" x14ac:dyDescent="0.25">
      <c r="M413" s="136" t="str">
        <f>IFERROR(INDEX(Packs!$M:$V,MATCH($P413,Packs!$W:$W,0),MATCH($K413,Packs!$M$1:$V$1,0)),"")</f>
        <v/>
      </c>
      <c r="N413" s="136" t="str">
        <f t="shared" si="40"/>
        <v/>
      </c>
      <c r="O413" s="136" t="str">
        <f>IFERROR(VLOOKUP(N413,'Table de correspondance'!$R:$S,2,FALSE),M413)</f>
        <v/>
      </c>
      <c r="P413" s="136" t="str">
        <f t="shared" si="41"/>
        <v/>
      </c>
      <c r="Q413" s="148" t="str">
        <f>IFERROR(F413*VLOOKUP(J413,'Table de correspondance'!$D:$E,2,FALSE),"")</f>
        <v/>
      </c>
      <c r="R413" s="148"/>
      <c r="S413" s="136" t="str">
        <f t="shared" si="42"/>
        <v/>
      </c>
      <c r="T413" s="165" t="str">
        <f t="shared" si="43"/>
        <v/>
      </c>
      <c r="U413" s="167" t="str">
        <f t="shared" si="44"/>
        <v/>
      </c>
      <c r="V413" s="167"/>
      <c r="Z413" s="19"/>
      <c r="AA413" s="23"/>
      <c r="AB413" s="23"/>
      <c r="AC413" s="23"/>
      <c r="AD413" s="19"/>
      <c r="AE413" s="19"/>
      <c r="AG413" s="63"/>
      <c r="AH413" s="64"/>
    </row>
    <row r="414" spans="13:34" ht="15" x14ac:dyDescent="0.25">
      <c r="M414" s="136" t="str">
        <f>IFERROR(INDEX(Packs!$M:$V,MATCH($P414,Packs!$W:$W,0),MATCH($K414,Packs!$M$1:$V$1,0)),"")</f>
        <v/>
      </c>
      <c r="N414" s="136" t="str">
        <f t="shared" si="40"/>
        <v/>
      </c>
      <c r="O414" s="136" t="str">
        <f>IFERROR(VLOOKUP(N414,'Table de correspondance'!$R:$S,2,FALSE),M414)</f>
        <v/>
      </c>
      <c r="P414" s="136" t="str">
        <f t="shared" si="41"/>
        <v/>
      </c>
      <c r="Q414" s="148" t="str">
        <f>IFERROR(F414*VLOOKUP(J414,'Table de correspondance'!$D:$E,2,FALSE),"")</f>
        <v/>
      </c>
      <c r="R414" s="148"/>
      <c r="S414" s="136" t="str">
        <f t="shared" si="42"/>
        <v/>
      </c>
      <c r="T414" s="165" t="str">
        <f t="shared" si="43"/>
        <v/>
      </c>
      <c r="U414" s="167" t="str">
        <f t="shared" si="44"/>
        <v/>
      </c>
      <c r="V414" s="167"/>
      <c r="Z414" s="19"/>
      <c r="AA414" s="23"/>
      <c r="AB414" s="23"/>
      <c r="AC414" s="23"/>
      <c r="AD414" s="19"/>
      <c r="AE414" s="19"/>
      <c r="AG414" s="63"/>
      <c r="AH414" s="64"/>
    </row>
    <row r="415" spans="13:34" ht="15" x14ac:dyDescent="0.25">
      <c r="M415" s="136" t="str">
        <f>IFERROR(INDEX(Packs!$M:$V,MATCH($P415,Packs!$W:$W,0),MATCH($K415,Packs!$M$1:$V$1,0)),"")</f>
        <v/>
      </c>
      <c r="N415" s="136" t="str">
        <f t="shared" si="40"/>
        <v/>
      </c>
      <c r="O415" s="136" t="str">
        <f>IFERROR(VLOOKUP(N415,'Table de correspondance'!$R:$S,2,FALSE),M415)</f>
        <v/>
      </c>
      <c r="P415" s="136" t="str">
        <f t="shared" si="41"/>
        <v/>
      </c>
      <c r="Q415" s="148" t="str">
        <f>IFERROR(F415*VLOOKUP(J415,'Table de correspondance'!$D:$E,2,FALSE),"")</f>
        <v/>
      </c>
      <c r="R415" s="148"/>
      <c r="S415" s="136" t="str">
        <f t="shared" si="42"/>
        <v/>
      </c>
      <c r="T415" s="165" t="str">
        <f t="shared" si="43"/>
        <v/>
      </c>
      <c r="U415" s="167" t="str">
        <f t="shared" si="44"/>
        <v/>
      </c>
      <c r="V415" s="167"/>
      <c r="Z415" s="19"/>
      <c r="AA415" s="23"/>
      <c r="AB415" s="23"/>
      <c r="AC415" s="23"/>
      <c r="AD415" s="19"/>
      <c r="AE415" s="19"/>
      <c r="AG415" s="63"/>
      <c r="AH415" s="64"/>
    </row>
    <row r="416" spans="13:34" ht="15" x14ac:dyDescent="0.25">
      <c r="M416" s="136" t="str">
        <f>IFERROR(INDEX(Packs!$M:$V,MATCH($P416,Packs!$W:$W,0),MATCH($K416,Packs!$M$1:$V$1,0)),"")</f>
        <v/>
      </c>
      <c r="N416" s="136" t="str">
        <f t="shared" si="40"/>
        <v/>
      </c>
      <c r="O416" s="136" t="str">
        <f>IFERROR(VLOOKUP(N416,'Table de correspondance'!$R:$S,2,FALSE),M416)</f>
        <v/>
      </c>
      <c r="P416" s="136" t="str">
        <f t="shared" si="41"/>
        <v/>
      </c>
      <c r="Q416" s="148" t="str">
        <f>IFERROR(F416*VLOOKUP(J416,'Table de correspondance'!$D:$E,2,FALSE),"")</f>
        <v/>
      </c>
      <c r="R416" s="148"/>
      <c r="S416" s="136" t="str">
        <f t="shared" si="42"/>
        <v/>
      </c>
      <c r="T416" s="165" t="str">
        <f t="shared" si="43"/>
        <v/>
      </c>
      <c r="U416" s="167" t="str">
        <f t="shared" si="44"/>
        <v/>
      </c>
      <c r="V416" s="167"/>
      <c r="Z416" s="19"/>
      <c r="AA416" s="23"/>
      <c r="AB416" s="23"/>
      <c r="AC416" s="23"/>
      <c r="AD416" s="19"/>
      <c r="AE416" s="19"/>
      <c r="AG416" s="63"/>
      <c r="AH416" s="64"/>
    </row>
    <row r="417" spans="13:34" ht="15" x14ac:dyDescent="0.25">
      <c r="M417" s="136" t="str">
        <f>IFERROR(INDEX(Packs!$M:$V,MATCH($P417,Packs!$W:$W,0),MATCH($K417,Packs!$M$1:$V$1,0)),"")</f>
        <v/>
      </c>
      <c r="N417" s="136" t="str">
        <f t="shared" si="40"/>
        <v/>
      </c>
      <c r="O417" s="136" t="str">
        <f>IFERROR(VLOOKUP(N417,'Table de correspondance'!$R:$S,2,FALSE),M417)</f>
        <v/>
      </c>
      <c r="P417" s="136" t="str">
        <f t="shared" si="41"/>
        <v/>
      </c>
      <c r="Q417" s="148" t="str">
        <f>IFERROR(F417*VLOOKUP(J417,'Table de correspondance'!$D:$E,2,FALSE),"")</f>
        <v/>
      </c>
      <c r="R417" s="148"/>
      <c r="S417" s="136" t="str">
        <f t="shared" si="42"/>
        <v/>
      </c>
      <c r="T417" s="165" t="str">
        <f t="shared" si="43"/>
        <v/>
      </c>
      <c r="U417" s="167" t="str">
        <f t="shared" si="44"/>
        <v/>
      </c>
      <c r="V417" s="167"/>
      <c r="Z417" s="19"/>
      <c r="AA417" s="23"/>
      <c r="AB417" s="23"/>
      <c r="AC417" s="23"/>
      <c r="AD417" s="19"/>
      <c r="AE417" s="19"/>
      <c r="AG417" s="63"/>
      <c r="AH417" s="64"/>
    </row>
    <row r="418" spans="13:34" ht="15" x14ac:dyDescent="0.25">
      <c r="M418" s="136" t="str">
        <f>IFERROR(INDEX(Packs!$M:$V,MATCH($P418,Packs!$W:$W,0),MATCH($K418,Packs!$M$1:$V$1,0)),"")</f>
        <v/>
      </c>
      <c r="N418" s="136" t="str">
        <f t="shared" si="40"/>
        <v/>
      </c>
      <c r="O418" s="136" t="str">
        <f>IFERROR(VLOOKUP(N418,'Table de correspondance'!$R:$S,2,FALSE),M418)</f>
        <v/>
      </c>
      <c r="P418" s="136" t="str">
        <f t="shared" si="41"/>
        <v/>
      </c>
      <c r="Q418" s="148" t="str">
        <f>IFERROR(F418*VLOOKUP(J418,'Table de correspondance'!$D:$E,2,FALSE),"")</f>
        <v/>
      </c>
      <c r="R418" s="148"/>
      <c r="S418" s="136" t="str">
        <f t="shared" si="42"/>
        <v/>
      </c>
      <c r="T418" s="165" t="str">
        <f t="shared" si="43"/>
        <v/>
      </c>
      <c r="U418" s="167" t="str">
        <f t="shared" si="44"/>
        <v/>
      </c>
      <c r="V418" s="167"/>
      <c r="Z418" s="19"/>
      <c r="AA418" s="23"/>
      <c r="AB418" s="23"/>
      <c r="AC418" s="23"/>
      <c r="AD418" s="19"/>
      <c r="AE418" s="19"/>
      <c r="AG418" s="63"/>
      <c r="AH418" s="64"/>
    </row>
    <row r="419" spans="13:34" ht="15" x14ac:dyDescent="0.25">
      <c r="M419" s="136" t="str">
        <f>IFERROR(INDEX(Packs!$M:$V,MATCH($P419,Packs!$W:$W,0),MATCH($K419,Packs!$M$1:$V$1,0)),"")</f>
        <v/>
      </c>
      <c r="N419" s="136" t="str">
        <f t="shared" si="40"/>
        <v/>
      </c>
      <c r="O419" s="136" t="str">
        <f>IFERROR(VLOOKUP(N419,'Table de correspondance'!$R:$S,2,FALSE),M419)</f>
        <v/>
      </c>
      <c r="P419" s="136" t="str">
        <f t="shared" si="41"/>
        <v/>
      </c>
      <c r="Q419" s="148" t="str">
        <f>IFERROR(F419*VLOOKUP(J419,'Table de correspondance'!$D:$E,2,FALSE),"")</f>
        <v/>
      </c>
      <c r="R419" s="148"/>
      <c r="S419" s="136" t="str">
        <f t="shared" si="42"/>
        <v/>
      </c>
      <c r="T419" s="165" t="str">
        <f t="shared" si="43"/>
        <v/>
      </c>
      <c r="U419" s="167" t="str">
        <f t="shared" si="44"/>
        <v/>
      </c>
      <c r="V419" s="167"/>
      <c r="Z419" s="19"/>
      <c r="AA419" s="23"/>
      <c r="AB419" s="23"/>
      <c r="AC419" s="23"/>
      <c r="AD419" s="19"/>
      <c r="AE419" s="19"/>
      <c r="AG419" s="63"/>
      <c r="AH419" s="64"/>
    </row>
    <row r="420" spans="13:34" ht="15" x14ac:dyDescent="0.25">
      <c r="M420" s="136" t="str">
        <f>IFERROR(INDEX(Packs!$M:$V,MATCH($P420,Packs!$W:$W,0),MATCH($K420,Packs!$M$1:$V$1,0)),"")</f>
        <v/>
      </c>
      <c r="N420" s="136" t="str">
        <f t="shared" si="40"/>
        <v/>
      </c>
      <c r="O420" s="136" t="str">
        <f>IFERROR(VLOOKUP(N420,'Table de correspondance'!$R:$S,2,FALSE),M420)</f>
        <v/>
      </c>
      <c r="P420" s="136" t="str">
        <f t="shared" si="41"/>
        <v/>
      </c>
      <c r="Q420" s="148" t="str">
        <f>IFERROR(F420*VLOOKUP(J420,'Table de correspondance'!$D:$E,2,FALSE),"")</f>
        <v/>
      </c>
      <c r="R420" s="148"/>
      <c r="S420" s="136" t="str">
        <f t="shared" si="42"/>
        <v/>
      </c>
      <c r="T420" s="165" t="str">
        <f t="shared" si="43"/>
        <v/>
      </c>
      <c r="U420" s="167" t="str">
        <f t="shared" si="44"/>
        <v/>
      </c>
      <c r="V420" s="167"/>
      <c r="Z420" s="19"/>
      <c r="AA420" s="23"/>
      <c r="AB420" s="23"/>
      <c r="AC420" s="23"/>
      <c r="AD420" s="19"/>
      <c r="AE420" s="19"/>
      <c r="AG420" s="63"/>
      <c r="AH420" s="64"/>
    </row>
    <row r="421" spans="13:34" ht="15" x14ac:dyDescent="0.25">
      <c r="M421" s="136" t="str">
        <f>IFERROR(INDEX(Packs!$M:$V,MATCH($P421,Packs!$W:$W,0),MATCH($K421,Packs!$M$1:$V$1,0)),"")</f>
        <v/>
      </c>
      <c r="N421" s="136" t="str">
        <f t="shared" si="40"/>
        <v/>
      </c>
      <c r="O421" s="136" t="str">
        <f>IFERROR(VLOOKUP(N421,'Table de correspondance'!$R:$S,2,FALSE),M421)</f>
        <v/>
      </c>
      <c r="P421" s="136" t="str">
        <f t="shared" si="41"/>
        <v/>
      </c>
      <c r="Q421" s="148" t="str">
        <f>IFERROR(F421*VLOOKUP(J421,'Table de correspondance'!$D:$E,2,FALSE),"")</f>
        <v/>
      </c>
      <c r="R421" s="148"/>
      <c r="S421" s="136" t="str">
        <f t="shared" si="42"/>
        <v/>
      </c>
      <c r="T421" s="165" t="str">
        <f t="shared" si="43"/>
        <v/>
      </c>
      <c r="U421" s="167" t="str">
        <f t="shared" si="44"/>
        <v/>
      </c>
      <c r="V421" s="167"/>
      <c r="Z421" s="19"/>
      <c r="AA421" s="23"/>
      <c r="AB421" s="23"/>
      <c r="AC421" s="23"/>
      <c r="AD421" s="19"/>
      <c r="AE421" s="19"/>
      <c r="AG421" s="63"/>
      <c r="AH421" s="64"/>
    </row>
    <row r="422" spans="13:34" ht="15" x14ac:dyDescent="0.25">
      <c r="M422" s="136" t="str">
        <f>IFERROR(INDEX(Packs!$M:$V,MATCH($P422,Packs!$W:$W,0),MATCH($K422,Packs!$M$1:$V$1,0)),"")</f>
        <v/>
      </c>
      <c r="N422" s="136" t="str">
        <f t="shared" si="40"/>
        <v/>
      </c>
      <c r="O422" s="136" t="str">
        <f>IFERROR(VLOOKUP(N422,'Table de correspondance'!$R:$S,2,FALSE),M422)</f>
        <v/>
      </c>
      <c r="P422" s="136" t="str">
        <f t="shared" si="41"/>
        <v/>
      </c>
      <c r="Q422" s="148" t="str">
        <f>IFERROR(F422*VLOOKUP(J422,'Table de correspondance'!$D:$E,2,FALSE),"")</f>
        <v/>
      </c>
      <c r="R422" s="148"/>
      <c r="S422" s="136" t="str">
        <f t="shared" si="42"/>
        <v/>
      </c>
      <c r="T422" s="165" t="str">
        <f t="shared" si="43"/>
        <v/>
      </c>
      <c r="U422" s="167" t="str">
        <f t="shared" si="44"/>
        <v/>
      </c>
      <c r="V422" s="167"/>
      <c r="Z422" s="19"/>
      <c r="AA422" s="23"/>
      <c r="AB422" s="23"/>
      <c r="AC422" s="23"/>
      <c r="AD422" s="19"/>
      <c r="AE422" s="19"/>
      <c r="AG422" s="63"/>
      <c r="AH422" s="64"/>
    </row>
    <row r="423" spans="13:34" ht="15" x14ac:dyDescent="0.25">
      <c r="M423" s="136" t="str">
        <f>IFERROR(INDEX(Packs!$M:$V,MATCH($P423,Packs!$W:$W,0),MATCH($K423,Packs!$M$1:$V$1,0)),"")</f>
        <v/>
      </c>
      <c r="N423" s="136" t="str">
        <f t="shared" si="40"/>
        <v/>
      </c>
      <c r="O423" s="136" t="str">
        <f>IFERROR(VLOOKUP(N423,'Table de correspondance'!$R:$S,2,FALSE),M423)</f>
        <v/>
      </c>
      <c r="P423" s="136" t="str">
        <f t="shared" si="41"/>
        <v/>
      </c>
      <c r="Q423" s="148" t="str">
        <f>IFERROR(F423*VLOOKUP(J423,'Table de correspondance'!$D:$E,2,FALSE),"")</f>
        <v/>
      </c>
      <c r="R423" s="148"/>
      <c r="S423" s="136" t="str">
        <f t="shared" si="42"/>
        <v/>
      </c>
      <c r="T423" s="165" t="str">
        <f t="shared" si="43"/>
        <v/>
      </c>
      <c r="U423" s="167" t="str">
        <f t="shared" si="44"/>
        <v/>
      </c>
      <c r="V423" s="167"/>
      <c r="Z423" s="19"/>
      <c r="AA423" s="23"/>
      <c r="AB423" s="23"/>
      <c r="AC423" s="23"/>
      <c r="AD423" s="19"/>
      <c r="AE423" s="19"/>
      <c r="AG423" s="63"/>
      <c r="AH423" s="64"/>
    </row>
    <row r="424" spans="13:34" ht="15" x14ac:dyDescent="0.25">
      <c r="M424" s="136" t="str">
        <f>IFERROR(INDEX(Packs!$M:$V,MATCH($P424,Packs!$W:$W,0),MATCH($K424,Packs!$M$1:$V$1,0)),"")</f>
        <v/>
      </c>
      <c r="N424" s="136" t="str">
        <f t="shared" si="40"/>
        <v/>
      </c>
      <c r="O424" s="136" t="str">
        <f>IFERROR(VLOOKUP(N424,'Table de correspondance'!$R:$S,2,FALSE),M424)</f>
        <v/>
      </c>
      <c r="P424" s="136" t="str">
        <f t="shared" si="41"/>
        <v/>
      </c>
      <c r="Q424" s="148" t="str">
        <f>IFERROR(F424*VLOOKUP(J424,'Table de correspondance'!$D:$E,2,FALSE),"")</f>
        <v/>
      </c>
      <c r="R424" s="148"/>
      <c r="S424" s="136" t="str">
        <f t="shared" si="42"/>
        <v/>
      </c>
      <c r="T424" s="165" t="str">
        <f t="shared" si="43"/>
        <v/>
      </c>
      <c r="U424" s="167" t="str">
        <f t="shared" si="44"/>
        <v/>
      </c>
      <c r="V424" s="167"/>
      <c r="Z424" s="19"/>
      <c r="AA424" s="23"/>
      <c r="AB424" s="23"/>
      <c r="AC424" s="23"/>
      <c r="AD424" s="19"/>
      <c r="AE424" s="19"/>
      <c r="AG424" s="63"/>
      <c r="AH424" s="64"/>
    </row>
    <row r="425" spans="13:34" ht="15" x14ac:dyDescent="0.25">
      <c r="M425" s="136" t="str">
        <f>IFERROR(INDEX(Packs!$M:$V,MATCH($P425,Packs!$W:$W,0),MATCH($K425,Packs!$M$1:$V$1,0)),"")</f>
        <v/>
      </c>
      <c r="N425" s="136" t="str">
        <f t="shared" si="40"/>
        <v/>
      </c>
      <c r="O425" s="136" t="str">
        <f>IFERROR(VLOOKUP(N425,'Table de correspondance'!$R:$S,2,FALSE),M425)</f>
        <v/>
      </c>
      <c r="P425" s="136" t="str">
        <f t="shared" si="41"/>
        <v/>
      </c>
      <c r="Q425" s="148" t="str">
        <f>IFERROR(F425*VLOOKUP(J425,'Table de correspondance'!$D:$E,2,FALSE),"")</f>
        <v/>
      </c>
      <c r="R425" s="148"/>
      <c r="S425" s="136" t="str">
        <f t="shared" si="42"/>
        <v/>
      </c>
      <c r="T425" s="165" t="str">
        <f t="shared" si="43"/>
        <v/>
      </c>
      <c r="U425" s="167" t="str">
        <f t="shared" si="44"/>
        <v/>
      </c>
      <c r="V425" s="167"/>
      <c r="Z425" s="19"/>
      <c r="AA425" s="23"/>
      <c r="AB425" s="23"/>
      <c r="AC425" s="23"/>
      <c r="AD425" s="19"/>
      <c r="AE425" s="19"/>
      <c r="AG425" s="63"/>
      <c r="AH425" s="64"/>
    </row>
    <row r="426" spans="13:34" ht="15" x14ac:dyDescent="0.25">
      <c r="M426" s="136" t="str">
        <f>IFERROR(INDEX(Packs!$M:$V,MATCH($P426,Packs!$W:$W,0),MATCH($K426,Packs!$M$1:$V$1,0)),"")</f>
        <v/>
      </c>
      <c r="N426" s="136" t="str">
        <f t="shared" si="40"/>
        <v/>
      </c>
      <c r="O426" s="136" t="str">
        <f>IFERROR(VLOOKUP(N426,'Table de correspondance'!$R:$S,2,FALSE),M426)</f>
        <v/>
      </c>
      <c r="P426" s="136" t="str">
        <f t="shared" si="41"/>
        <v/>
      </c>
      <c r="Q426" s="148" t="str">
        <f>IFERROR(F426*VLOOKUP(J426,'Table de correspondance'!$D:$E,2,FALSE),"")</f>
        <v/>
      </c>
      <c r="R426" s="148"/>
      <c r="S426" s="136" t="str">
        <f t="shared" si="42"/>
        <v/>
      </c>
      <c r="T426" s="165" t="str">
        <f t="shared" si="43"/>
        <v/>
      </c>
      <c r="U426" s="167" t="str">
        <f t="shared" si="44"/>
        <v/>
      </c>
      <c r="V426" s="167"/>
      <c r="Z426" s="19"/>
      <c r="AA426" s="23"/>
      <c r="AB426" s="23"/>
      <c r="AC426" s="23"/>
      <c r="AD426" s="19"/>
      <c r="AE426" s="19"/>
      <c r="AG426" s="63"/>
      <c r="AH426" s="64"/>
    </row>
    <row r="427" spans="13:34" ht="15" x14ac:dyDescent="0.25">
      <c r="M427" s="136" t="str">
        <f>IFERROR(INDEX(Packs!$M:$V,MATCH($P427,Packs!$W:$W,0),MATCH($K427,Packs!$M$1:$V$1,0)),"")</f>
        <v/>
      </c>
      <c r="N427" s="136" t="str">
        <f t="shared" si="40"/>
        <v/>
      </c>
      <c r="O427" s="136" t="str">
        <f>IFERROR(VLOOKUP(N427,'Table de correspondance'!$R:$S,2,FALSE),M427)</f>
        <v/>
      </c>
      <c r="P427" s="136" t="str">
        <f t="shared" si="41"/>
        <v/>
      </c>
      <c r="Q427" s="148" t="str">
        <f>IFERROR(F427*VLOOKUP(J427,'Table de correspondance'!$D:$E,2,FALSE),"")</f>
        <v/>
      </c>
      <c r="R427" s="148"/>
      <c r="S427" s="136" t="str">
        <f t="shared" si="42"/>
        <v/>
      </c>
      <c r="T427" s="165" t="str">
        <f t="shared" si="43"/>
        <v/>
      </c>
      <c r="U427" s="167" t="str">
        <f t="shared" si="44"/>
        <v/>
      </c>
      <c r="V427" s="167"/>
      <c r="Z427" s="19"/>
      <c r="AA427" s="23"/>
      <c r="AB427" s="23"/>
      <c r="AC427" s="23"/>
      <c r="AD427" s="19"/>
      <c r="AE427" s="19"/>
      <c r="AG427" s="63"/>
      <c r="AH427" s="64"/>
    </row>
    <row r="428" spans="13:34" ht="15" x14ac:dyDescent="0.25">
      <c r="M428" s="136" t="str">
        <f>IFERROR(INDEX(Packs!$M:$V,MATCH($P428,Packs!$W:$W,0),MATCH($K428,Packs!$M$1:$V$1,0)),"")</f>
        <v/>
      </c>
      <c r="N428" s="136" t="str">
        <f t="shared" si="40"/>
        <v/>
      </c>
      <c r="O428" s="136" t="str">
        <f>IFERROR(VLOOKUP(N428,'Table de correspondance'!$R:$S,2,FALSE),M428)</f>
        <v/>
      </c>
      <c r="P428" s="136" t="str">
        <f t="shared" si="41"/>
        <v/>
      </c>
      <c r="Q428" s="148" t="str">
        <f>IFERROR(F428*VLOOKUP(J428,'Table de correspondance'!$D:$E,2,FALSE),"")</f>
        <v/>
      </c>
      <c r="R428" s="148"/>
      <c r="S428" s="136" t="str">
        <f t="shared" si="42"/>
        <v/>
      </c>
      <c r="T428" s="165" t="str">
        <f t="shared" si="43"/>
        <v/>
      </c>
      <c r="U428" s="167" t="str">
        <f t="shared" si="44"/>
        <v/>
      </c>
      <c r="V428" s="167"/>
      <c r="Z428" s="19"/>
      <c r="AA428" s="23"/>
      <c r="AB428" s="23"/>
      <c r="AC428" s="23"/>
      <c r="AD428" s="19"/>
      <c r="AE428" s="19"/>
      <c r="AG428" s="63"/>
      <c r="AH428" s="64"/>
    </row>
    <row r="429" spans="13:34" ht="15" x14ac:dyDescent="0.25">
      <c r="M429" s="136" t="str">
        <f>IFERROR(INDEX(Packs!$M:$V,MATCH($P429,Packs!$W:$W,0),MATCH($K429,Packs!$M$1:$V$1,0)),"")</f>
        <v/>
      </c>
      <c r="N429" s="136" t="str">
        <f t="shared" si="40"/>
        <v/>
      </c>
      <c r="O429" s="136" t="str">
        <f>IFERROR(VLOOKUP(N429,'Table de correspondance'!$R:$S,2,FALSE),M429)</f>
        <v/>
      </c>
      <c r="P429" s="136" t="str">
        <f t="shared" si="41"/>
        <v/>
      </c>
      <c r="Q429" s="148" t="str">
        <f>IFERROR(F429*VLOOKUP(J429,'Table de correspondance'!$D:$E,2,FALSE),"")</f>
        <v/>
      </c>
      <c r="R429" s="148"/>
      <c r="S429" s="136" t="str">
        <f t="shared" si="42"/>
        <v/>
      </c>
      <c r="T429" s="165" t="str">
        <f t="shared" si="43"/>
        <v/>
      </c>
      <c r="U429" s="167" t="str">
        <f t="shared" si="44"/>
        <v/>
      </c>
      <c r="V429" s="167"/>
      <c r="Z429" s="19"/>
      <c r="AA429" s="23"/>
      <c r="AB429" s="23"/>
      <c r="AC429" s="23"/>
      <c r="AD429" s="19"/>
      <c r="AE429" s="19"/>
      <c r="AG429" s="63"/>
      <c r="AH429" s="64"/>
    </row>
    <row r="430" spans="13:34" ht="15" x14ac:dyDescent="0.25">
      <c r="M430" s="136" t="str">
        <f>IFERROR(INDEX(Packs!$M:$V,MATCH($P430,Packs!$W:$W,0),MATCH($K430,Packs!$M$1:$V$1,0)),"")</f>
        <v/>
      </c>
      <c r="N430" s="136" t="str">
        <f t="shared" si="40"/>
        <v/>
      </c>
      <c r="O430" s="136" t="str">
        <f>IFERROR(VLOOKUP(N430,'Table de correspondance'!$R:$S,2,FALSE),M430)</f>
        <v/>
      </c>
      <c r="P430" s="136" t="str">
        <f t="shared" si="41"/>
        <v/>
      </c>
      <c r="Q430" s="148" t="str">
        <f>IFERROR(F430*VLOOKUP(J430,'Table de correspondance'!$D:$E,2,FALSE),"")</f>
        <v/>
      </c>
      <c r="R430" s="148"/>
      <c r="S430" s="136" t="str">
        <f t="shared" si="42"/>
        <v/>
      </c>
      <c r="T430" s="165" t="str">
        <f t="shared" si="43"/>
        <v/>
      </c>
      <c r="U430" s="167" t="str">
        <f t="shared" si="44"/>
        <v/>
      </c>
      <c r="V430" s="167"/>
      <c r="Z430" s="19"/>
      <c r="AA430" s="23"/>
      <c r="AB430" s="23"/>
      <c r="AC430" s="23"/>
      <c r="AD430" s="19"/>
      <c r="AE430" s="19"/>
      <c r="AG430" s="63"/>
      <c r="AH430" s="64"/>
    </row>
    <row r="431" spans="13:34" ht="15" x14ac:dyDescent="0.25">
      <c r="M431" s="136" t="str">
        <f>IFERROR(INDEX(Packs!$M:$V,MATCH($P431,Packs!$W:$W,0),MATCH($K431,Packs!$M$1:$V$1,0)),"")</f>
        <v/>
      </c>
      <c r="N431" s="136" t="str">
        <f t="shared" si="40"/>
        <v/>
      </c>
      <c r="O431" s="136" t="str">
        <f>IFERROR(VLOOKUP(N431,'Table de correspondance'!$R:$S,2,FALSE),M431)</f>
        <v/>
      </c>
      <c r="P431" s="136" t="str">
        <f t="shared" si="41"/>
        <v/>
      </c>
      <c r="Q431" s="148" t="str">
        <f>IFERROR(F431*VLOOKUP(J431,'Table de correspondance'!$D:$E,2,FALSE),"")</f>
        <v/>
      </c>
      <c r="R431" s="148"/>
      <c r="S431" s="136" t="str">
        <f t="shared" si="42"/>
        <v/>
      </c>
      <c r="T431" s="165" t="str">
        <f t="shared" si="43"/>
        <v/>
      </c>
      <c r="U431" s="167" t="str">
        <f t="shared" si="44"/>
        <v/>
      </c>
      <c r="V431" s="167"/>
      <c r="Z431" s="19"/>
      <c r="AA431" s="23"/>
      <c r="AB431" s="23"/>
      <c r="AC431" s="23"/>
      <c r="AD431" s="19"/>
      <c r="AE431" s="19"/>
      <c r="AG431" s="63"/>
      <c r="AH431" s="64"/>
    </row>
    <row r="432" spans="13:34" ht="15" x14ac:dyDescent="0.25">
      <c r="M432" s="136" t="str">
        <f>IFERROR(INDEX(Packs!$M:$V,MATCH($P432,Packs!$W:$W,0),MATCH($K432,Packs!$M$1:$V$1,0)),"")</f>
        <v/>
      </c>
      <c r="N432" s="136" t="str">
        <f t="shared" si="40"/>
        <v/>
      </c>
      <c r="O432" s="136" t="str">
        <f>IFERROR(VLOOKUP(N432,'Table de correspondance'!$R:$S,2,FALSE),M432)</f>
        <v/>
      </c>
      <c r="P432" s="136" t="str">
        <f t="shared" si="41"/>
        <v/>
      </c>
      <c r="Q432" s="148" t="str">
        <f>IFERROR(F432*VLOOKUP(J432,'Table de correspondance'!$D:$E,2,FALSE),"")</f>
        <v/>
      </c>
      <c r="R432" s="148"/>
      <c r="S432" s="136" t="str">
        <f t="shared" si="42"/>
        <v/>
      </c>
      <c r="T432" s="165" t="str">
        <f t="shared" si="43"/>
        <v/>
      </c>
      <c r="U432" s="167" t="str">
        <f t="shared" si="44"/>
        <v/>
      </c>
      <c r="V432" s="167"/>
      <c r="Z432" s="19"/>
      <c r="AA432" s="23"/>
      <c r="AB432" s="23"/>
      <c r="AC432" s="23"/>
      <c r="AD432" s="19"/>
      <c r="AE432" s="19"/>
      <c r="AG432" s="63"/>
      <c r="AH432" s="64"/>
    </row>
    <row r="433" spans="13:34" ht="15" x14ac:dyDescent="0.25">
      <c r="M433" s="136" t="str">
        <f>IFERROR(INDEX(Packs!$M:$V,MATCH($P433,Packs!$W:$W,0),MATCH($K433,Packs!$M$1:$V$1,0)),"")</f>
        <v/>
      </c>
      <c r="N433" s="136" t="str">
        <f t="shared" si="40"/>
        <v/>
      </c>
      <c r="O433" s="136" t="str">
        <f>IFERROR(VLOOKUP(N433,'Table de correspondance'!$R:$S,2,FALSE),M433)</f>
        <v/>
      </c>
      <c r="P433" s="136" t="str">
        <f t="shared" si="41"/>
        <v/>
      </c>
      <c r="Q433" s="148" t="str">
        <f>IFERROR(F433*VLOOKUP(J433,'Table de correspondance'!$D:$E,2,FALSE),"")</f>
        <v/>
      </c>
      <c r="R433" s="148"/>
      <c r="S433" s="136" t="str">
        <f t="shared" si="42"/>
        <v/>
      </c>
      <c r="T433" s="165" t="str">
        <f t="shared" si="43"/>
        <v/>
      </c>
      <c r="U433" s="167" t="str">
        <f t="shared" si="44"/>
        <v/>
      </c>
      <c r="V433" s="167"/>
      <c r="Z433" s="19"/>
      <c r="AA433" s="23"/>
      <c r="AB433" s="23"/>
      <c r="AC433" s="23"/>
      <c r="AD433" s="19"/>
      <c r="AE433" s="19"/>
      <c r="AG433" s="63"/>
      <c r="AH433" s="64"/>
    </row>
    <row r="434" spans="13:34" ht="15" x14ac:dyDescent="0.25">
      <c r="M434" s="136" t="str">
        <f>IFERROR(INDEX(Packs!$M:$V,MATCH($P434,Packs!$W:$W,0),MATCH($K434,Packs!$M$1:$V$1,0)),"")</f>
        <v/>
      </c>
      <c r="N434" s="136" t="str">
        <f t="shared" si="40"/>
        <v/>
      </c>
      <c r="O434" s="136" t="str">
        <f>IFERROR(VLOOKUP(N434,'Table de correspondance'!$R:$S,2,FALSE),M434)</f>
        <v/>
      </c>
      <c r="P434" s="136" t="str">
        <f t="shared" si="41"/>
        <v/>
      </c>
      <c r="Q434" s="148" t="str">
        <f>IFERROR(F434*VLOOKUP(J434,'Table de correspondance'!$D:$E,2,FALSE),"")</f>
        <v/>
      </c>
      <c r="R434" s="148"/>
      <c r="S434" s="136" t="str">
        <f t="shared" si="42"/>
        <v/>
      </c>
      <c r="T434" s="165" t="str">
        <f t="shared" si="43"/>
        <v/>
      </c>
      <c r="U434" s="167" t="str">
        <f t="shared" si="44"/>
        <v/>
      </c>
      <c r="V434" s="167"/>
      <c r="Z434" s="19"/>
      <c r="AA434" s="23"/>
      <c r="AB434" s="23"/>
      <c r="AC434" s="23"/>
      <c r="AD434" s="19"/>
      <c r="AE434" s="19"/>
      <c r="AG434" s="63"/>
      <c r="AH434" s="64"/>
    </row>
    <row r="435" spans="13:34" ht="15" x14ac:dyDescent="0.25">
      <c r="M435" s="136" t="str">
        <f>IFERROR(INDEX(Packs!$M:$V,MATCH($P435,Packs!$W:$W,0),MATCH($K435,Packs!$M$1:$V$1,0)),"")</f>
        <v/>
      </c>
      <c r="N435" s="136" t="str">
        <f t="shared" si="40"/>
        <v/>
      </c>
      <c r="O435" s="136" t="str">
        <f>IFERROR(VLOOKUP(N435,'Table de correspondance'!$R:$S,2,FALSE),M435)</f>
        <v/>
      </c>
      <c r="P435" s="136" t="str">
        <f t="shared" si="41"/>
        <v/>
      </c>
      <c r="Q435" s="148" t="str">
        <f>IFERROR(F435*VLOOKUP(J435,'Table de correspondance'!$D:$E,2,FALSE),"")</f>
        <v/>
      </c>
      <c r="R435" s="148"/>
      <c r="S435" s="136" t="str">
        <f t="shared" si="42"/>
        <v/>
      </c>
      <c r="T435" s="165" t="str">
        <f t="shared" si="43"/>
        <v/>
      </c>
      <c r="U435" s="167" t="str">
        <f t="shared" si="44"/>
        <v/>
      </c>
      <c r="V435" s="167"/>
      <c r="Z435" s="19"/>
      <c r="AA435" s="23"/>
      <c r="AB435" s="23"/>
      <c r="AC435" s="23"/>
      <c r="AD435" s="19"/>
      <c r="AE435" s="19"/>
      <c r="AG435" s="63"/>
      <c r="AH435" s="64"/>
    </row>
    <row r="436" spans="13:34" ht="15" x14ac:dyDescent="0.25">
      <c r="M436" s="136" t="str">
        <f>IFERROR(INDEX(Packs!$M:$V,MATCH($P436,Packs!$W:$W,0),MATCH($K436,Packs!$M$1:$V$1,0)),"")</f>
        <v/>
      </c>
      <c r="N436" s="136" t="str">
        <f t="shared" si="40"/>
        <v/>
      </c>
      <c r="O436" s="136" t="str">
        <f>IFERROR(VLOOKUP(N436,'Table de correspondance'!$R:$S,2,FALSE),M436)</f>
        <v/>
      </c>
      <c r="P436" s="136" t="str">
        <f t="shared" si="41"/>
        <v/>
      </c>
      <c r="Q436" s="148" t="str">
        <f>IFERROR(F436*VLOOKUP(J436,'Table de correspondance'!$D:$E,2,FALSE),"")</f>
        <v/>
      </c>
      <c r="R436" s="148"/>
      <c r="S436" s="136" t="str">
        <f t="shared" si="42"/>
        <v/>
      </c>
      <c r="T436" s="165" t="str">
        <f t="shared" si="43"/>
        <v/>
      </c>
      <c r="U436" s="167" t="str">
        <f t="shared" si="44"/>
        <v/>
      </c>
      <c r="V436" s="167"/>
      <c r="Z436" s="19"/>
      <c r="AA436" s="23"/>
      <c r="AB436" s="23"/>
      <c r="AC436" s="23"/>
      <c r="AD436" s="19"/>
      <c r="AE436" s="19"/>
      <c r="AG436" s="63"/>
      <c r="AH436" s="64"/>
    </row>
    <row r="437" spans="13:34" ht="15" x14ac:dyDescent="0.25">
      <c r="M437" s="136" t="str">
        <f>IFERROR(INDEX(Packs!$M:$V,MATCH($P437,Packs!$W:$W,0),MATCH($K437,Packs!$M$1:$V$1,0)),"")</f>
        <v/>
      </c>
      <c r="N437" s="136" t="str">
        <f t="shared" si="40"/>
        <v/>
      </c>
      <c r="O437" s="136" t="str">
        <f>IFERROR(VLOOKUP(N437,'Table de correspondance'!$R:$S,2,FALSE),M437)</f>
        <v/>
      </c>
      <c r="P437" s="136" t="str">
        <f t="shared" si="41"/>
        <v/>
      </c>
      <c r="Q437" s="148" t="str">
        <f>IFERROR(F437*VLOOKUP(J437,'Table de correspondance'!$D:$E,2,FALSE),"")</f>
        <v/>
      </c>
      <c r="R437" s="148"/>
      <c r="S437" s="136" t="str">
        <f t="shared" si="42"/>
        <v/>
      </c>
      <c r="T437" s="165" t="str">
        <f t="shared" si="43"/>
        <v/>
      </c>
      <c r="U437" s="167" t="str">
        <f t="shared" si="44"/>
        <v/>
      </c>
      <c r="V437" s="167"/>
      <c r="Z437" s="19"/>
      <c r="AA437" s="23"/>
      <c r="AB437" s="23"/>
      <c r="AC437" s="23"/>
      <c r="AD437" s="19"/>
      <c r="AE437" s="19"/>
      <c r="AG437" s="63"/>
      <c r="AH437" s="64"/>
    </row>
    <row r="438" spans="13:34" ht="15" x14ac:dyDescent="0.25">
      <c r="M438" s="136" t="str">
        <f>IFERROR(INDEX(Packs!$M:$V,MATCH($P438,Packs!$W:$W,0),MATCH($K438,Packs!$M$1:$V$1,0)),"")</f>
        <v/>
      </c>
      <c r="N438" s="136" t="str">
        <f t="shared" si="40"/>
        <v/>
      </c>
      <c r="O438" s="136" t="str">
        <f>IFERROR(VLOOKUP(N438,'Table de correspondance'!$R:$S,2,FALSE),M438)</f>
        <v/>
      </c>
      <c r="P438" s="136" t="str">
        <f t="shared" si="41"/>
        <v/>
      </c>
      <c r="Q438" s="148" t="str">
        <f>IFERROR(F438*VLOOKUP(J438,'Table de correspondance'!$D:$E,2,FALSE),"")</f>
        <v/>
      </c>
      <c r="R438" s="148"/>
      <c r="S438" s="136" t="str">
        <f t="shared" si="42"/>
        <v/>
      </c>
      <c r="T438" s="165" t="str">
        <f t="shared" si="43"/>
        <v/>
      </c>
      <c r="U438" s="167" t="str">
        <f t="shared" si="44"/>
        <v/>
      </c>
      <c r="V438" s="167"/>
      <c r="Z438" s="19"/>
      <c r="AA438" s="23"/>
      <c r="AB438" s="23"/>
      <c r="AC438" s="23"/>
      <c r="AD438" s="19"/>
      <c r="AE438" s="19"/>
      <c r="AG438" s="63"/>
      <c r="AH438" s="64"/>
    </row>
    <row r="439" spans="13:34" ht="15" x14ac:dyDescent="0.25">
      <c r="M439" s="136" t="str">
        <f>IFERROR(INDEX(Packs!$M:$V,MATCH($P439,Packs!$W:$W,0),MATCH($K439,Packs!$M$1:$V$1,0)),"")</f>
        <v/>
      </c>
      <c r="N439" s="136" t="str">
        <f t="shared" si="40"/>
        <v/>
      </c>
      <c r="O439" s="136" t="str">
        <f>IFERROR(VLOOKUP(N439,'Table de correspondance'!$R:$S,2,FALSE),M439)</f>
        <v/>
      </c>
      <c r="P439" s="136" t="str">
        <f t="shared" si="41"/>
        <v/>
      </c>
      <c r="Q439" s="148" t="str">
        <f>IFERROR(F439*VLOOKUP(J439,'Table de correspondance'!$D:$E,2,FALSE),"")</f>
        <v/>
      </c>
      <c r="R439" s="148"/>
      <c r="S439" s="136" t="str">
        <f t="shared" si="42"/>
        <v/>
      </c>
      <c r="T439" s="165" t="str">
        <f t="shared" si="43"/>
        <v/>
      </c>
      <c r="U439" s="167" t="str">
        <f t="shared" si="44"/>
        <v/>
      </c>
      <c r="V439" s="167"/>
      <c r="Z439" s="19"/>
      <c r="AA439" s="23"/>
      <c r="AB439" s="23"/>
      <c r="AC439" s="23"/>
      <c r="AD439" s="19"/>
      <c r="AE439" s="19"/>
      <c r="AG439" s="63"/>
      <c r="AH439" s="64"/>
    </row>
    <row r="440" spans="13:34" ht="15" x14ac:dyDescent="0.25">
      <c r="M440" s="136" t="str">
        <f>IFERROR(INDEX(Packs!$M:$V,MATCH($P440,Packs!$W:$W,0),MATCH($K440,Packs!$M$1:$V$1,0)),"")</f>
        <v/>
      </c>
      <c r="N440" s="136" t="str">
        <f t="shared" si="40"/>
        <v/>
      </c>
      <c r="O440" s="136" t="str">
        <f>IFERROR(VLOOKUP(N440,'Table de correspondance'!$R:$S,2,FALSE),M440)</f>
        <v/>
      </c>
      <c r="P440" s="136" t="str">
        <f t="shared" si="41"/>
        <v/>
      </c>
      <c r="Q440" s="148" t="str">
        <f>IFERROR(F440*VLOOKUP(J440,'Table de correspondance'!$D:$E,2,FALSE),"")</f>
        <v/>
      </c>
      <c r="R440" s="148"/>
      <c r="S440" s="136" t="str">
        <f t="shared" si="42"/>
        <v/>
      </c>
      <c r="T440" s="165" t="str">
        <f t="shared" si="43"/>
        <v/>
      </c>
      <c r="U440" s="167" t="str">
        <f t="shared" si="44"/>
        <v/>
      </c>
      <c r="V440" s="167"/>
      <c r="Z440" s="19"/>
      <c r="AA440" s="23"/>
      <c r="AB440" s="23"/>
      <c r="AC440" s="23"/>
      <c r="AD440" s="19"/>
      <c r="AE440" s="19"/>
      <c r="AG440" s="63"/>
      <c r="AH440" s="64"/>
    </row>
    <row r="441" spans="13:34" ht="15" x14ac:dyDescent="0.25">
      <c r="M441" s="136" t="str">
        <f>IFERROR(INDEX(Packs!$M:$V,MATCH($P441,Packs!$W:$W,0),MATCH($K441,Packs!$M$1:$V$1,0)),"")</f>
        <v/>
      </c>
      <c r="N441" s="136" t="str">
        <f t="shared" si="40"/>
        <v/>
      </c>
      <c r="O441" s="136" t="str">
        <f>IFERROR(VLOOKUP(N441,'Table de correspondance'!$R:$S,2,FALSE),M441)</f>
        <v/>
      </c>
      <c r="P441" s="136" t="str">
        <f t="shared" si="41"/>
        <v/>
      </c>
      <c r="Q441" s="148" t="str">
        <f>IFERROR(F441*VLOOKUP(J441,'Table de correspondance'!$D:$E,2,FALSE),"")</f>
        <v/>
      </c>
      <c r="R441" s="148"/>
      <c r="S441" s="136" t="str">
        <f t="shared" si="42"/>
        <v/>
      </c>
      <c r="T441" s="165" t="str">
        <f t="shared" si="43"/>
        <v/>
      </c>
      <c r="U441" s="167" t="str">
        <f t="shared" si="44"/>
        <v/>
      </c>
      <c r="V441" s="167"/>
      <c r="Z441" s="19"/>
      <c r="AA441" s="23"/>
      <c r="AB441" s="23"/>
      <c r="AC441" s="23"/>
      <c r="AD441" s="19"/>
      <c r="AE441" s="19"/>
      <c r="AG441" s="63"/>
      <c r="AH441" s="64"/>
    </row>
    <row r="442" spans="13:34" ht="15" x14ac:dyDescent="0.25">
      <c r="M442" s="136" t="str">
        <f>IFERROR(INDEX(Packs!$M:$V,MATCH($P442,Packs!$W:$W,0),MATCH($K442,Packs!$M$1:$V$1,0)),"")</f>
        <v/>
      </c>
      <c r="N442" s="136" t="str">
        <f t="shared" si="40"/>
        <v/>
      </c>
      <c r="O442" s="136" t="str">
        <f>IFERROR(VLOOKUP(N442,'Table de correspondance'!$R:$S,2,FALSE),M442)</f>
        <v/>
      </c>
      <c r="P442" s="136" t="str">
        <f t="shared" si="41"/>
        <v/>
      </c>
      <c r="Q442" s="148" t="str">
        <f>IFERROR(F442*VLOOKUP(J442,'Table de correspondance'!$D:$E,2,FALSE),"")</f>
        <v/>
      </c>
      <c r="R442" s="148"/>
      <c r="S442" s="136" t="str">
        <f t="shared" si="42"/>
        <v/>
      </c>
      <c r="T442" s="165" t="str">
        <f t="shared" si="43"/>
        <v/>
      </c>
      <c r="U442" s="167" t="str">
        <f t="shared" si="44"/>
        <v/>
      </c>
      <c r="V442" s="167"/>
      <c r="Z442" s="19"/>
      <c r="AA442" s="23"/>
      <c r="AB442" s="23"/>
      <c r="AC442" s="23"/>
      <c r="AD442" s="19"/>
      <c r="AE442" s="19"/>
      <c r="AG442" s="63"/>
      <c r="AH442" s="64"/>
    </row>
    <row r="443" spans="13:34" ht="15" x14ac:dyDescent="0.25">
      <c r="M443" s="136" t="str">
        <f>IFERROR(INDEX(Packs!$M:$V,MATCH($P443,Packs!$W:$W,0),MATCH($K443,Packs!$M$1:$V$1,0)),"")</f>
        <v/>
      </c>
      <c r="N443" s="136" t="str">
        <f t="shared" si="40"/>
        <v/>
      </c>
      <c r="O443" s="136" t="str">
        <f>IFERROR(VLOOKUP(N443,'Table de correspondance'!$R:$S,2,FALSE),M443)</f>
        <v/>
      </c>
      <c r="P443" s="136" t="str">
        <f t="shared" si="41"/>
        <v/>
      </c>
      <c r="Q443" s="148" t="str">
        <f>IFERROR(F443*VLOOKUP(J443,'Table de correspondance'!$D:$E,2,FALSE),"")</f>
        <v/>
      </c>
      <c r="R443" s="148"/>
      <c r="S443" s="136" t="str">
        <f t="shared" si="42"/>
        <v/>
      </c>
      <c r="T443" s="165" t="str">
        <f t="shared" si="43"/>
        <v/>
      </c>
      <c r="U443" s="167" t="str">
        <f t="shared" si="44"/>
        <v/>
      </c>
      <c r="V443" s="167"/>
      <c r="Z443" s="19"/>
      <c r="AA443" s="23"/>
      <c r="AB443" s="23"/>
      <c r="AC443" s="23"/>
      <c r="AD443" s="19"/>
      <c r="AE443" s="19"/>
      <c r="AG443" s="63"/>
      <c r="AH443" s="64"/>
    </row>
    <row r="444" spans="13:34" ht="15" x14ac:dyDescent="0.25">
      <c r="M444" s="136" t="str">
        <f>IFERROR(INDEX(Packs!$M:$V,MATCH($P444,Packs!$W:$W,0),MATCH($K444,Packs!$M$1:$V$1,0)),"")</f>
        <v/>
      </c>
      <c r="N444" s="136" t="str">
        <f t="shared" si="40"/>
        <v/>
      </c>
      <c r="O444" s="136" t="str">
        <f>IFERROR(VLOOKUP(N444,'Table de correspondance'!$R:$S,2,FALSE),M444)</f>
        <v/>
      </c>
      <c r="P444" s="136" t="str">
        <f t="shared" si="41"/>
        <v/>
      </c>
      <c r="Q444" s="148" t="str">
        <f>IFERROR(F444*VLOOKUP(J444,'Table de correspondance'!$D:$E,2,FALSE),"")</f>
        <v/>
      </c>
      <c r="R444" s="148"/>
      <c r="S444" s="136" t="str">
        <f t="shared" si="42"/>
        <v/>
      </c>
      <c r="T444" s="165" t="str">
        <f t="shared" si="43"/>
        <v/>
      </c>
      <c r="U444" s="167" t="str">
        <f t="shared" si="44"/>
        <v/>
      </c>
      <c r="V444" s="167"/>
      <c r="Z444" s="19"/>
      <c r="AA444" s="23"/>
      <c r="AB444" s="23"/>
      <c r="AC444" s="23"/>
      <c r="AD444" s="19"/>
      <c r="AE444" s="19"/>
      <c r="AG444" s="63"/>
      <c r="AH444" s="64"/>
    </row>
    <row r="445" spans="13:34" ht="15" x14ac:dyDescent="0.25">
      <c r="M445" s="136" t="str">
        <f>IFERROR(INDEX(Packs!$M:$V,MATCH($P445,Packs!$W:$W,0),MATCH($K445,Packs!$M$1:$V$1,0)),"")</f>
        <v/>
      </c>
      <c r="N445" s="136" t="str">
        <f t="shared" si="40"/>
        <v/>
      </c>
      <c r="O445" s="136" t="str">
        <f>IFERROR(VLOOKUP(N445,'Table de correspondance'!$R:$S,2,FALSE),M445)</f>
        <v/>
      </c>
      <c r="P445" s="136" t="str">
        <f t="shared" si="41"/>
        <v/>
      </c>
      <c r="Q445" s="148" t="str">
        <f>IFERROR(F445*VLOOKUP(J445,'Table de correspondance'!$D:$E,2,FALSE),"")</f>
        <v/>
      </c>
      <c r="R445" s="148"/>
      <c r="S445" s="136" t="str">
        <f t="shared" si="42"/>
        <v/>
      </c>
      <c r="T445" s="165" t="str">
        <f t="shared" si="43"/>
        <v/>
      </c>
      <c r="U445" s="167" t="str">
        <f t="shared" si="44"/>
        <v/>
      </c>
      <c r="V445" s="167"/>
      <c r="Z445" s="19"/>
      <c r="AA445" s="23"/>
      <c r="AB445" s="23"/>
      <c r="AC445" s="23"/>
      <c r="AD445" s="19"/>
      <c r="AE445" s="19"/>
      <c r="AG445" s="63"/>
      <c r="AH445" s="64"/>
    </row>
    <row r="446" spans="13:34" ht="15" x14ac:dyDescent="0.25">
      <c r="M446" s="136" t="str">
        <f>IFERROR(INDEX(Packs!$M:$V,MATCH($P446,Packs!$W:$W,0),MATCH($K446,Packs!$M$1:$V$1,0)),"")</f>
        <v/>
      </c>
      <c r="N446" s="136" t="str">
        <f t="shared" si="40"/>
        <v/>
      </c>
      <c r="O446" s="136" t="str">
        <f>IFERROR(VLOOKUP(N446,'Table de correspondance'!$R:$S,2,FALSE),M446)</f>
        <v/>
      </c>
      <c r="P446" s="136" t="str">
        <f t="shared" si="41"/>
        <v/>
      </c>
      <c r="Q446" s="148" t="str">
        <f>IFERROR(F446*VLOOKUP(J446,'Table de correspondance'!$D:$E,2,FALSE),"")</f>
        <v/>
      </c>
      <c r="R446" s="148"/>
      <c r="S446" s="136" t="str">
        <f t="shared" si="42"/>
        <v/>
      </c>
      <c r="T446" s="165" t="str">
        <f t="shared" si="43"/>
        <v/>
      </c>
      <c r="U446" s="167" t="str">
        <f t="shared" si="44"/>
        <v/>
      </c>
      <c r="V446" s="167"/>
      <c r="Z446" s="19"/>
      <c r="AA446" s="23"/>
      <c r="AB446" s="23"/>
      <c r="AC446" s="23"/>
      <c r="AD446" s="19"/>
      <c r="AE446" s="19"/>
      <c r="AG446" s="63"/>
      <c r="AH446" s="64"/>
    </row>
    <row r="447" spans="13:34" ht="15" x14ac:dyDescent="0.25">
      <c r="M447" s="136" t="str">
        <f>IFERROR(INDEX(Packs!$M:$V,MATCH($P447,Packs!$W:$W,0),MATCH($K447,Packs!$M$1:$V$1,0)),"")</f>
        <v/>
      </c>
      <c r="N447" s="136" t="str">
        <f t="shared" si="40"/>
        <v/>
      </c>
      <c r="O447" s="136" t="str">
        <f>IFERROR(VLOOKUP(N447,'Table de correspondance'!$R:$S,2,FALSE),M447)</f>
        <v/>
      </c>
      <c r="P447" s="136" t="str">
        <f t="shared" si="41"/>
        <v/>
      </c>
      <c r="Q447" s="148" t="str">
        <f>IFERROR(F447*VLOOKUP(J447,'Table de correspondance'!$D:$E,2,FALSE),"")</f>
        <v/>
      </c>
      <c r="R447" s="148"/>
      <c r="S447" s="136" t="str">
        <f t="shared" si="42"/>
        <v/>
      </c>
      <c r="T447" s="165" t="str">
        <f t="shared" si="43"/>
        <v/>
      </c>
      <c r="U447" s="167" t="str">
        <f t="shared" si="44"/>
        <v/>
      </c>
      <c r="V447" s="167"/>
      <c r="Z447" s="19"/>
      <c r="AA447" s="23"/>
      <c r="AB447" s="23"/>
      <c r="AC447" s="23"/>
      <c r="AD447" s="19"/>
      <c r="AE447" s="19"/>
      <c r="AG447" s="63"/>
      <c r="AH447" s="64"/>
    </row>
    <row r="448" spans="13:34" ht="15" x14ac:dyDescent="0.25">
      <c r="M448" s="136" t="str">
        <f>IFERROR(INDEX(Packs!$M:$V,MATCH($P448,Packs!$W:$W,0),MATCH($K448,Packs!$M$1:$V$1,0)),"")</f>
        <v/>
      </c>
      <c r="N448" s="136" t="str">
        <f t="shared" si="40"/>
        <v/>
      </c>
      <c r="O448" s="136" t="str">
        <f>IFERROR(VLOOKUP(N448,'Table de correspondance'!$R:$S,2,FALSE),M448)</f>
        <v/>
      </c>
      <c r="P448" s="136" t="str">
        <f t="shared" si="41"/>
        <v/>
      </c>
      <c r="Q448" s="148" t="str">
        <f>IFERROR(F448*VLOOKUP(J448,'Table de correspondance'!$D:$E,2,FALSE),"")</f>
        <v/>
      </c>
      <c r="R448" s="148"/>
      <c r="S448" s="136" t="str">
        <f t="shared" si="42"/>
        <v/>
      </c>
      <c r="T448" s="165" t="str">
        <f t="shared" si="43"/>
        <v/>
      </c>
      <c r="U448" s="167" t="str">
        <f t="shared" si="44"/>
        <v/>
      </c>
      <c r="V448" s="167"/>
      <c r="Z448" s="19"/>
      <c r="AA448" s="23"/>
      <c r="AB448" s="23"/>
      <c r="AC448" s="23"/>
      <c r="AD448" s="19"/>
      <c r="AE448" s="19"/>
      <c r="AG448" s="63"/>
      <c r="AH448" s="64"/>
    </row>
    <row r="449" spans="13:34" ht="15" x14ac:dyDescent="0.25">
      <c r="M449" s="136" t="str">
        <f>IFERROR(INDEX(Packs!$M:$V,MATCH($P449,Packs!$W:$W,0),MATCH($K449,Packs!$M$1:$V$1,0)),"")</f>
        <v/>
      </c>
      <c r="N449" s="136" t="str">
        <f t="shared" si="40"/>
        <v/>
      </c>
      <c r="O449" s="136" t="str">
        <f>IFERROR(VLOOKUP(N449,'Table de correspondance'!$R:$S,2,FALSE),M449)</f>
        <v/>
      </c>
      <c r="P449" s="136" t="str">
        <f t="shared" si="41"/>
        <v/>
      </c>
      <c r="Q449" s="148" t="str">
        <f>IFERROR(F449*VLOOKUP(J449,'Table de correspondance'!$D:$E,2,FALSE),"")</f>
        <v/>
      </c>
      <c r="R449" s="148"/>
      <c r="S449" s="136" t="str">
        <f t="shared" si="42"/>
        <v/>
      </c>
      <c r="T449" s="165" t="str">
        <f t="shared" si="43"/>
        <v/>
      </c>
      <c r="U449" s="167" t="str">
        <f t="shared" si="44"/>
        <v/>
      </c>
      <c r="V449" s="167"/>
      <c r="Z449" s="19"/>
      <c r="AA449" s="23"/>
      <c r="AB449" s="23"/>
      <c r="AC449" s="23"/>
      <c r="AD449" s="19"/>
      <c r="AE449" s="19"/>
      <c r="AG449" s="63"/>
      <c r="AH449" s="64"/>
    </row>
    <row r="450" spans="13:34" ht="15" x14ac:dyDescent="0.25">
      <c r="M450" s="136" t="str">
        <f>IFERROR(INDEX(Packs!$M:$V,MATCH($P450,Packs!$W:$W,0),MATCH($K450,Packs!$M$1:$V$1,0)),"")</f>
        <v/>
      </c>
      <c r="N450" s="136" t="str">
        <f t="shared" si="40"/>
        <v/>
      </c>
      <c r="O450" s="136" t="str">
        <f>IFERROR(VLOOKUP(N450,'Table de correspondance'!$R:$S,2,FALSE),M450)</f>
        <v/>
      </c>
      <c r="P450" s="136" t="str">
        <f t="shared" si="41"/>
        <v/>
      </c>
      <c r="Q450" s="148" t="str">
        <f>IFERROR(F450*VLOOKUP(J450,'Table de correspondance'!$D:$E,2,FALSE),"")</f>
        <v/>
      </c>
      <c r="R450" s="148"/>
      <c r="S450" s="136" t="str">
        <f t="shared" si="42"/>
        <v/>
      </c>
      <c r="T450" s="165" t="str">
        <f t="shared" si="43"/>
        <v/>
      </c>
      <c r="U450" s="167" t="str">
        <f t="shared" si="44"/>
        <v/>
      </c>
      <c r="V450" s="167"/>
      <c r="Z450" s="19"/>
      <c r="AA450" s="23"/>
      <c r="AB450" s="23"/>
      <c r="AC450" s="23"/>
      <c r="AD450" s="19"/>
      <c r="AE450" s="19"/>
      <c r="AG450" s="63"/>
      <c r="AH450" s="64"/>
    </row>
    <row r="451" spans="13:34" ht="15" x14ac:dyDescent="0.25">
      <c r="M451" s="136" t="str">
        <f>IFERROR(INDEX(Packs!$M:$V,MATCH($P451,Packs!$W:$W,0),MATCH($K451,Packs!$M$1:$V$1,0)),"")</f>
        <v/>
      </c>
      <c r="N451" s="136" t="str">
        <f t="shared" si="40"/>
        <v/>
      </c>
      <c r="O451" s="136" t="str">
        <f>IFERROR(VLOOKUP(N451,'Table de correspondance'!$R:$S,2,FALSE),M451)</f>
        <v/>
      </c>
      <c r="P451" s="136" t="str">
        <f t="shared" si="41"/>
        <v/>
      </c>
      <c r="Q451" s="148" t="str">
        <f>IFERROR(F451*VLOOKUP(J451,'Table de correspondance'!$D:$E,2,FALSE),"")</f>
        <v/>
      </c>
      <c r="R451" s="148"/>
      <c r="S451" s="136" t="str">
        <f t="shared" si="42"/>
        <v/>
      </c>
      <c r="T451" s="165" t="str">
        <f t="shared" si="43"/>
        <v/>
      </c>
      <c r="U451" s="167" t="str">
        <f t="shared" si="44"/>
        <v/>
      </c>
      <c r="V451" s="167"/>
      <c r="Z451" s="19"/>
      <c r="AA451" s="23"/>
      <c r="AB451" s="23"/>
      <c r="AC451" s="23"/>
      <c r="AD451" s="19"/>
      <c r="AE451" s="19"/>
      <c r="AG451" s="63"/>
      <c r="AH451" s="64"/>
    </row>
    <row r="452" spans="13:34" ht="15" x14ac:dyDescent="0.25">
      <c r="M452" s="136" t="str">
        <f>IFERROR(INDEX(Packs!$M:$V,MATCH($P452,Packs!$W:$W,0),MATCH($K452,Packs!$M$1:$V$1,0)),"")</f>
        <v/>
      </c>
      <c r="N452" s="136" t="str">
        <f t="shared" si="40"/>
        <v/>
      </c>
      <c r="O452" s="136" t="str">
        <f>IFERROR(VLOOKUP(N452,'Table de correspondance'!$R:$S,2,FALSE),M452)</f>
        <v/>
      </c>
      <c r="P452" s="136" t="str">
        <f t="shared" si="41"/>
        <v/>
      </c>
      <c r="Q452" s="148" t="str">
        <f>IFERROR(F452*VLOOKUP(J452,'Table de correspondance'!$D:$E,2,FALSE),"")</f>
        <v/>
      </c>
      <c r="R452" s="148"/>
      <c r="S452" s="136" t="str">
        <f t="shared" si="42"/>
        <v/>
      </c>
      <c r="T452" s="165" t="str">
        <f t="shared" si="43"/>
        <v/>
      </c>
      <c r="U452" s="167" t="str">
        <f t="shared" si="44"/>
        <v/>
      </c>
      <c r="V452" s="167"/>
      <c r="Z452" s="19"/>
      <c r="AA452" s="23"/>
      <c r="AB452" s="23"/>
      <c r="AC452" s="23"/>
      <c r="AD452" s="19"/>
      <c r="AE452" s="19"/>
      <c r="AG452" s="63"/>
      <c r="AH452" s="64"/>
    </row>
    <row r="453" spans="13:34" ht="15" x14ac:dyDescent="0.25">
      <c r="M453" s="136" t="str">
        <f>IFERROR(INDEX(Packs!$M:$V,MATCH($P453,Packs!$W:$W,0),MATCH($K453,Packs!$M$1:$V$1,0)),"")</f>
        <v/>
      </c>
      <c r="N453" s="136" t="str">
        <f t="shared" si="40"/>
        <v/>
      </c>
      <c r="O453" s="136" t="str">
        <f>IFERROR(VLOOKUP(N453,'Table de correspondance'!$R:$S,2,FALSE),M453)</f>
        <v/>
      </c>
      <c r="P453" s="136" t="str">
        <f t="shared" si="41"/>
        <v/>
      </c>
      <c r="Q453" s="148" t="str">
        <f>IFERROR(F453*VLOOKUP(J453,'Table de correspondance'!$D:$E,2,FALSE),"")</f>
        <v/>
      </c>
      <c r="R453" s="148"/>
      <c r="S453" s="136" t="str">
        <f t="shared" si="42"/>
        <v/>
      </c>
      <c r="T453" s="165" t="str">
        <f t="shared" si="43"/>
        <v/>
      </c>
      <c r="U453" s="167" t="str">
        <f t="shared" si="44"/>
        <v/>
      </c>
      <c r="V453" s="167"/>
      <c r="Z453" s="19"/>
      <c r="AA453" s="23"/>
      <c r="AB453" s="23"/>
      <c r="AC453" s="23"/>
      <c r="AD453" s="19"/>
      <c r="AE453" s="19"/>
      <c r="AG453" s="63"/>
      <c r="AH453" s="64"/>
    </row>
    <row r="454" spans="13:34" ht="15" x14ac:dyDescent="0.25">
      <c r="M454" s="136" t="str">
        <f>IFERROR(INDEX(Packs!$M:$V,MATCH($P454,Packs!$W:$W,0),MATCH($K454,Packs!$M$1:$V$1,0)),"")</f>
        <v/>
      </c>
      <c r="N454" s="136" t="str">
        <f t="shared" si="40"/>
        <v/>
      </c>
      <c r="O454" s="136" t="str">
        <f>IFERROR(VLOOKUP(N454,'Table de correspondance'!$R:$S,2,FALSE),M454)</f>
        <v/>
      </c>
      <c r="P454" s="136" t="str">
        <f t="shared" si="41"/>
        <v/>
      </c>
      <c r="Q454" s="148" t="str">
        <f>IFERROR(F454*VLOOKUP(J454,'Table de correspondance'!$D:$E,2,FALSE),"")</f>
        <v/>
      </c>
      <c r="R454" s="148"/>
      <c r="S454" s="136" t="str">
        <f t="shared" si="42"/>
        <v/>
      </c>
      <c r="T454" s="165" t="str">
        <f t="shared" si="43"/>
        <v/>
      </c>
      <c r="U454" s="167" t="str">
        <f t="shared" si="44"/>
        <v/>
      </c>
      <c r="V454" s="167"/>
      <c r="Z454" s="19"/>
      <c r="AA454" s="23"/>
      <c r="AB454" s="23"/>
      <c r="AC454" s="23"/>
      <c r="AD454" s="19"/>
      <c r="AE454" s="19"/>
      <c r="AG454" s="63"/>
      <c r="AH454" s="64"/>
    </row>
    <row r="455" spans="13:34" ht="15" x14ac:dyDescent="0.25">
      <c r="M455" s="136" t="str">
        <f>IFERROR(INDEX(Packs!$M:$V,MATCH($P455,Packs!$W:$W,0),MATCH($K455,Packs!$M$1:$V$1,0)),"")</f>
        <v/>
      </c>
      <c r="N455" s="136" t="str">
        <f t="shared" si="40"/>
        <v/>
      </c>
      <c r="O455" s="136" t="str">
        <f>IFERROR(VLOOKUP(N455,'Table de correspondance'!$R:$S,2,FALSE),M455)</f>
        <v/>
      </c>
      <c r="P455" s="136" t="str">
        <f t="shared" si="41"/>
        <v/>
      </c>
      <c r="Q455" s="148" t="str">
        <f>IFERROR(F455*VLOOKUP(J455,'Table de correspondance'!$D:$E,2,FALSE),"")</f>
        <v/>
      </c>
      <c r="R455" s="148"/>
      <c r="S455" s="136" t="str">
        <f t="shared" si="42"/>
        <v/>
      </c>
      <c r="T455" s="165" t="str">
        <f t="shared" si="43"/>
        <v/>
      </c>
      <c r="U455" s="167" t="str">
        <f t="shared" si="44"/>
        <v/>
      </c>
      <c r="V455" s="167"/>
      <c r="Z455" s="19"/>
      <c r="AA455" s="23"/>
      <c r="AB455" s="23"/>
      <c r="AC455" s="23"/>
      <c r="AD455" s="19"/>
      <c r="AE455" s="19"/>
      <c r="AG455" s="63"/>
      <c r="AH455" s="64"/>
    </row>
    <row r="456" spans="13:34" ht="15" x14ac:dyDescent="0.25">
      <c r="M456" s="136" t="str">
        <f>IFERROR(INDEX(Packs!$M:$V,MATCH($P456,Packs!$W:$W,0),MATCH($K456,Packs!$M$1:$V$1,0)),"")</f>
        <v/>
      </c>
      <c r="N456" s="136" t="str">
        <f t="shared" si="40"/>
        <v/>
      </c>
      <c r="O456" s="136" t="str">
        <f>IFERROR(VLOOKUP(N456,'Table de correspondance'!$R:$S,2,FALSE),M456)</f>
        <v/>
      </c>
      <c r="P456" s="136" t="str">
        <f t="shared" si="41"/>
        <v/>
      </c>
      <c r="Q456" s="148" t="str">
        <f>IFERROR(F456*VLOOKUP(J456,'Table de correspondance'!$D:$E,2,FALSE),"")</f>
        <v/>
      </c>
      <c r="R456" s="148"/>
      <c r="S456" s="136" t="str">
        <f t="shared" si="42"/>
        <v/>
      </c>
      <c r="T456" s="165" t="str">
        <f t="shared" si="43"/>
        <v/>
      </c>
      <c r="U456" s="167" t="str">
        <f t="shared" si="44"/>
        <v/>
      </c>
      <c r="V456" s="167"/>
      <c r="Z456" s="19"/>
      <c r="AA456" s="23"/>
      <c r="AB456" s="23"/>
      <c r="AC456" s="23"/>
      <c r="AD456" s="19"/>
      <c r="AE456" s="19"/>
      <c r="AG456" s="63"/>
      <c r="AH456" s="64"/>
    </row>
    <row r="457" spans="13:34" ht="15" x14ac:dyDescent="0.25">
      <c r="M457" s="136" t="str">
        <f>IFERROR(INDEX(Packs!$M:$V,MATCH($P457,Packs!$W:$W,0),MATCH($K457,Packs!$M$1:$V$1,0)),"")</f>
        <v/>
      </c>
      <c r="N457" s="136" t="str">
        <f t="shared" si="40"/>
        <v/>
      </c>
      <c r="O457" s="136" t="str">
        <f>IFERROR(VLOOKUP(N457,'Table de correspondance'!$R:$S,2,FALSE),M457)</f>
        <v/>
      </c>
      <c r="P457" s="136" t="str">
        <f t="shared" si="41"/>
        <v/>
      </c>
      <c r="Q457" s="148" t="str">
        <f>IFERROR(F457*VLOOKUP(J457,'Table de correspondance'!$D:$E,2,FALSE),"")</f>
        <v/>
      </c>
      <c r="R457" s="148"/>
      <c r="S457" s="136" t="str">
        <f t="shared" si="42"/>
        <v/>
      </c>
      <c r="T457" s="165" t="str">
        <f t="shared" si="43"/>
        <v/>
      </c>
      <c r="U457" s="167" t="str">
        <f t="shared" si="44"/>
        <v/>
      </c>
      <c r="V457" s="167"/>
      <c r="Z457" s="19"/>
      <c r="AA457" s="23"/>
      <c r="AB457" s="23"/>
      <c r="AC457" s="23"/>
      <c r="AD457" s="19"/>
      <c r="AE457" s="19"/>
      <c r="AG457" s="63"/>
      <c r="AH457" s="64"/>
    </row>
    <row r="458" spans="13:34" ht="15" x14ac:dyDescent="0.25">
      <c r="M458" s="136" t="str">
        <f>IFERROR(INDEX(Packs!$M:$V,MATCH($P458,Packs!$W:$W,0),MATCH($K458,Packs!$M$1:$V$1,0)),"")</f>
        <v/>
      </c>
      <c r="N458" s="136" t="str">
        <f t="shared" si="40"/>
        <v/>
      </c>
      <c r="O458" s="136" t="str">
        <f>IFERROR(VLOOKUP(N458,'Table de correspondance'!$R:$S,2,FALSE),M458)</f>
        <v/>
      </c>
      <c r="P458" s="136" t="str">
        <f t="shared" si="41"/>
        <v/>
      </c>
      <c r="Q458" s="148" t="str">
        <f>IFERROR(F458*VLOOKUP(J458,'Table de correspondance'!$D:$E,2,FALSE),"")</f>
        <v/>
      </c>
      <c r="R458" s="148"/>
      <c r="S458" s="136" t="str">
        <f t="shared" si="42"/>
        <v/>
      </c>
      <c r="T458" s="165" t="str">
        <f t="shared" si="43"/>
        <v/>
      </c>
      <c r="U458" s="167" t="str">
        <f t="shared" si="44"/>
        <v/>
      </c>
      <c r="V458" s="167"/>
      <c r="Z458" s="19"/>
      <c r="AA458" s="23"/>
      <c r="AB458" s="23"/>
      <c r="AC458" s="23"/>
      <c r="AD458" s="19"/>
      <c r="AE458" s="19"/>
      <c r="AG458" s="63"/>
      <c r="AH458" s="64"/>
    </row>
    <row r="459" spans="13:34" ht="15" x14ac:dyDescent="0.25">
      <c r="M459" s="136" t="str">
        <f>IFERROR(INDEX(Packs!$M:$V,MATCH($P459,Packs!$W:$W,0),MATCH($K459,Packs!$M$1:$V$1,0)),"")</f>
        <v/>
      </c>
      <c r="N459" s="136" t="str">
        <f t="shared" si="40"/>
        <v/>
      </c>
      <c r="O459" s="136" t="str">
        <f>IFERROR(VLOOKUP(N459,'Table de correspondance'!$R:$S,2,FALSE),M459)</f>
        <v/>
      </c>
      <c r="P459" s="136" t="str">
        <f t="shared" si="41"/>
        <v/>
      </c>
      <c r="Q459" s="148" t="str">
        <f>IFERROR(F459*VLOOKUP(J459,'Table de correspondance'!$D:$E,2,FALSE),"")</f>
        <v/>
      </c>
      <c r="R459" s="148"/>
      <c r="S459" s="136" t="str">
        <f t="shared" si="42"/>
        <v/>
      </c>
      <c r="T459" s="165" t="str">
        <f t="shared" si="43"/>
        <v/>
      </c>
      <c r="U459" s="167" t="str">
        <f t="shared" si="44"/>
        <v/>
      </c>
      <c r="V459" s="167"/>
      <c r="Z459" s="19"/>
      <c r="AA459" s="23"/>
      <c r="AB459" s="23"/>
      <c r="AC459" s="23"/>
      <c r="AD459" s="19"/>
      <c r="AE459" s="19"/>
      <c r="AG459" s="63"/>
      <c r="AH459" s="64"/>
    </row>
    <row r="460" spans="13:34" ht="15" x14ac:dyDescent="0.25">
      <c r="M460" s="136" t="str">
        <f>IFERROR(INDEX(Packs!$M:$V,MATCH($P460,Packs!$W:$W,0),MATCH($K460,Packs!$M$1:$V$1,0)),"")</f>
        <v/>
      </c>
      <c r="N460" s="136" t="str">
        <f t="shared" si="40"/>
        <v/>
      </c>
      <c r="O460" s="136" t="str">
        <f>IFERROR(VLOOKUP(N460,'Table de correspondance'!$R:$S,2,FALSE),M460)</f>
        <v/>
      </c>
      <c r="P460" s="136" t="str">
        <f t="shared" si="41"/>
        <v/>
      </c>
      <c r="Q460" s="148" t="str">
        <f>IFERROR(F460*VLOOKUP(J460,'Table de correspondance'!$D:$E,2,FALSE),"")</f>
        <v/>
      </c>
      <c r="R460" s="148"/>
      <c r="S460" s="136" t="str">
        <f t="shared" si="42"/>
        <v/>
      </c>
      <c r="T460" s="165" t="str">
        <f t="shared" si="43"/>
        <v/>
      </c>
      <c r="U460" s="167" t="str">
        <f t="shared" si="44"/>
        <v/>
      </c>
      <c r="V460" s="167"/>
      <c r="Z460" s="19"/>
      <c r="AA460" s="23"/>
      <c r="AB460" s="23"/>
      <c r="AC460" s="23"/>
      <c r="AD460" s="19"/>
      <c r="AE460" s="19"/>
      <c r="AG460" s="63"/>
      <c r="AH460" s="64"/>
    </row>
    <row r="461" spans="13:34" ht="15" x14ac:dyDescent="0.25">
      <c r="M461" s="136" t="str">
        <f>IFERROR(INDEX(Packs!$M:$V,MATCH($P461,Packs!$W:$W,0),MATCH($K461,Packs!$M$1:$V$1,0)),"")</f>
        <v/>
      </c>
      <c r="N461" s="136" t="str">
        <f t="shared" si="40"/>
        <v/>
      </c>
      <c r="O461" s="136" t="str">
        <f>IFERROR(VLOOKUP(N461,'Table de correspondance'!$R:$S,2,FALSE),M461)</f>
        <v/>
      </c>
      <c r="P461" s="136" t="str">
        <f t="shared" si="41"/>
        <v/>
      </c>
      <c r="Q461" s="148" t="str">
        <f>IFERROR(F461*VLOOKUP(J461,'Table de correspondance'!$D:$E,2,FALSE),"")</f>
        <v/>
      </c>
      <c r="R461" s="148"/>
      <c r="S461" s="136" t="str">
        <f t="shared" si="42"/>
        <v/>
      </c>
      <c r="T461" s="165" t="str">
        <f t="shared" si="43"/>
        <v/>
      </c>
      <c r="U461" s="167" t="str">
        <f t="shared" si="44"/>
        <v/>
      </c>
      <c r="V461" s="167"/>
      <c r="Z461" s="19"/>
      <c r="AA461" s="23"/>
      <c r="AB461" s="23"/>
      <c r="AC461" s="23"/>
      <c r="AD461" s="19"/>
      <c r="AE461" s="19"/>
      <c r="AG461" s="63"/>
      <c r="AH461" s="64"/>
    </row>
    <row r="462" spans="13:34" ht="15" x14ac:dyDescent="0.25">
      <c r="M462" s="136" t="str">
        <f>IFERROR(INDEX(Packs!$M:$V,MATCH($P462,Packs!$W:$W,0),MATCH($K462,Packs!$M$1:$V$1,0)),"")</f>
        <v/>
      </c>
      <c r="N462" s="136" t="str">
        <f t="shared" si="40"/>
        <v/>
      </c>
      <c r="O462" s="136" t="str">
        <f>IFERROR(VLOOKUP(N462,'Table de correspondance'!$R:$S,2,FALSE),M462)</f>
        <v/>
      </c>
      <c r="P462" s="136" t="str">
        <f t="shared" si="41"/>
        <v/>
      </c>
      <c r="Q462" s="148" t="str">
        <f>IFERROR(F462*VLOOKUP(J462,'Table de correspondance'!$D:$E,2,FALSE),"")</f>
        <v/>
      </c>
      <c r="R462" s="148"/>
      <c r="S462" s="136" t="str">
        <f t="shared" si="42"/>
        <v/>
      </c>
      <c r="T462" s="165" t="str">
        <f t="shared" si="43"/>
        <v/>
      </c>
      <c r="U462" s="167" t="str">
        <f t="shared" si="44"/>
        <v/>
      </c>
      <c r="V462" s="167"/>
      <c r="Z462" s="19"/>
      <c r="AA462" s="23"/>
      <c r="AB462" s="23"/>
      <c r="AC462" s="23"/>
      <c r="AD462" s="19"/>
      <c r="AE462" s="19"/>
      <c r="AG462" s="63"/>
      <c r="AH462" s="64"/>
    </row>
    <row r="463" spans="13:34" ht="15" x14ac:dyDescent="0.25">
      <c r="M463" s="136" t="str">
        <f>IFERROR(INDEX(Packs!$M:$V,MATCH($P463,Packs!$W:$W,0),MATCH($K463,Packs!$M$1:$V$1,0)),"")</f>
        <v/>
      </c>
      <c r="N463" s="136" t="str">
        <f t="shared" ref="N463:N500" si="45">_xlfn.CONCAT(K463,L463)</f>
        <v/>
      </c>
      <c r="O463" s="136" t="str">
        <f>IFERROR(VLOOKUP(N463,'Table de correspondance'!$R:$S,2,FALSE),M463)</f>
        <v/>
      </c>
      <c r="P463" s="136" t="str">
        <f t="shared" ref="P463:P500" si="46">_xlfn.CONCAT(B463,C463,D463,E463)</f>
        <v/>
      </c>
      <c r="Q463" s="148" t="str">
        <f>IFERROR(F463*VLOOKUP(J463,'Table de correspondance'!$D:$E,2,FALSE),"")</f>
        <v/>
      </c>
      <c r="R463" s="148"/>
      <c r="S463" s="136" t="str">
        <f t="shared" si="42"/>
        <v/>
      </c>
      <c r="T463" s="165" t="str">
        <f t="shared" si="43"/>
        <v/>
      </c>
      <c r="U463" s="167" t="str">
        <f t="shared" si="44"/>
        <v/>
      </c>
      <c r="V463" s="167"/>
      <c r="Z463" s="19"/>
      <c r="AA463" s="23"/>
      <c r="AB463" s="23"/>
      <c r="AC463" s="23"/>
      <c r="AD463" s="19"/>
      <c r="AE463" s="19"/>
      <c r="AG463" s="63"/>
      <c r="AH463" s="64"/>
    </row>
    <row r="464" spans="13:34" ht="15" x14ac:dyDescent="0.25">
      <c r="M464" s="136" t="str">
        <f>IFERROR(INDEX(Packs!$M:$V,MATCH($P464,Packs!$W:$W,0),MATCH($K464,Packs!$M$1:$V$1,0)),"")</f>
        <v/>
      </c>
      <c r="N464" s="136" t="str">
        <f t="shared" si="45"/>
        <v/>
      </c>
      <c r="O464" s="136" t="str">
        <f>IFERROR(VLOOKUP(N464,'Table de correspondance'!$R:$S,2,FALSE),M464)</f>
        <v/>
      </c>
      <c r="P464" s="136" t="str">
        <f t="shared" si="46"/>
        <v/>
      </c>
      <c r="Q464" s="148" t="str">
        <f>IFERROR(F464*VLOOKUP(J464,'Table de correspondance'!$D:$E,2,FALSE),"")</f>
        <v/>
      </c>
      <c r="R464" s="148"/>
      <c r="S464" s="136" t="str">
        <f t="shared" ref="S464:S500" si="47">IF(J464&lt;&gt;"",50%,"")</f>
        <v/>
      </c>
      <c r="T464" s="165" t="str">
        <f t="shared" ref="T464:T500" si="48">IF(AND(G464&lt;&gt;"",J464&lt;&gt;""),R464*(1-G464),"")</f>
        <v/>
      </c>
      <c r="U464" s="167" t="str">
        <f t="shared" ref="U464:U500" si="49">IF(T464="","",T464*(1-S464))</f>
        <v/>
      </c>
      <c r="V464" s="167"/>
      <c r="Z464" s="19"/>
      <c r="AA464" s="23"/>
      <c r="AB464" s="23"/>
      <c r="AC464" s="23"/>
      <c r="AD464" s="19"/>
      <c r="AE464" s="19"/>
      <c r="AG464" s="63"/>
      <c r="AH464" s="64"/>
    </row>
    <row r="465" spans="13:34" ht="15" x14ac:dyDescent="0.25">
      <c r="M465" s="136" t="str">
        <f>IFERROR(INDEX(Packs!$M:$V,MATCH($P465,Packs!$W:$W,0),MATCH($K465,Packs!$M$1:$V$1,0)),"")</f>
        <v/>
      </c>
      <c r="N465" s="136" t="str">
        <f t="shared" si="45"/>
        <v/>
      </c>
      <c r="O465" s="136" t="str">
        <f>IFERROR(VLOOKUP(N465,'Table de correspondance'!$R:$S,2,FALSE),M465)</f>
        <v/>
      </c>
      <c r="P465" s="136" t="str">
        <f t="shared" si="46"/>
        <v/>
      </c>
      <c r="Q465" s="148" t="str">
        <f>IFERROR(F465*VLOOKUP(J465,'Table de correspondance'!$D:$E,2,FALSE),"")</f>
        <v/>
      </c>
      <c r="R465" s="148"/>
      <c r="S465" s="136" t="str">
        <f t="shared" si="47"/>
        <v/>
      </c>
      <c r="T465" s="165" t="str">
        <f t="shared" si="48"/>
        <v/>
      </c>
      <c r="U465" s="167" t="str">
        <f t="shared" si="49"/>
        <v/>
      </c>
      <c r="V465" s="167"/>
      <c r="Z465" s="19"/>
      <c r="AA465" s="23"/>
      <c r="AB465" s="23"/>
      <c r="AC465" s="23"/>
      <c r="AD465" s="19"/>
      <c r="AE465" s="19"/>
      <c r="AG465" s="63"/>
      <c r="AH465" s="64"/>
    </row>
    <row r="466" spans="13:34" ht="15" x14ac:dyDescent="0.25">
      <c r="M466" s="136" t="str">
        <f>IFERROR(INDEX(Packs!$M:$V,MATCH($P466,Packs!$W:$W,0),MATCH($K466,Packs!$M$1:$V$1,0)),"")</f>
        <v/>
      </c>
      <c r="N466" s="136" t="str">
        <f t="shared" si="45"/>
        <v/>
      </c>
      <c r="O466" s="136" t="str">
        <f>IFERROR(VLOOKUP(N466,'Table de correspondance'!$R:$S,2,FALSE),M466)</f>
        <v/>
      </c>
      <c r="P466" s="136" t="str">
        <f t="shared" si="46"/>
        <v/>
      </c>
      <c r="Q466" s="148" t="str">
        <f>IFERROR(F466*VLOOKUP(J466,'Table de correspondance'!$D:$E,2,FALSE),"")</f>
        <v/>
      </c>
      <c r="R466" s="148"/>
      <c r="S466" s="136" t="str">
        <f t="shared" si="47"/>
        <v/>
      </c>
      <c r="T466" s="165" t="str">
        <f t="shared" si="48"/>
        <v/>
      </c>
      <c r="U466" s="167" t="str">
        <f t="shared" si="49"/>
        <v/>
      </c>
      <c r="V466" s="167"/>
      <c r="Z466" s="19"/>
      <c r="AA466" s="23"/>
      <c r="AB466" s="23"/>
      <c r="AC466" s="23"/>
      <c r="AD466" s="19"/>
      <c r="AE466" s="19"/>
      <c r="AG466" s="63"/>
      <c r="AH466" s="64"/>
    </row>
    <row r="467" spans="13:34" ht="15" x14ac:dyDescent="0.25">
      <c r="M467" s="136" t="str">
        <f>IFERROR(INDEX(Packs!$M:$V,MATCH($P467,Packs!$W:$W,0),MATCH($K467,Packs!$M$1:$V$1,0)),"")</f>
        <v/>
      </c>
      <c r="N467" s="136" t="str">
        <f t="shared" si="45"/>
        <v/>
      </c>
      <c r="O467" s="136" t="str">
        <f>IFERROR(VLOOKUP(N467,'Table de correspondance'!$R:$S,2,FALSE),M467)</f>
        <v/>
      </c>
      <c r="P467" s="136" t="str">
        <f t="shared" si="46"/>
        <v/>
      </c>
      <c r="Q467" s="148" t="str">
        <f>IFERROR(F467*VLOOKUP(J467,'Table de correspondance'!$D:$E,2,FALSE),"")</f>
        <v/>
      </c>
      <c r="R467" s="148"/>
      <c r="S467" s="136" t="str">
        <f t="shared" si="47"/>
        <v/>
      </c>
      <c r="T467" s="165" t="str">
        <f t="shared" si="48"/>
        <v/>
      </c>
      <c r="U467" s="167" t="str">
        <f t="shared" si="49"/>
        <v/>
      </c>
      <c r="V467" s="167"/>
      <c r="Z467" s="19"/>
      <c r="AA467" s="23"/>
      <c r="AB467" s="23"/>
      <c r="AC467" s="23"/>
      <c r="AD467" s="19"/>
      <c r="AE467" s="19"/>
      <c r="AG467" s="63"/>
      <c r="AH467" s="64"/>
    </row>
    <row r="468" spans="13:34" ht="15" x14ac:dyDescent="0.25">
      <c r="M468" s="136" t="str">
        <f>IFERROR(INDEX(Packs!$M:$V,MATCH($P468,Packs!$W:$W,0),MATCH($K468,Packs!$M$1:$V$1,0)),"")</f>
        <v/>
      </c>
      <c r="N468" s="136" t="str">
        <f t="shared" si="45"/>
        <v/>
      </c>
      <c r="O468" s="136" t="str">
        <f>IFERROR(VLOOKUP(N468,'Table de correspondance'!$R:$S,2,FALSE),M468)</f>
        <v/>
      </c>
      <c r="P468" s="136" t="str">
        <f t="shared" si="46"/>
        <v/>
      </c>
      <c r="Q468" s="148" t="str">
        <f>IFERROR(F468*VLOOKUP(J468,'Table de correspondance'!$D:$E,2,FALSE),"")</f>
        <v/>
      </c>
      <c r="R468" s="148"/>
      <c r="S468" s="136" t="str">
        <f t="shared" si="47"/>
        <v/>
      </c>
      <c r="T468" s="165" t="str">
        <f t="shared" si="48"/>
        <v/>
      </c>
      <c r="U468" s="167" t="str">
        <f t="shared" si="49"/>
        <v/>
      </c>
      <c r="V468" s="167"/>
      <c r="Z468" s="19"/>
      <c r="AA468" s="23"/>
      <c r="AB468" s="23"/>
      <c r="AC468" s="23"/>
      <c r="AD468" s="19"/>
      <c r="AE468" s="19"/>
      <c r="AG468" s="63"/>
      <c r="AH468" s="64"/>
    </row>
    <row r="469" spans="13:34" ht="15" x14ac:dyDescent="0.25">
      <c r="M469" s="136" t="str">
        <f>IFERROR(INDEX(Packs!$M:$V,MATCH($P469,Packs!$W:$W,0),MATCH($K469,Packs!$M$1:$V$1,0)),"")</f>
        <v/>
      </c>
      <c r="N469" s="136" t="str">
        <f t="shared" si="45"/>
        <v/>
      </c>
      <c r="O469" s="136" t="str">
        <f>IFERROR(VLOOKUP(N469,'Table de correspondance'!$R:$S,2,FALSE),M469)</f>
        <v/>
      </c>
      <c r="P469" s="136" t="str">
        <f t="shared" si="46"/>
        <v/>
      </c>
      <c r="Q469" s="148" t="str">
        <f>IFERROR(F469*VLOOKUP(J469,'Table de correspondance'!$D:$E,2,FALSE),"")</f>
        <v/>
      </c>
      <c r="R469" s="148"/>
      <c r="S469" s="136" t="str">
        <f t="shared" si="47"/>
        <v/>
      </c>
      <c r="T469" s="165" t="str">
        <f t="shared" si="48"/>
        <v/>
      </c>
      <c r="U469" s="167" t="str">
        <f t="shared" si="49"/>
        <v/>
      </c>
      <c r="V469" s="167"/>
      <c r="Z469" s="19"/>
      <c r="AA469" s="23"/>
      <c r="AB469" s="23"/>
      <c r="AC469" s="23"/>
      <c r="AD469" s="19"/>
      <c r="AE469" s="19"/>
      <c r="AG469" s="63"/>
      <c r="AH469" s="64"/>
    </row>
    <row r="470" spans="13:34" ht="15" x14ac:dyDescent="0.25">
      <c r="M470" s="136" t="str">
        <f>IFERROR(INDEX(Packs!$M:$V,MATCH($P470,Packs!$W:$W,0),MATCH($K470,Packs!$M$1:$V$1,0)),"")</f>
        <v/>
      </c>
      <c r="N470" s="136" t="str">
        <f t="shared" si="45"/>
        <v/>
      </c>
      <c r="O470" s="136" t="str">
        <f>IFERROR(VLOOKUP(N470,'Table de correspondance'!$R:$S,2,FALSE),M470)</f>
        <v/>
      </c>
      <c r="P470" s="136" t="str">
        <f t="shared" si="46"/>
        <v/>
      </c>
      <c r="Q470" s="148" t="str">
        <f>IFERROR(F470*VLOOKUP(J470,'Table de correspondance'!$D:$E,2,FALSE),"")</f>
        <v/>
      </c>
      <c r="R470" s="148"/>
      <c r="S470" s="136" t="str">
        <f t="shared" si="47"/>
        <v/>
      </c>
      <c r="T470" s="165" t="str">
        <f t="shared" si="48"/>
        <v/>
      </c>
      <c r="U470" s="167" t="str">
        <f t="shared" si="49"/>
        <v/>
      </c>
      <c r="V470" s="167"/>
      <c r="Z470" s="19"/>
      <c r="AA470" s="23"/>
      <c r="AB470" s="23"/>
      <c r="AC470" s="23"/>
      <c r="AD470" s="19"/>
      <c r="AE470" s="19"/>
      <c r="AG470" s="63"/>
      <c r="AH470" s="64"/>
    </row>
    <row r="471" spans="13:34" ht="15" x14ac:dyDescent="0.25">
      <c r="M471" s="136" t="str">
        <f>IFERROR(INDEX(Packs!$M:$V,MATCH($P471,Packs!$W:$W,0),MATCH($K471,Packs!$M$1:$V$1,0)),"")</f>
        <v/>
      </c>
      <c r="N471" s="136" t="str">
        <f t="shared" si="45"/>
        <v/>
      </c>
      <c r="O471" s="136" t="str">
        <f>IFERROR(VLOOKUP(N471,'Table de correspondance'!$R:$S,2,FALSE),M471)</f>
        <v/>
      </c>
      <c r="P471" s="136" t="str">
        <f t="shared" si="46"/>
        <v/>
      </c>
      <c r="Q471" s="148" t="str">
        <f>IFERROR(F471*VLOOKUP(J471,'Table de correspondance'!$D:$E,2,FALSE),"")</f>
        <v/>
      </c>
      <c r="R471" s="148"/>
      <c r="S471" s="136" t="str">
        <f t="shared" si="47"/>
        <v/>
      </c>
      <c r="T471" s="165" t="str">
        <f t="shared" si="48"/>
        <v/>
      </c>
      <c r="U471" s="167" t="str">
        <f t="shared" si="49"/>
        <v/>
      </c>
      <c r="V471" s="167"/>
      <c r="Z471" s="19"/>
      <c r="AA471" s="23"/>
      <c r="AB471" s="23"/>
      <c r="AC471" s="23"/>
      <c r="AD471" s="19"/>
      <c r="AE471" s="19"/>
      <c r="AG471" s="63"/>
      <c r="AH471" s="64"/>
    </row>
    <row r="472" spans="13:34" ht="15" x14ac:dyDescent="0.25">
      <c r="M472" s="136" t="str">
        <f>IFERROR(INDEX(Packs!$M:$V,MATCH($P472,Packs!$W:$W,0),MATCH($K472,Packs!$M$1:$V$1,0)),"")</f>
        <v/>
      </c>
      <c r="N472" s="136" t="str">
        <f t="shared" si="45"/>
        <v/>
      </c>
      <c r="O472" s="136" t="str">
        <f>IFERROR(VLOOKUP(N472,'Table de correspondance'!$R:$S,2,FALSE),M472)</f>
        <v/>
      </c>
      <c r="P472" s="136" t="str">
        <f t="shared" si="46"/>
        <v/>
      </c>
      <c r="Q472" s="148" t="str">
        <f>IFERROR(F472*VLOOKUP(J472,'Table de correspondance'!$D:$E,2,FALSE),"")</f>
        <v/>
      </c>
      <c r="R472" s="148"/>
      <c r="S472" s="136" t="str">
        <f t="shared" si="47"/>
        <v/>
      </c>
      <c r="T472" s="165" t="str">
        <f t="shared" si="48"/>
        <v/>
      </c>
      <c r="U472" s="167" t="str">
        <f t="shared" si="49"/>
        <v/>
      </c>
      <c r="V472" s="167"/>
      <c r="Z472" s="19"/>
      <c r="AA472" s="23"/>
      <c r="AB472" s="23"/>
      <c r="AC472" s="23"/>
      <c r="AD472" s="19"/>
      <c r="AE472" s="19"/>
      <c r="AG472" s="63"/>
      <c r="AH472" s="64"/>
    </row>
    <row r="473" spans="13:34" ht="15" x14ac:dyDescent="0.25">
      <c r="M473" s="136" t="str">
        <f>IFERROR(INDEX(Packs!$M:$V,MATCH($P473,Packs!$W:$W,0),MATCH($K473,Packs!$M$1:$V$1,0)),"")</f>
        <v/>
      </c>
      <c r="N473" s="136" t="str">
        <f t="shared" si="45"/>
        <v/>
      </c>
      <c r="O473" s="136" t="str">
        <f>IFERROR(VLOOKUP(N473,'Table de correspondance'!$R:$S,2,FALSE),M473)</f>
        <v/>
      </c>
      <c r="P473" s="136" t="str">
        <f t="shared" si="46"/>
        <v/>
      </c>
      <c r="Q473" s="148" t="str">
        <f>IFERROR(F473*VLOOKUP(J473,'Table de correspondance'!$D:$E,2,FALSE),"")</f>
        <v/>
      </c>
      <c r="R473" s="148"/>
      <c r="S473" s="136" t="str">
        <f t="shared" si="47"/>
        <v/>
      </c>
      <c r="T473" s="165" t="str">
        <f t="shared" si="48"/>
        <v/>
      </c>
      <c r="U473" s="167" t="str">
        <f t="shared" si="49"/>
        <v/>
      </c>
      <c r="V473" s="167"/>
      <c r="Z473" s="19"/>
      <c r="AA473" s="23"/>
      <c r="AB473" s="23"/>
      <c r="AC473" s="23"/>
      <c r="AD473" s="19"/>
      <c r="AE473" s="19"/>
      <c r="AG473" s="63"/>
      <c r="AH473" s="64"/>
    </row>
    <row r="474" spans="13:34" ht="15" x14ac:dyDescent="0.25">
      <c r="M474" s="136" t="str">
        <f>IFERROR(INDEX(Packs!$M:$V,MATCH($P474,Packs!$W:$W,0),MATCH($K474,Packs!$M$1:$V$1,0)),"")</f>
        <v/>
      </c>
      <c r="N474" s="136" t="str">
        <f t="shared" si="45"/>
        <v/>
      </c>
      <c r="O474" s="136" t="str">
        <f>IFERROR(VLOOKUP(N474,'Table de correspondance'!$R:$S,2,FALSE),M474)</f>
        <v/>
      </c>
      <c r="P474" s="136" t="str">
        <f t="shared" si="46"/>
        <v/>
      </c>
      <c r="Q474" s="148" t="str">
        <f>IFERROR(F474*VLOOKUP(J474,'Table de correspondance'!$D:$E,2,FALSE),"")</f>
        <v/>
      </c>
      <c r="R474" s="148"/>
      <c r="S474" s="136" t="str">
        <f t="shared" si="47"/>
        <v/>
      </c>
      <c r="T474" s="165" t="str">
        <f t="shared" si="48"/>
        <v/>
      </c>
      <c r="U474" s="167" t="str">
        <f t="shared" si="49"/>
        <v/>
      </c>
      <c r="V474" s="167"/>
      <c r="Z474" s="19"/>
      <c r="AA474" s="23"/>
      <c r="AB474" s="23"/>
      <c r="AC474" s="23"/>
      <c r="AD474" s="19"/>
      <c r="AE474" s="19"/>
      <c r="AG474" s="63"/>
      <c r="AH474" s="64"/>
    </row>
    <row r="475" spans="13:34" ht="15" x14ac:dyDescent="0.25">
      <c r="M475" s="136" t="str">
        <f>IFERROR(INDEX(Packs!$M:$V,MATCH($P475,Packs!$W:$W,0),MATCH($K475,Packs!$M$1:$V$1,0)),"")</f>
        <v/>
      </c>
      <c r="N475" s="136" t="str">
        <f t="shared" si="45"/>
        <v/>
      </c>
      <c r="O475" s="136" t="str">
        <f>IFERROR(VLOOKUP(N475,'Table de correspondance'!$R:$S,2,FALSE),M475)</f>
        <v/>
      </c>
      <c r="P475" s="136" t="str">
        <f t="shared" si="46"/>
        <v/>
      </c>
      <c r="Q475" s="148" t="str">
        <f>IFERROR(F475*VLOOKUP(J475,'Table de correspondance'!$D:$E,2,FALSE),"")</f>
        <v/>
      </c>
      <c r="R475" s="148"/>
      <c r="S475" s="136" t="str">
        <f t="shared" si="47"/>
        <v/>
      </c>
      <c r="T475" s="165" t="str">
        <f t="shared" si="48"/>
        <v/>
      </c>
      <c r="U475" s="167" t="str">
        <f t="shared" si="49"/>
        <v/>
      </c>
      <c r="V475" s="167"/>
      <c r="Z475" s="19"/>
      <c r="AA475" s="23"/>
      <c r="AB475" s="23"/>
      <c r="AC475" s="23"/>
      <c r="AD475" s="19"/>
      <c r="AE475" s="19"/>
      <c r="AG475" s="63"/>
      <c r="AH475" s="64"/>
    </row>
    <row r="476" spans="13:34" ht="15" x14ac:dyDescent="0.25">
      <c r="M476" s="136" t="str">
        <f>IFERROR(INDEX(Packs!$M:$V,MATCH($P476,Packs!$W:$W,0),MATCH($K476,Packs!$M$1:$V$1,0)),"")</f>
        <v/>
      </c>
      <c r="N476" s="136" t="str">
        <f t="shared" si="45"/>
        <v/>
      </c>
      <c r="O476" s="136" t="str">
        <f>IFERROR(VLOOKUP(N476,'Table de correspondance'!$R:$S,2,FALSE),M476)</f>
        <v/>
      </c>
      <c r="P476" s="136" t="str">
        <f t="shared" si="46"/>
        <v/>
      </c>
      <c r="Q476" s="148" t="str">
        <f>IFERROR(F476*VLOOKUP(J476,'Table de correspondance'!$D:$E,2,FALSE),"")</f>
        <v/>
      </c>
      <c r="R476" s="148"/>
      <c r="S476" s="136" t="str">
        <f t="shared" si="47"/>
        <v/>
      </c>
      <c r="T476" s="165" t="str">
        <f t="shared" si="48"/>
        <v/>
      </c>
      <c r="U476" s="167" t="str">
        <f t="shared" si="49"/>
        <v/>
      </c>
      <c r="V476" s="167"/>
      <c r="Z476" s="19"/>
      <c r="AA476" s="23"/>
      <c r="AB476" s="23"/>
      <c r="AC476" s="23"/>
      <c r="AD476" s="19"/>
      <c r="AE476" s="19"/>
      <c r="AG476" s="63"/>
      <c r="AH476" s="64"/>
    </row>
    <row r="477" spans="13:34" ht="15" x14ac:dyDescent="0.25">
      <c r="M477" s="136" t="str">
        <f>IFERROR(INDEX(Packs!$M:$V,MATCH($P477,Packs!$W:$W,0),MATCH($K477,Packs!$M$1:$V$1,0)),"")</f>
        <v/>
      </c>
      <c r="N477" s="136" t="str">
        <f t="shared" si="45"/>
        <v/>
      </c>
      <c r="O477" s="136" t="str">
        <f>IFERROR(VLOOKUP(N477,'Table de correspondance'!$R:$S,2,FALSE),M477)</f>
        <v/>
      </c>
      <c r="P477" s="136" t="str">
        <f t="shared" si="46"/>
        <v/>
      </c>
      <c r="Q477" s="148" t="str">
        <f>IFERROR(F477*VLOOKUP(J477,'Table de correspondance'!$D:$E,2,FALSE),"")</f>
        <v/>
      </c>
      <c r="R477" s="148"/>
      <c r="S477" s="136" t="str">
        <f t="shared" si="47"/>
        <v/>
      </c>
      <c r="T477" s="165" t="str">
        <f t="shared" si="48"/>
        <v/>
      </c>
      <c r="U477" s="167" t="str">
        <f t="shared" si="49"/>
        <v/>
      </c>
      <c r="V477" s="167"/>
      <c r="Z477" s="19"/>
      <c r="AA477" s="23"/>
      <c r="AB477" s="23"/>
      <c r="AC477" s="23"/>
      <c r="AD477" s="19"/>
      <c r="AE477" s="19"/>
      <c r="AG477" s="63"/>
      <c r="AH477" s="64"/>
    </row>
    <row r="478" spans="13:34" ht="15" x14ac:dyDescent="0.25">
      <c r="M478" s="136" t="str">
        <f>IFERROR(INDEX(Packs!$M:$V,MATCH($P478,Packs!$W:$W,0),MATCH($K478,Packs!$M$1:$V$1,0)),"")</f>
        <v/>
      </c>
      <c r="N478" s="136" t="str">
        <f t="shared" si="45"/>
        <v/>
      </c>
      <c r="O478" s="136" t="str">
        <f>IFERROR(VLOOKUP(N478,'Table de correspondance'!$R:$S,2,FALSE),M478)</f>
        <v/>
      </c>
      <c r="P478" s="136" t="str">
        <f t="shared" si="46"/>
        <v/>
      </c>
      <c r="Q478" s="148" t="str">
        <f>IFERROR(F478*VLOOKUP(J478,'Table de correspondance'!$D:$E,2,FALSE),"")</f>
        <v/>
      </c>
      <c r="R478" s="148"/>
      <c r="S478" s="136" t="str">
        <f t="shared" si="47"/>
        <v/>
      </c>
      <c r="T478" s="165" t="str">
        <f t="shared" si="48"/>
        <v/>
      </c>
      <c r="U478" s="167" t="str">
        <f t="shared" si="49"/>
        <v/>
      </c>
      <c r="V478" s="167"/>
      <c r="Z478" s="19"/>
      <c r="AA478" s="23"/>
      <c r="AB478" s="23"/>
      <c r="AC478" s="23"/>
      <c r="AD478" s="19"/>
      <c r="AE478" s="19"/>
      <c r="AG478" s="63"/>
      <c r="AH478" s="64"/>
    </row>
    <row r="479" spans="13:34" ht="15" x14ac:dyDescent="0.25">
      <c r="M479" s="136" t="str">
        <f>IFERROR(INDEX(Packs!$M:$V,MATCH($P479,Packs!$W:$W,0),MATCH($K479,Packs!$M$1:$V$1,0)),"")</f>
        <v/>
      </c>
      <c r="N479" s="136" t="str">
        <f t="shared" si="45"/>
        <v/>
      </c>
      <c r="O479" s="136" t="str">
        <f>IFERROR(VLOOKUP(N479,'Table de correspondance'!$R:$S,2,FALSE),M479)</f>
        <v/>
      </c>
      <c r="P479" s="136" t="str">
        <f t="shared" si="46"/>
        <v/>
      </c>
      <c r="Q479" s="148" t="str">
        <f>IFERROR(F479*VLOOKUP(J479,'Table de correspondance'!$D:$E,2,FALSE),"")</f>
        <v/>
      </c>
      <c r="R479" s="148"/>
      <c r="S479" s="136" t="str">
        <f t="shared" si="47"/>
        <v/>
      </c>
      <c r="T479" s="165" t="str">
        <f t="shared" si="48"/>
        <v/>
      </c>
      <c r="U479" s="167" t="str">
        <f t="shared" si="49"/>
        <v/>
      </c>
      <c r="V479" s="167"/>
      <c r="Z479" s="19"/>
      <c r="AA479" s="23"/>
      <c r="AB479" s="23"/>
      <c r="AC479" s="23"/>
      <c r="AD479" s="19"/>
      <c r="AE479" s="19"/>
      <c r="AG479" s="63"/>
      <c r="AH479" s="64"/>
    </row>
    <row r="480" spans="13:34" ht="15" x14ac:dyDescent="0.25">
      <c r="M480" s="136" t="str">
        <f>IFERROR(INDEX(Packs!$M:$V,MATCH($P480,Packs!$W:$W,0),MATCH($K480,Packs!$M$1:$V$1,0)),"")</f>
        <v/>
      </c>
      <c r="N480" s="136" t="str">
        <f t="shared" si="45"/>
        <v/>
      </c>
      <c r="O480" s="136" t="str">
        <f>IFERROR(VLOOKUP(N480,'Table de correspondance'!$R:$S,2,FALSE),M480)</f>
        <v/>
      </c>
      <c r="P480" s="136" t="str">
        <f t="shared" si="46"/>
        <v/>
      </c>
      <c r="Q480" s="148" t="str">
        <f>IFERROR(F480*VLOOKUP(J480,'Table de correspondance'!$D:$E,2,FALSE),"")</f>
        <v/>
      </c>
      <c r="R480" s="148"/>
      <c r="S480" s="136" t="str">
        <f t="shared" si="47"/>
        <v/>
      </c>
      <c r="T480" s="165" t="str">
        <f t="shared" si="48"/>
        <v/>
      </c>
      <c r="U480" s="167" t="str">
        <f t="shared" si="49"/>
        <v/>
      </c>
      <c r="V480" s="167"/>
      <c r="Z480" s="19"/>
      <c r="AA480" s="23"/>
      <c r="AB480" s="23"/>
      <c r="AC480" s="23"/>
      <c r="AD480" s="19"/>
      <c r="AE480" s="19"/>
      <c r="AG480" s="63"/>
      <c r="AH480" s="64"/>
    </row>
    <row r="481" spans="13:34" ht="15" x14ac:dyDescent="0.25">
      <c r="M481" s="136" t="str">
        <f>IFERROR(INDEX(Packs!$M:$V,MATCH($P481,Packs!$W:$W,0),MATCH($K481,Packs!$M$1:$V$1,0)),"")</f>
        <v/>
      </c>
      <c r="N481" s="136" t="str">
        <f t="shared" si="45"/>
        <v/>
      </c>
      <c r="O481" s="136" t="str">
        <f>IFERROR(VLOOKUP(N481,'Table de correspondance'!$R:$S,2,FALSE),M481)</f>
        <v/>
      </c>
      <c r="P481" s="136" t="str">
        <f t="shared" si="46"/>
        <v/>
      </c>
      <c r="Q481" s="148" t="str">
        <f>IFERROR(F481*VLOOKUP(J481,'Table de correspondance'!$D:$E,2,FALSE),"")</f>
        <v/>
      </c>
      <c r="R481" s="148"/>
      <c r="S481" s="136" t="str">
        <f t="shared" si="47"/>
        <v/>
      </c>
      <c r="T481" s="165" t="str">
        <f t="shared" si="48"/>
        <v/>
      </c>
      <c r="U481" s="167" t="str">
        <f t="shared" si="49"/>
        <v/>
      </c>
      <c r="V481" s="167"/>
      <c r="Z481" s="19"/>
      <c r="AA481" s="23"/>
      <c r="AB481" s="23"/>
      <c r="AC481" s="23"/>
      <c r="AD481" s="19"/>
      <c r="AE481" s="19"/>
      <c r="AG481" s="63"/>
      <c r="AH481" s="64"/>
    </row>
    <row r="482" spans="13:34" ht="15" x14ac:dyDescent="0.25">
      <c r="M482" s="136" t="str">
        <f>IFERROR(INDEX(Packs!$M:$V,MATCH($P482,Packs!$W:$W,0),MATCH($K482,Packs!$M$1:$V$1,0)),"")</f>
        <v/>
      </c>
      <c r="N482" s="136" t="str">
        <f t="shared" si="45"/>
        <v/>
      </c>
      <c r="O482" s="136" t="str">
        <f>IFERROR(VLOOKUP(N482,'Table de correspondance'!$R:$S,2,FALSE),M482)</f>
        <v/>
      </c>
      <c r="P482" s="136" t="str">
        <f t="shared" si="46"/>
        <v/>
      </c>
      <c r="Q482" s="148" t="str">
        <f>IFERROR(F482*VLOOKUP(J482,'Table de correspondance'!$D:$E,2,FALSE),"")</f>
        <v/>
      </c>
      <c r="R482" s="148"/>
      <c r="S482" s="136" t="str">
        <f t="shared" si="47"/>
        <v/>
      </c>
      <c r="T482" s="165" t="str">
        <f t="shared" si="48"/>
        <v/>
      </c>
      <c r="U482" s="167" t="str">
        <f t="shared" si="49"/>
        <v/>
      </c>
      <c r="V482" s="167"/>
      <c r="Z482" s="19"/>
      <c r="AA482" s="23"/>
      <c r="AB482" s="23"/>
      <c r="AC482" s="23"/>
      <c r="AD482" s="19"/>
      <c r="AE482" s="19"/>
      <c r="AG482" s="63"/>
      <c r="AH482" s="64"/>
    </row>
    <row r="483" spans="13:34" ht="15" x14ac:dyDescent="0.25">
      <c r="M483" s="136" t="str">
        <f>IFERROR(INDEX(Packs!$M:$V,MATCH($P483,Packs!$W:$W,0),MATCH($K483,Packs!$M$1:$V$1,0)),"")</f>
        <v/>
      </c>
      <c r="N483" s="136" t="str">
        <f t="shared" si="45"/>
        <v/>
      </c>
      <c r="O483" s="136" t="str">
        <f>IFERROR(VLOOKUP(N483,'Table de correspondance'!$R:$S,2,FALSE),M483)</f>
        <v/>
      </c>
      <c r="P483" s="136" t="str">
        <f t="shared" si="46"/>
        <v/>
      </c>
      <c r="Q483" s="148" t="str">
        <f>IFERROR(F483*VLOOKUP(J483,'Table de correspondance'!$D:$E,2,FALSE),"")</f>
        <v/>
      </c>
      <c r="R483" s="148"/>
      <c r="S483" s="136" t="str">
        <f t="shared" si="47"/>
        <v/>
      </c>
      <c r="T483" s="165" t="str">
        <f t="shared" si="48"/>
        <v/>
      </c>
      <c r="U483" s="167" t="str">
        <f t="shared" si="49"/>
        <v/>
      </c>
      <c r="V483" s="167"/>
      <c r="Z483" s="19"/>
      <c r="AA483" s="23"/>
      <c r="AB483" s="23"/>
      <c r="AC483" s="23"/>
      <c r="AD483" s="19"/>
      <c r="AE483" s="19"/>
      <c r="AG483" s="63"/>
      <c r="AH483" s="64"/>
    </row>
    <row r="484" spans="13:34" ht="15" x14ac:dyDescent="0.25">
      <c r="M484" s="136" t="str">
        <f>IFERROR(INDEX(Packs!$M:$V,MATCH($P484,Packs!$W:$W,0),MATCH($K484,Packs!$M$1:$V$1,0)),"")</f>
        <v/>
      </c>
      <c r="N484" s="136" t="str">
        <f t="shared" si="45"/>
        <v/>
      </c>
      <c r="O484" s="136" t="str">
        <f>IFERROR(VLOOKUP(N484,'Table de correspondance'!$R:$S,2,FALSE),M484)</f>
        <v/>
      </c>
      <c r="P484" s="136" t="str">
        <f t="shared" si="46"/>
        <v/>
      </c>
      <c r="Q484" s="148" t="str">
        <f>IFERROR(F484*VLOOKUP(J484,'Table de correspondance'!$D:$E,2,FALSE),"")</f>
        <v/>
      </c>
      <c r="R484" s="148"/>
      <c r="S484" s="136" t="str">
        <f t="shared" si="47"/>
        <v/>
      </c>
      <c r="T484" s="165" t="str">
        <f t="shared" si="48"/>
        <v/>
      </c>
      <c r="U484" s="167" t="str">
        <f t="shared" si="49"/>
        <v/>
      </c>
      <c r="V484" s="167"/>
      <c r="Z484" s="19"/>
      <c r="AA484" s="23"/>
      <c r="AB484" s="23"/>
      <c r="AC484" s="23"/>
      <c r="AD484" s="19"/>
      <c r="AE484" s="19"/>
      <c r="AG484" s="63"/>
      <c r="AH484" s="64"/>
    </row>
    <row r="485" spans="13:34" ht="15" x14ac:dyDescent="0.25">
      <c r="M485" s="136" t="str">
        <f>IFERROR(INDEX(Packs!$M:$V,MATCH($P485,Packs!$W:$W,0),MATCH($K485,Packs!$M$1:$V$1,0)),"")</f>
        <v/>
      </c>
      <c r="N485" s="136" t="str">
        <f t="shared" si="45"/>
        <v/>
      </c>
      <c r="O485" s="136" t="str">
        <f>IFERROR(VLOOKUP(N485,'Table de correspondance'!$R:$S,2,FALSE),M485)</f>
        <v/>
      </c>
      <c r="P485" s="136" t="str">
        <f t="shared" si="46"/>
        <v/>
      </c>
      <c r="Q485" s="148" t="str">
        <f>IFERROR(F485*VLOOKUP(J485,'Table de correspondance'!$D:$E,2,FALSE),"")</f>
        <v/>
      </c>
      <c r="R485" s="148"/>
      <c r="S485" s="136" t="str">
        <f t="shared" si="47"/>
        <v/>
      </c>
      <c r="T485" s="165" t="str">
        <f t="shared" si="48"/>
        <v/>
      </c>
      <c r="U485" s="167" t="str">
        <f t="shared" si="49"/>
        <v/>
      </c>
      <c r="V485" s="167"/>
      <c r="Z485" s="19"/>
      <c r="AA485" s="23"/>
      <c r="AB485" s="23"/>
      <c r="AC485" s="23"/>
      <c r="AD485" s="19"/>
      <c r="AE485" s="19"/>
      <c r="AG485" s="63"/>
      <c r="AH485" s="64"/>
    </row>
    <row r="486" spans="13:34" ht="15" x14ac:dyDescent="0.25">
      <c r="M486" s="136" t="str">
        <f>IFERROR(INDEX(Packs!$M:$V,MATCH($P486,Packs!$W:$W,0),MATCH($K486,Packs!$M$1:$V$1,0)),"")</f>
        <v/>
      </c>
      <c r="N486" s="136" t="str">
        <f t="shared" si="45"/>
        <v/>
      </c>
      <c r="O486" s="136" t="str">
        <f>IFERROR(VLOOKUP(N486,'Table de correspondance'!$R:$S,2,FALSE),M486)</f>
        <v/>
      </c>
      <c r="P486" s="136" t="str">
        <f t="shared" si="46"/>
        <v/>
      </c>
      <c r="Q486" s="148" t="str">
        <f>IFERROR(F486*VLOOKUP(J486,'Table de correspondance'!$D:$E,2,FALSE),"")</f>
        <v/>
      </c>
      <c r="R486" s="148"/>
      <c r="S486" s="136" t="str">
        <f t="shared" si="47"/>
        <v/>
      </c>
      <c r="T486" s="165" t="str">
        <f t="shared" si="48"/>
        <v/>
      </c>
      <c r="U486" s="167" t="str">
        <f t="shared" si="49"/>
        <v/>
      </c>
      <c r="V486" s="167"/>
      <c r="Z486" s="19"/>
      <c r="AA486" s="23"/>
      <c r="AB486" s="23"/>
      <c r="AC486" s="23"/>
      <c r="AD486" s="19"/>
      <c r="AE486" s="19"/>
      <c r="AG486" s="63"/>
      <c r="AH486" s="64"/>
    </row>
    <row r="487" spans="13:34" ht="15" x14ac:dyDescent="0.25">
      <c r="M487" s="136" t="str">
        <f>IFERROR(INDEX(Packs!$M:$V,MATCH($P487,Packs!$W:$W,0),MATCH($K487,Packs!$M$1:$V$1,0)),"")</f>
        <v/>
      </c>
      <c r="N487" s="136" t="str">
        <f t="shared" si="45"/>
        <v/>
      </c>
      <c r="O487" s="136" t="str">
        <f>IFERROR(VLOOKUP(N487,'Table de correspondance'!$R:$S,2,FALSE),M487)</f>
        <v/>
      </c>
      <c r="P487" s="136" t="str">
        <f t="shared" si="46"/>
        <v/>
      </c>
      <c r="Q487" s="148" t="str">
        <f>IFERROR(F487*VLOOKUP(J487,'Table de correspondance'!$D:$E,2,FALSE),"")</f>
        <v/>
      </c>
      <c r="R487" s="148"/>
      <c r="S487" s="136" t="str">
        <f t="shared" si="47"/>
        <v/>
      </c>
      <c r="T487" s="165" t="str">
        <f t="shared" si="48"/>
        <v/>
      </c>
      <c r="U487" s="167" t="str">
        <f t="shared" si="49"/>
        <v/>
      </c>
      <c r="V487" s="167"/>
      <c r="Z487" s="19"/>
      <c r="AA487" s="23"/>
      <c r="AB487" s="23"/>
      <c r="AC487" s="23"/>
      <c r="AD487" s="19"/>
      <c r="AE487" s="19"/>
      <c r="AG487" s="63"/>
      <c r="AH487" s="64"/>
    </row>
    <row r="488" spans="13:34" ht="15" x14ac:dyDescent="0.25">
      <c r="M488" s="136" t="str">
        <f>IFERROR(INDEX(Packs!$M:$V,MATCH($P488,Packs!$W:$W,0),MATCH($K488,Packs!$M$1:$V$1,0)),"")</f>
        <v/>
      </c>
      <c r="N488" s="136" t="str">
        <f t="shared" si="45"/>
        <v/>
      </c>
      <c r="O488" s="136" t="str">
        <f>IFERROR(VLOOKUP(N488,'Table de correspondance'!$R:$S,2,FALSE),M488)</f>
        <v/>
      </c>
      <c r="P488" s="136" t="str">
        <f t="shared" si="46"/>
        <v/>
      </c>
      <c r="Q488" s="148" t="str">
        <f>IFERROR(F488*VLOOKUP(J488,'Table de correspondance'!$D:$E,2,FALSE),"")</f>
        <v/>
      </c>
      <c r="R488" s="148"/>
      <c r="S488" s="136" t="str">
        <f t="shared" si="47"/>
        <v/>
      </c>
      <c r="T488" s="165" t="str">
        <f t="shared" si="48"/>
        <v/>
      </c>
      <c r="U488" s="167" t="str">
        <f t="shared" si="49"/>
        <v/>
      </c>
      <c r="V488" s="167"/>
      <c r="Z488" s="19"/>
      <c r="AA488" s="23"/>
      <c r="AB488" s="23"/>
      <c r="AC488" s="23"/>
      <c r="AD488" s="19"/>
      <c r="AE488" s="19"/>
      <c r="AG488" s="63"/>
      <c r="AH488" s="64"/>
    </row>
    <row r="489" spans="13:34" ht="15" x14ac:dyDescent="0.25">
      <c r="M489" s="136" t="str">
        <f>IFERROR(INDEX(Packs!$M:$V,MATCH($P489,Packs!$W:$W,0),MATCH($K489,Packs!$M$1:$V$1,0)),"")</f>
        <v/>
      </c>
      <c r="N489" s="136" t="str">
        <f t="shared" si="45"/>
        <v/>
      </c>
      <c r="O489" s="136" t="str">
        <f>IFERROR(VLOOKUP(N489,'Table de correspondance'!$R:$S,2,FALSE),M489)</f>
        <v/>
      </c>
      <c r="P489" s="136" t="str">
        <f t="shared" si="46"/>
        <v/>
      </c>
      <c r="Q489" s="148" t="str">
        <f>IFERROR(F489*VLOOKUP(J489,'Table de correspondance'!$D:$E,2,FALSE),"")</f>
        <v/>
      </c>
      <c r="R489" s="148"/>
      <c r="S489" s="136" t="str">
        <f t="shared" si="47"/>
        <v/>
      </c>
      <c r="T489" s="165" t="str">
        <f t="shared" si="48"/>
        <v/>
      </c>
      <c r="U489" s="167" t="str">
        <f t="shared" si="49"/>
        <v/>
      </c>
      <c r="V489" s="167"/>
      <c r="Z489" s="19"/>
      <c r="AA489" s="23"/>
      <c r="AB489" s="23"/>
      <c r="AC489" s="23"/>
      <c r="AD489" s="19"/>
      <c r="AE489" s="19"/>
      <c r="AG489" s="63"/>
      <c r="AH489" s="64"/>
    </row>
    <row r="490" spans="13:34" ht="15" x14ac:dyDescent="0.25">
      <c r="M490" s="136" t="str">
        <f>IFERROR(INDEX(Packs!$M:$V,MATCH($P490,Packs!$W:$W,0),MATCH($K490,Packs!$M$1:$V$1,0)),"")</f>
        <v/>
      </c>
      <c r="N490" s="136" t="str">
        <f t="shared" si="45"/>
        <v/>
      </c>
      <c r="O490" s="136" t="str">
        <f>IFERROR(VLOOKUP(N490,'Table de correspondance'!$R:$S,2,FALSE),M490)</f>
        <v/>
      </c>
      <c r="P490" s="136" t="str">
        <f t="shared" si="46"/>
        <v/>
      </c>
      <c r="Q490" s="148" t="str">
        <f>IFERROR(F490*VLOOKUP(J490,'Table de correspondance'!$D:$E,2,FALSE),"")</f>
        <v/>
      </c>
      <c r="R490" s="148"/>
      <c r="S490" s="136" t="str">
        <f t="shared" si="47"/>
        <v/>
      </c>
      <c r="T490" s="165" t="str">
        <f t="shared" si="48"/>
        <v/>
      </c>
      <c r="U490" s="167" t="str">
        <f t="shared" si="49"/>
        <v/>
      </c>
      <c r="V490" s="167"/>
      <c r="Z490" s="19"/>
      <c r="AA490" s="23"/>
      <c r="AB490" s="23"/>
      <c r="AC490" s="23"/>
      <c r="AD490" s="19"/>
      <c r="AE490" s="19"/>
      <c r="AG490" s="63"/>
      <c r="AH490" s="64"/>
    </row>
    <row r="491" spans="13:34" ht="15" x14ac:dyDescent="0.25">
      <c r="M491" s="136" t="str">
        <f>IFERROR(INDEX(Packs!$M:$V,MATCH($P491,Packs!$W:$W,0),MATCH($K491,Packs!$M$1:$V$1,0)),"")</f>
        <v/>
      </c>
      <c r="N491" s="136" t="str">
        <f t="shared" si="45"/>
        <v/>
      </c>
      <c r="O491" s="136" t="str">
        <f>IFERROR(VLOOKUP(N491,'Table de correspondance'!$R:$S,2,FALSE),M491)</f>
        <v/>
      </c>
      <c r="P491" s="136" t="str">
        <f t="shared" si="46"/>
        <v/>
      </c>
      <c r="Q491" s="148" t="str">
        <f>IFERROR(F491*VLOOKUP(J491,'Table de correspondance'!$D:$E,2,FALSE),"")</f>
        <v/>
      </c>
      <c r="R491" s="148"/>
      <c r="S491" s="136" t="str">
        <f t="shared" si="47"/>
        <v/>
      </c>
      <c r="T491" s="165" t="str">
        <f t="shared" si="48"/>
        <v/>
      </c>
      <c r="U491" s="167" t="str">
        <f t="shared" si="49"/>
        <v/>
      </c>
      <c r="V491" s="167"/>
      <c r="Z491" s="19"/>
      <c r="AA491" s="23"/>
      <c r="AB491" s="23"/>
      <c r="AC491" s="23"/>
      <c r="AD491" s="19"/>
      <c r="AE491" s="19"/>
      <c r="AG491" s="63"/>
      <c r="AH491" s="64"/>
    </row>
    <row r="492" spans="13:34" ht="15" x14ac:dyDescent="0.25">
      <c r="M492" s="136" t="str">
        <f>IFERROR(INDEX(Packs!$M:$V,MATCH($P492,Packs!$W:$W,0),MATCH($K492,Packs!$M$1:$V$1,0)),"")</f>
        <v/>
      </c>
      <c r="N492" s="136" t="str">
        <f t="shared" si="45"/>
        <v/>
      </c>
      <c r="O492" s="136" t="str">
        <f>IFERROR(VLOOKUP(N492,'Table de correspondance'!$R:$S,2,FALSE),M492)</f>
        <v/>
      </c>
      <c r="P492" s="136" t="str">
        <f t="shared" si="46"/>
        <v/>
      </c>
      <c r="Q492" s="148" t="str">
        <f>IFERROR(F492*VLOOKUP(J492,'Table de correspondance'!$D:$E,2,FALSE),"")</f>
        <v/>
      </c>
      <c r="R492" s="148"/>
      <c r="S492" s="136" t="str">
        <f t="shared" si="47"/>
        <v/>
      </c>
      <c r="T492" s="165" t="str">
        <f t="shared" si="48"/>
        <v/>
      </c>
      <c r="U492" s="167" t="str">
        <f t="shared" si="49"/>
        <v/>
      </c>
      <c r="V492" s="167"/>
      <c r="Z492" s="19"/>
      <c r="AA492" s="23"/>
      <c r="AB492" s="23"/>
      <c r="AC492" s="23"/>
      <c r="AD492" s="19"/>
      <c r="AE492" s="19"/>
      <c r="AG492" s="63"/>
      <c r="AH492" s="64"/>
    </row>
    <row r="493" spans="13:34" ht="15" x14ac:dyDescent="0.25">
      <c r="M493" s="136" t="str">
        <f>IFERROR(INDEX(Packs!$M:$V,MATCH($P493,Packs!$W:$W,0),MATCH($K493,Packs!$M$1:$V$1,0)),"")</f>
        <v/>
      </c>
      <c r="N493" s="136" t="str">
        <f t="shared" si="45"/>
        <v/>
      </c>
      <c r="O493" s="136" t="str">
        <f>IFERROR(VLOOKUP(N493,'Table de correspondance'!$R:$S,2,FALSE),M493)</f>
        <v/>
      </c>
      <c r="P493" s="136" t="str">
        <f t="shared" si="46"/>
        <v/>
      </c>
      <c r="Q493" s="148" t="str">
        <f>IFERROR(F493*VLOOKUP(J493,'Table de correspondance'!$D:$E,2,FALSE),"")</f>
        <v/>
      </c>
      <c r="R493" s="148"/>
      <c r="S493" s="136" t="str">
        <f t="shared" si="47"/>
        <v/>
      </c>
      <c r="T493" s="165" t="str">
        <f t="shared" si="48"/>
        <v/>
      </c>
      <c r="U493" s="167" t="str">
        <f t="shared" si="49"/>
        <v/>
      </c>
      <c r="V493" s="167"/>
      <c r="Z493" s="19"/>
      <c r="AA493" s="23"/>
      <c r="AB493" s="23"/>
      <c r="AC493" s="23"/>
      <c r="AD493" s="19"/>
      <c r="AE493" s="19"/>
      <c r="AG493" s="63"/>
      <c r="AH493" s="64"/>
    </row>
    <row r="494" spans="13:34" ht="15" x14ac:dyDescent="0.25">
      <c r="M494" s="136" t="str">
        <f>IFERROR(INDEX(Packs!$M:$V,MATCH($P494,Packs!$W:$W,0),MATCH($K494,Packs!$M$1:$V$1,0)),"")</f>
        <v/>
      </c>
      <c r="N494" s="136" t="str">
        <f t="shared" si="45"/>
        <v/>
      </c>
      <c r="O494" s="136" t="str">
        <f>IFERROR(VLOOKUP(N494,'Table de correspondance'!$R:$S,2,FALSE),M494)</f>
        <v/>
      </c>
      <c r="P494" s="136" t="str">
        <f t="shared" si="46"/>
        <v/>
      </c>
      <c r="Q494" s="148" t="str">
        <f>IFERROR(F494*VLOOKUP(J494,'Table de correspondance'!$D:$E,2,FALSE),"")</f>
        <v/>
      </c>
      <c r="R494" s="148"/>
      <c r="S494" s="136" t="str">
        <f t="shared" si="47"/>
        <v/>
      </c>
      <c r="T494" s="165" t="str">
        <f t="shared" si="48"/>
        <v/>
      </c>
      <c r="U494" s="167" t="str">
        <f t="shared" si="49"/>
        <v/>
      </c>
      <c r="V494" s="167"/>
      <c r="Z494" s="19"/>
      <c r="AA494" s="23"/>
      <c r="AB494" s="23"/>
      <c r="AC494" s="23"/>
      <c r="AD494" s="19"/>
      <c r="AE494" s="19"/>
      <c r="AG494" s="63"/>
      <c r="AH494" s="64"/>
    </row>
    <row r="495" spans="13:34" ht="15" x14ac:dyDescent="0.25">
      <c r="M495" s="136" t="str">
        <f>IFERROR(INDEX(Packs!$M:$V,MATCH($P495,Packs!$W:$W,0),MATCH($K495,Packs!$M$1:$V$1,0)),"")</f>
        <v/>
      </c>
      <c r="N495" s="136" t="str">
        <f t="shared" si="45"/>
        <v/>
      </c>
      <c r="O495" s="136" t="str">
        <f>IFERROR(VLOOKUP(N495,'Table de correspondance'!$R:$S,2,FALSE),M495)</f>
        <v/>
      </c>
      <c r="P495" s="136" t="str">
        <f t="shared" si="46"/>
        <v/>
      </c>
      <c r="Q495" s="148" t="str">
        <f>IFERROR(F495*VLOOKUP(J495,'Table de correspondance'!$D:$E,2,FALSE),"")</f>
        <v/>
      </c>
      <c r="R495" s="148"/>
      <c r="S495" s="136" t="str">
        <f t="shared" si="47"/>
        <v/>
      </c>
      <c r="T495" s="165" t="str">
        <f t="shared" si="48"/>
        <v/>
      </c>
      <c r="U495" s="167" t="str">
        <f t="shared" si="49"/>
        <v/>
      </c>
      <c r="V495" s="167"/>
      <c r="Z495" s="19"/>
      <c r="AA495" s="23"/>
      <c r="AB495" s="23"/>
      <c r="AC495" s="23"/>
      <c r="AD495" s="19"/>
      <c r="AE495" s="19"/>
      <c r="AG495" s="63"/>
      <c r="AH495" s="64"/>
    </row>
    <row r="496" spans="13:34" ht="15" x14ac:dyDescent="0.25">
      <c r="M496" s="136" t="str">
        <f>IFERROR(INDEX(Packs!$M:$V,MATCH($P496,Packs!$W:$W,0),MATCH($K496,Packs!$M$1:$V$1,0)),"")</f>
        <v/>
      </c>
      <c r="N496" s="136" t="str">
        <f t="shared" si="45"/>
        <v/>
      </c>
      <c r="O496" s="136" t="str">
        <f>IFERROR(VLOOKUP(N496,'Table de correspondance'!$R:$S,2,FALSE),M496)</f>
        <v/>
      </c>
      <c r="P496" s="136" t="str">
        <f t="shared" si="46"/>
        <v/>
      </c>
      <c r="Q496" s="148" t="str">
        <f>IFERROR(F496*VLOOKUP(J496,'Table de correspondance'!$D:$E,2,FALSE),"")</f>
        <v/>
      </c>
      <c r="R496" s="148"/>
      <c r="S496" s="136" t="str">
        <f t="shared" si="47"/>
        <v/>
      </c>
      <c r="T496" s="165" t="str">
        <f t="shared" si="48"/>
        <v/>
      </c>
      <c r="U496" s="167" t="str">
        <f t="shared" si="49"/>
        <v/>
      </c>
      <c r="V496" s="167"/>
      <c r="Z496" s="19"/>
      <c r="AA496" s="23"/>
      <c r="AB496" s="23"/>
      <c r="AC496" s="23"/>
      <c r="AD496" s="19"/>
      <c r="AE496" s="19"/>
      <c r="AG496" s="63"/>
      <c r="AH496" s="64"/>
    </row>
    <row r="497" spans="13:34" ht="15" x14ac:dyDescent="0.25">
      <c r="M497" s="136" t="str">
        <f>IFERROR(INDEX(Packs!$M:$V,MATCH($P497,Packs!$W:$W,0),MATCH($K497,Packs!$M$1:$V$1,0)),"")</f>
        <v/>
      </c>
      <c r="N497" s="136" t="str">
        <f t="shared" si="45"/>
        <v/>
      </c>
      <c r="O497" s="136" t="str">
        <f>IFERROR(VLOOKUP(N497,'Table de correspondance'!$R:$S,2,FALSE),M497)</f>
        <v/>
      </c>
      <c r="P497" s="136" t="str">
        <f t="shared" si="46"/>
        <v/>
      </c>
      <c r="Q497" s="148" t="str">
        <f>IFERROR(F497*VLOOKUP(J497,'Table de correspondance'!$D:$E,2,FALSE),"")</f>
        <v/>
      </c>
      <c r="R497" s="148"/>
      <c r="S497" s="136" t="str">
        <f t="shared" si="47"/>
        <v/>
      </c>
      <c r="T497" s="165" t="str">
        <f t="shared" si="48"/>
        <v/>
      </c>
      <c r="U497" s="167" t="str">
        <f t="shared" si="49"/>
        <v/>
      </c>
      <c r="V497" s="167"/>
      <c r="Z497" s="19"/>
      <c r="AA497" s="23"/>
      <c r="AB497" s="23"/>
      <c r="AC497" s="23"/>
      <c r="AD497" s="19"/>
      <c r="AE497" s="19"/>
      <c r="AG497" s="63"/>
      <c r="AH497" s="64"/>
    </row>
    <row r="498" spans="13:34" ht="15" x14ac:dyDescent="0.25">
      <c r="M498" s="136" t="str">
        <f>IFERROR(INDEX(Packs!$M:$V,MATCH($P498,Packs!$W:$W,0),MATCH($K498,Packs!$M$1:$V$1,0)),"")</f>
        <v/>
      </c>
      <c r="N498" s="136" t="str">
        <f t="shared" si="45"/>
        <v/>
      </c>
      <c r="O498" s="136" t="str">
        <f>IFERROR(VLOOKUP(N498,'Table de correspondance'!$R:$S,2,FALSE),M498)</f>
        <v/>
      </c>
      <c r="P498" s="136" t="str">
        <f t="shared" si="46"/>
        <v/>
      </c>
      <c r="Q498" s="148" t="str">
        <f>IFERROR(F498*VLOOKUP(J498,'Table de correspondance'!$D:$E,2,FALSE),"")</f>
        <v/>
      </c>
      <c r="R498" s="148"/>
      <c r="S498" s="136" t="str">
        <f t="shared" si="47"/>
        <v/>
      </c>
      <c r="T498" s="165" t="str">
        <f t="shared" si="48"/>
        <v/>
      </c>
      <c r="U498" s="167" t="str">
        <f t="shared" si="49"/>
        <v/>
      </c>
      <c r="V498" s="167"/>
      <c r="Z498" s="19"/>
      <c r="AA498" s="23"/>
      <c r="AB498" s="23"/>
      <c r="AC498" s="23"/>
      <c r="AD498" s="19"/>
      <c r="AE498" s="19"/>
      <c r="AG498" s="63"/>
      <c r="AH498" s="64"/>
    </row>
    <row r="499" spans="13:34" ht="15" x14ac:dyDescent="0.25">
      <c r="M499" s="136" t="str">
        <f>IFERROR(INDEX(Packs!$M:$V,MATCH($P499,Packs!$W:$W,0),MATCH($K499,Packs!$M$1:$V$1,0)),"")</f>
        <v/>
      </c>
      <c r="N499" s="136" t="str">
        <f t="shared" si="45"/>
        <v/>
      </c>
      <c r="O499" s="136" t="str">
        <f>IFERROR(VLOOKUP(N499,'Table de correspondance'!$R:$S,2,FALSE),M499)</f>
        <v/>
      </c>
      <c r="P499" s="136" t="str">
        <f t="shared" si="46"/>
        <v/>
      </c>
      <c r="Q499" s="148" t="str">
        <f>IFERROR(F499*VLOOKUP(J499,'Table de correspondance'!$D:$E,2,FALSE),"")</f>
        <v/>
      </c>
      <c r="R499" s="148"/>
      <c r="S499" s="136" t="str">
        <f t="shared" si="47"/>
        <v/>
      </c>
      <c r="T499" s="165" t="str">
        <f t="shared" si="48"/>
        <v/>
      </c>
      <c r="U499" s="167" t="str">
        <f t="shared" si="49"/>
        <v/>
      </c>
      <c r="V499" s="167"/>
      <c r="Z499" s="19"/>
      <c r="AA499" s="23"/>
      <c r="AB499" s="23"/>
      <c r="AC499" s="23"/>
      <c r="AD499" s="19"/>
      <c r="AE499" s="19"/>
      <c r="AG499" s="63"/>
      <c r="AH499" s="64"/>
    </row>
    <row r="500" spans="13:34" ht="15" x14ac:dyDescent="0.25">
      <c r="M500" s="136" t="str">
        <f>IFERROR(INDEX(Packs!$M:$V,MATCH($P500,Packs!$W:$W,0),MATCH($K500,Packs!$M$1:$V$1,0)),"")</f>
        <v/>
      </c>
      <c r="N500" s="136" t="str">
        <f t="shared" si="45"/>
        <v/>
      </c>
      <c r="O500" s="136" t="str">
        <f>IFERROR(VLOOKUP(N500,'Table de correspondance'!$R:$S,2,FALSE),M500)</f>
        <v/>
      </c>
      <c r="P500" s="136" t="str">
        <f t="shared" si="46"/>
        <v/>
      </c>
      <c r="Q500" s="148" t="str">
        <f>IFERROR(F500*VLOOKUP(J500,'Table de correspondance'!$D:$E,2,FALSE),"")</f>
        <v/>
      </c>
      <c r="R500" s="148"/>
      <c r="S500" s="136" t="str">
        <f t="shared" si="47"/>
        <v/>
      </c>
      <c r="T500" s="165" t="str">
        <f t="shared" si="48"/>
        <v/>
      </c>
      <c r="U500" s="167" t="str">
        <f t="shared" si="49"/>
        <v/>
      </c>
      <c r="V500" s="167"/>
      <c r="Z500" s="19"/>
      <c r="AA500" s="23"/>
      <c r="AB500" s="23"/>
      <c r="AC500" s="23"/>
      <c r="AD500" s="19"/>
      <c r="AE500" s="19"/>
      <c r="AG500" s="63"/>
      <c r="AH500" s="64"/>
    </row>
    <row r="501" spans="13:34" ht="15" x14ac:dyDescent="0.25">
      <c r="Q501" s="148"/>
      <c r="R501" s="148"/>
      <c r="U501" s="167"/>
      <c r="V501" s="167"/>
      <c r="Z501" s="19"/>
      <c r="AA501" s="23"/>
      <c r="AB501" s="23"/>
      <c r="AC501" s="23"/>
      <c r="AD501" s="19"/>
      <c r="AE501" s="19"/>
      <c r="AG501" s="63"/>
      <c r="AH501" s="64"/>
    </row>
    <row r="502" spans="13:34" ht="15" x14ac:dyDescent="0.25">
      <c r="Q502" s="148"/>
      <c r="R502" s="148"/>
      <c r="U502" s="167" t="str">
        <f t="shared" ref="U502:U565" si="50">IF(T502="","",T502*(1-H502))</f>
        <v/>
      </c>
      <c r="V502" s="167"/>
      <c r="Z502" s="19"/>
      <c r="AA502" s="23"/>
      <c r="AB502" s="23"/>
      <c r="AC502" s="23"/>
      <c r="AD502" s="19"/>
      <c r="AE502" s="19"/>
      <c r="AG502" s="63"/>
      <c r="AH502" s="64"/>
    </row>
    <row r="503" spans="13:34" ht="15" x14ac:dyDescent="0.25">
      <c r="Q503" s="148"/>
      <c r="R503" s="148"/>
      <c r="U503" s="167" t="str">
        <f t="shared" si="50"/>
        <v/>
      </c>
      <c r="V503" s="167"/>
      <c r="Z503" s="19"/>
      <c r="AA503" s="23"/>
      <c r="AB503" s="23"/>
      <c r="AC503" s="23"/>
      <c r="AD503" s="19"/>
      <c r="AE503" s="19"/>
      <c r="AG503" s="63"/>
      <c r="AH503" s="64"/>
    </row>
    <row r="504" spans="13:34" ht="15" x14ac:dyDescent="0.25">
      <c r="Q504" s="148"/>
      <c r="R504" s="148"/>
      <c r="U504" s="167" t="str">
        <f t="shared" si="50"/>
        <v/>
      </c>
      <c r="V504" s="167"/>
      <c r="Z504" s="19"/>
      <c r="AA504" s="23"/>
      <c r="AB504" s="23"/>
      <c r="AC504" s="23"/>
      <c r="AD504" s="19"/>
      <c r="AE504" s="19"/>
      <c r="AG504" s="63"/>
      <c r="AH504" s="64"/>
    </row>
    <row r="505" spans="13:34" ht="15" x14ac:dyDescent="0.25">
      <c r="P505" s="136" t="str">
        <f t="shared" ref="P505:P526" si="51">_xlfn.CONCAT(B505,C505,D505,E505)</f>
        <v/>
      </c>
      <c r="Q505" s="148"/>
      <c r="R505" s="148"/>
      <c r="U505" s="167" t="str">
        <f t="shared" si="50"/>
        <v/>
      </c>
      <c r="V505" s="167"/>
      <c r="Z505" s="19"/>
      <c r="AA505" s="23"/>
      <c r="AB505" s="23"/>
      <c r="AC505" s="23"/>
      <c r="AD505" s="19"/>
      <c r="AE505" s="19"/>
      <c r="AG505" s="63"/>
      <c r="AH505" s="64"/>
    </row>
    <row r="506" spans="13:34" ht="15" x14ac:dyDescent="0.25">
      <c r="P506" s="136" t="str">
        <f t="shared" si="51"/>
        <v/>
      </c>
      <c r="Q506" s="148"/>
      <c r="R506" s="148"/>
      <c r="U506" s="167" t="str">
        <f t="shared" si="50"/>
        <v/>
      </c>
      <c r="V506" s="167"/>
      <c r="Z506" s="19"/>
      <c r="AA506" s="23"/>
      <c r="AB506" s="23"/>
      <c r="AC506" s="23"/>
      <c r="AD506" s="19"/>
      <c r="AE506" s="19"/>
      <c r="AG506" s="63"/>
      <c r="AH506" s="64"/>
    </row>
    <row r="507" spans="13:34" ht="15" x14ac:dyDescent="0.25">
      <c r="P507" s="136" t="str">
        <f t="shared" si="51"/>
        <v/>
      </c>
      <c r="Q507" s="148"/>
      <c r="R507" s="148"/>
      <c r="U507" s="167" t="str">
        <f t="shared" si="50"/>
        <v/>
      </c>
      <c r="V507" s="167"/>
      <c r="Z507" s="19"/>
      <c r="AA507" s="23"/>
      <c r="AB507" s="23"/>
      <c r="AC507" s="23"/>
      <c r="AD507" s="19"/>
      <c r="AE507" s="19"/>
      <c r="AG507" s="63"/>
      <c r="AH507" s="64"/>
    </row>
    <row r="508" spans="13:34" ht="15" x14ac:dyDescent="0.25">
      <c r="P508" s="136" t="str">
        <f t="shared" si="51"/>
        <v/>
      </c>
      <c r="Q508" s="148" t="str">
        <f>IFERROR(F508*VLOOKUP(J508,'Table de correspondance'!$D:$E,2,FALSE),"")</f>
        <v/>
      </c>
      <c r="R508" s="148"/>
      <c r="U508" s="167" t="str">
        <f t="shared" si="50"/>
        <v/>
      </c>
      <c r="V508" s="167"/>
      <c r="Z508" s="19"/>
      <c r="AA508" s="23"/>
      <c r="AB508" s="23"/>
      <c r="AC508" s="23"/>
      <c r="AD508" s="19"/>
      <c r="AE508" s="19"/>
      <c r="AG508" s="63"/>
      <c r="AH508" s="64"/>
    </row>
    <row r="509" spans="13:34" ht="15" x14ac:dyDescent="0.25">
      <c r="P509" s="136" t="str">
        <f t="shared" si="51"/>
        <v/>
      </c>
      <c r="Q509" s="148" t="str">
        <f>IFERROR(F509*VLOOKUP(J509,'Table de correspondance'!$D:$E,2,FALSE),"")</f>
        <v/>
      </c>
      <c r="R509" s="148"/>
      <c r="U509" s="167" t="str">
        <f t="shared" si="50"/>
        <v/>
      </c>
      <c r="V509" s="167"/>
      <c r="Z509" s="19"/>
      <c r="AA509" s="23"/>
      <c r="AB509" s="23"/>
      <c r="AC509" s="23"/>
      <c r="AD509" s="19"/>
      <c r="AE509" s="19"/>
      <c r="AG509" s="63"/>
      <c r="AH509" s="64"/>
    </row>
    <row r="510" spans="13:34" ht="15" x14ac:dyDescent="0.25">
      <c r="P510" s="136" t="str">
        <f t="shared" si="51"/>
        <v/>
      </c>
      <c r="Q510" s="148" t="str">
        <f>IFERROR(F510*VLOOKUP(J510,'Table de correspondance'!$D:$E,2,FALSE),"")</f>
        <v/>
      </c>
      <c r="R510" s="148"/>
      <c r="U510" s="167" t="str">
        <f t="shared" si="50"/>
        <v/>
      </c>
      <c r="V510" s="167"/>
      <c r="Z510" s="19"/>
      <c r="AA510" s="23"/>
      <c r="AB510" s="23"/>
      <c r="AC510" s="23"/>
      <c r="AD510" s="19"/>
      <c r="AE510" s="19"/>
      <c r="AG510" s="63"/>
      <c r="AH510" s="64"/>
    </row>
    <row r="511" spans="13:34" ht="15" x14ac:dyDescent="0.25">
      <c r="P511" s="136" t="str">
        <f t="shared" si="51"/>
        <v/>
      </c>
      <c r="Q511" s="148" t="str">
        <f>IFERROR(F511*VLOOKUP(J511,'Table de correspondance'!$D:$E,2,FALSE),"")</f>
        <v/>
      </c>
      <c r="R511" s="148"/>
      <c r="U511" s="167" t="str">
        <f t="shared" si="50"/>
        <v/>
      </c>
      <c r="V511" s="167"/>
      <c r="Z511" s="19"/>
      <c r="AA511" s="23"/>
      <c r="AB511" s="23"/>
      <c r="AC511" s="23"/>
      <c r="AD511" s="19"/>
      <c r="AE511" s="19"/>
      <c r="AG511" s="63"/>
      <c r="AH511" s="64"/>
    </row>
    <row r="512" spans="13:34" ht="15" x14ac:dyDescent="0.25">
      <c r="P512" s="136" t="str">
        <f t="shared" si="51"/>
        <v/>
      </c>
      <c r="Q512" s="148" t="str">
        <f>IFERROR(F512*VLOOKUP(J512,'Table de correspondance'!$D:$E,2,FALSE),"")</f>
        <v/>
      </c>
      <c r="R512" s="148"/>
      <c r="U512" s="167" t="str">
        <f t="shared" si="50"/>
        <v/>
      </c>
      <c r="V512" s="167"/>
      <c r="Z512" s="19"/>
      <c r="AA512" s="23"/>
      <c r="AB512" s="23"/>
      <c r="AC512" s="23"/>
      <c r="AD512" s="19"/>
      <c r="AE512" s="19"/>
      <c r="AG512" s="63"/>
      <c r="AH512" s="64"/>
    </row>
    <row r="513" spans="16:34" ht="15" x14ac:dyDescent="0.25">
      <c r="P513" s="136" t="str">
        <f t="shared" si="51"/>
        <v/>
      </c>
      <c r="Q513" s="148" t="str">
        <f>IFERROR(F513*VLOOKUP(J513,'Table de correspondance'!$D:$E,2,FALSE),"")</f>
        <v/>
      </c>
      <c r="R513" s="148"/>
      <c r="U513" s="167" t="str">
        <f t="shared" si="50"/>
        <v/>
      </c>
      <c r="V513" s="167"/>
      <c r="Z513" s="19"/>
      <c r="AA513" s="23"/>
      <c r="AB513" s="23"/>
      <c r="AC513" s="23"/>
      <c r="AD513" s="19"/>
      <c r="AE513" s="19"/>
      <c r="AG513" s="63"/>
      <c r="AH513" s="64"/>
    </row>
    <row r="514" spans="16:34" ht="15" x14ac:dyDescent="0.25">
      <c r="P514" s="136" t="str">
        <f t="shared" si="51"/>
        <v/>
      </c>
      <c r="Q514" s="148" t="str">
        <f>IFERROR(F514*VLOOKUP(J514,'Table de correspondance'!$D:$E,2,FALSE),"")</f>
        <v/>
      </c>
      <c r="R514" s="148"/>
      <c r="U514" s="167" t="str">
        <f t="shared" si="50"/>
        <v/>
      </c>
      <c r="V514" s="167"/>
      <c r="Z514" s="19"/>
      <c r="AA514" s="23"/>
      <c r="AB514" s="23"/>
      <c r="AC514" s="23"/>
      <c r="AD514" s="19"/>
      <c r="AE514" s="19"/>
      <c r="AG514" s="63"/>
      <c r="AH514" s="64"/>
    </row>
    <row r="515" spans="16:34" ht="15" x14ac:dyDescent="0.25">
      <c r="P515" s="136" t="str">
        <f t="shared" si="51"/>
        <v/>
      </c>
      <c r="Q515" s="148" t="str">
        <f>IFERROR(F515*VLOOKUP(J515,'Table de correspondance'!$D:$E,2,FALSE),"")</f>
        <v/>
      </c>
      <c r="R515" s="148"/>
      <c r="U515" s="167" t="str">
        <f t="shared" si="50"/>
        <v/>
      </c>
      <c r="V515" s="167"/>
      <c r="Z515" s="19"/>
      <c r="AA515" s="23"/>
      <c r="AB515" s="23"/>
      <c r="AC515" s="23"/>
      <c r="AD515" s="19"/>
      <c r="AE515" s="19"/>
      <c r="AG515" s="63"/>
      <c r="AH515" s="64"/>
    </row>
    <row r="516" spans="16:34" ht="15" x14ac:dyDescent="0.25">
      <c r="P516" s="136" t="str">
        <f t="shared" si="51"/>
        <v/>
      </c>
      <c r="Q516" s="148" t="str">
        <f>IFERROR(F516*VLOOKUP(J516,'Table de correspondance'!$D:$E,2,FALSE),"")</f>
        <v/>
      </c>
      <c r="R516" s="148"/>
      <c r="U516" s="167" t="str">
        <f t="shared" si="50"/>
        <v/>
      </c>
      <c r="V516" s="167"/>
      <c r="Z516" s="19"/>
      <c r="AA516" s="23"/>
      <c r="AB516" s="23"/>
      <c r="AC516" s="23"/>
      <c r="AD516" s="19"/>
      <c r="AE516" s="19"/>
      <c r="AG516" s="63"/>
      <c r="AH516" s="64"/>
    </row>
    <row r="517" spans="16:34" ht="15" x14ac:dyDescent="0.25">
      <c r="P517" s="136" t="str">
        <f t="shared" si="51"/>
        <v/>
      </c>
      <c r="Q517" s="148" t="str">
        <f>IFERROR(F517*VLOOKUP(J517,'Table de correspondance'!$D:$E,2,FALSE),"")</f>
        <v/>
      </c>
      <c r="R517" s="148"/>
      <c r="U517" s="167" t="str">
        <f t="shared" si="50"/>
        <v/>
      </c>
      <c r="V517" s="167"/>
      <c r="Z517" s="19"/>
      <c r="AA517" s="23"/>
      <c r="AB517" s="23"/>
      <c r="AC517" s="23"/>
      <c r="AD517" s="19"/>
      <c r="AE517" s="19"/>
      <c r="AG517" s="63"/>
      <c r="AH517" s="64"/>
    </row>
    <row r="518" spans="16:34" ht="15" x14ac:dyDescent="0.25">
      <c r="P518" s="136" t="str">
        <f t="shared" si="51"/>
        <v/>
      </c>
      <c r="Q518" s="148" t="str">
        <f>IFERROR(F518*VLOOKUP(J518,'Table de correspondance'!$D:$E,2,FALSE),"")</f>
        <v/>
      </c>
      <c r="R518" s="148"/>
      <c r="U518" s="167" t="str">
        <f t="shared" si="50"/>
        <v/>
      </c>
      <c r="V518" s="167"/>
      <c r="Z518" s="19"/>
      <c r="AA518" s="23"/>
      <c r="AB518" s="23"/>
      <c r="AC518" s="23"/>
      <c r="AD518" s="19"/>
      <c r="AE518" s="19"/>
      <c r="AG518" s="63"/>
      <c r="AH518" s="64"/>
    </row>
    <row r="519" spans="16:34" ht="15" x14ac:dyDescent="0.25">
      <c r="P519" s="136" t="str">
        <f t="shared" si="51"/>
        <v/>
      </c>
      <c r="Q519" s="148" t="str">
        <f>IFERROR(F519*VLOOKUP(J519,'Table de correspondance'!$D:$E,2,FALSE),"")</f>
        <v/>
      </c>
      <c r="R519" s="148"/>
      <c r="U519" s="167" t="str">
        <f t="shared" si="50"/>
        <v/>
      </c>
      <c r="V519" s="167"/>
      <c r="Z519" s="19"/>
      <c r="AA519" s="23"/>
      <c r="AB519" s="23"/>
      <c r="AC519" s="23"/>
      <c r="AD519" s="19"/>
      <c r="AE519" s="19"/>
      <c r="AG519" s="63"/>
      <c r="AH519" s="64"/>
    </row>
    <row r="520" spans="16:34" ht="15" x14ac:dyDescent="0.25">
      <c r="P520" s="136" t="str">
        <f t="shared" si="51"/>
        <v/>
      </c>
      <c r="Q520" s="148" t="str">
        <f>IFERROR(F520*VLOOKUP(J520,'Table de correspondance'!$D:$E,2,FALSE),"")</f>
        <v/>
      </c>
      <c r="R520" s="148"/>
      <c r="U520" s="167" t="str">
        <f t="shared" si="50"/>
        <v/>
      </c>
      <c r="V520" s="167"/>
      <c r="Z520" s="19"/>
      <c r="AA520" s="23"/>
      <c r="AB520" s="23"/>
      <c r="AC520" s="23"/>
      <c r="AD520" s="19"/>
      <c r="AE520" s="19"/>
      <c r="AG520" s="63"/>
      <c r="AH520" s="64"/>
    </row>
    <row r="521" spans="16:34" ht="15" x14ac:dyDescent="0.25">
      <c r="P521" s="136" t="str">
        <f t="shared" si="51"/>
        <v/>
      </c>
      <c r="Q521" s="148" t="str">
        <f>IFERROR(F521*VLOOKUP(J521,'Table de correspondance'!$D:$E,2,FALSE),"")</f>
        <v/>
      </c>
      <c r="R521" s="148"/>
      <c r="U521" s="167" t="str">
        <f t="shared" si="50"/>
        <v/>
      </c>
      <c r="V521" s="167"/>
      <c r="Z521" s="19"/>
      <c r="AA521" s="23"/>
      <c r="AB521" s="23"/>
      <c r="AC521" s="23"/>
      <c r="AD521" s="19"/>
      <c r="AE521" s="19"/>
      <c r="AG521" s="63"/>
      <c r="AH521" s="64"/>
    </row>
    <row r="522" spans="16:34" ht="15" x14ac:dyDescent="0.25">
      <c r="P522" s="136" t="str">
        <f t="shared" si="51"/>
        <v/>
      </c>
      <c r="Q522" s="148" t="str">
        <f>IFERROR(F522*VLOOKUP(J522,'Table de correspondance'!$D:$E,2,FALSE),"")</f>
        <v/>
      </c>
      <c r="R522" s="148"/>
      <c r="U522" s="167" t="str">
        <f t="shared" si="50"/>
        <v/>
      </c>
      <c r="V522" s="167"/>
      <c r="Z522" s="19"/>
      <c r="AA522" s="23"/>
      <c r="AB522" s="23"/>
      <c r="AC522" s="23"/>
      <c r="AD522" s="19"/>
      <c r="AE522" s="19"/>
      <c r="AG522" s="63"/>
      <c r="AH522" s="64"/>
    </row>
    <row r="523" spans="16:34" ht="15" x14ac:dyDescent="0.25">
      <c r="P523" s="136" t="str">
        <f t="shared" si="51"/>
        <v/>
      </c>
      <c r="Q523" s="148" t="str">
        <f>IFERROR(F523*VLOOKUP(J523,'Table de correspondance'!$D:$E,2,FALSE),"")</f>
        <v/>
      </c>
      <c r="R523" s="148"/>
      <c r="U523" s="167" t="str">
        <f t="shared" si="50"/>
        <v/>
      </c>
      <c r="V523" s="167"/>
      <c r="Z523" s="19"/>
      <c r="AA523" s="23"/>
      <c r="AB523" s="23"/>
      <c r="AC523" s="23"/>
      <c r="AD523" s="19"/>
      <c r="AE523" s="19"/>
      <c r="AG523" s="63"/>
      <c r="AH523" s="64"/>
    </row>
    <row r="524" spans="16:34" ht="15" x14ac:dyDescent="0.25">
      <c r="P524" s="136" t="str">
        <f t="shared" si="51"/>
        <v/>
      </c>
      <c r="Q524" s="148" t="str">
        <f>IFERROR(F524*VLOOKUP(J524,'Table de correspondance'!$D:$E,2,FALSE),"")</f>
        <v/>
      </c>
      <c r="R524" s="148"/>
      <c r="U524" s="167" t="str">
        <f t="shared" si="50"/>
        <v/>
      </c>
      <c r="V524" s="167"/>
      <c r="Z524" s="19"/>
      <c r="AA524" s="23"/>
      <c r="AB524" s="23"/>
      <c r="AC524" s="23"/>
      <c r="AD524" s="19"/>
      <c r="AE524" s="19"/>
      <c r="AG524" s="63"/>
      <c r="AH524" s="64"/>
    </row>
    <row r="525" spans="16:34" ht="15" x14ac:dyDescent="0.25">
      <c r="P525" s="136" t="str">
        <f t="shared" si="51"/>
        <v/>
      </c>
      <c r="Q525" s="148" t="str">
        <f>IFERROR(F525*VLOOKUP(J525,'Table de correspondance'!$D:$E,2,FALSE),"")</f>
        <v/>
      </c>
      <c r="R525" s="148"/>
      <c r="U525" s="167" t="str">
        <f t="shared" si="50"/>
        <v/>
      </c>
      <c r="V525" s="167"/>
      <c r="Z525" s="19"/>
      <c r="AA525" s="23"/>
      <c r="AB525" s="23"/>
      <c r="AC525" s="23"/>
      <c r="AD525" s="19"/>
      <c r="AE525" s="19"/>
      <c r="AG525" s="63"/>
      <c r="AH525" s="64"/>
    </row>
    <row r="526" spans="16:34" ht="15" x14ac:dyDescent="0.25">
      <c r="P526" s="136" t="str">
        <f t="shared" si="51"/>
        <v/>
      </c>
      <c r="Q526" s="148" t="str">
        <f>IFERROR(F526*VLOOKUP(J526,'Table de correspondance'!$D:$E,2,FALSE),"")</f>
        <v/>
      </c>
      <c r="R526" s="148"/>
      <c r="U526" s="167" t="str">
        <f t="shared" si="50"/>
        <v/>
      </c>
      <c r="V526" s="167"/>
      <c r="Z526" s="19"/>
      <c r="AA526" s="23"/>
      <c r="AB526" s="23"/>
      <c r="AC526" s="23"/>
      <c r="AD526" s="19"/>
      <c r="AE526" s="19"/>
      <c r="AG526" s="63"/>
      <c r="AH526" s="64"/>
    </row>
    <row r="527" spans="16:34" ht="15" x14ac:dyDescent="0.25">
      <c r="P527" s="136" t="str">
        <f t="shared" ref="P527:P590" si="52">_xlfn.CONCAT(B527,C527,D527,E527)</f>
        <v/>
      </c>
      <c r="Q527" s="148" t="str">
        <f>IFERROR(F527*VLOOKUP(J527,'Table de correspondance'!$D:$E,2,FALSE),"")</f>
        <v/>
      </c>
      <c r="R527" s="148"/>
      <c r="U527" s="167" t="str">
        <f t="shared" si="50"/>
        <v/>
      </c>
      <c r="V527" s="167"/>
      <c r="Z527" s="19"/>
      <c r="AA527" s="23"/>
      <c r="AB527" s="23"/>
      <c r="AC527" s="23"/>
      <c r="AD527" s="19"/>
      <c r="AE527" s="19"/>
      <c r="AG527" s="63"/>
      <c r="AH527" s="64"/>
    </row>
    <row r="528" spans="16:34" ht="15" x14ac:dyDescent="0.25">
      <c r="P528" s="136" t="str">
        <f t="shared" si="52"/>
        <v/>
      </c>
      <c r="Q528" s="148" t="str">
        <f>IFERROR(F528*VLOOKUP(J528,'Table de correspondance'!$D:$E,2,FALSE),"")</f>
        <v/>
      </c>
      <c r="R528" s="148"/>
      <c r="U528" s="167" t="str">
        <f t="shared" si="50"/>
        <v/>
      </c>
      <c r="V528" s="167"/>
      <c r="Z528" s="19"/>
      <c r="AA528" s="23"/>
      <c r="AB528" s="23"/>
      <c r="AC528" s="23"/>
      <c r="AD528" s="19"/>
      <c r="AE528" s="19"/>
      <c r="AG528" s="63"/>
      <c r="AH528" s="64"/>
    </row>
    <row r="529" spans="16:34" ht="15" x14ac:dyDescent="0.25">
      <c r="P529" s="136" t="str">
        <f t="shared" si="52"/>
        <v/>
      </c>
      <c r="Q529" s="148" t="str">
        <f>IFERROR(F529*VLOOKUP(J529,'Table de correspondance'!$D:$E,2,FALSE),"")</f>
        <v/>
      </c>
      <c r="R529" s="148"/>
      <c r="U529" s="167" t="str">
        <f t="shared" si="50"/>
        <v/>
      </c>
      <c r="V529" s="167"/>
      <c r="Z529" s="19"/>
      <c r="AA529" s="23"/>
      <c r="AB529" s="23"/>
      <c r="AC529" s="23"/>
      <c r="AD529" s="19"/>
      <c r="AE529" s="19"/>
      <c r="AG529" s="63"/>
      <c r="AH529" s="64"/>
    </row>
    <row r="530" spans="16:34" ht="15" x14ac:dyDescent="0.25">
      <c r="P530" s="136" t="str">
        <f t="shared" si="52"/>
        <v/>
      </c>
      <c r="Q530" s="148" t="str">
        <f>IFERROR(F530*VLOOKUP(J530,'Table de correspondance'!$D:$E,2,FALSE),"")</f>
        <v/>
      </c>
      <c r="R530" s="148"/>
      <c r="U530" s="167" t="str">
        <f t="shared" si="50"/>
        <v/>
      </c>
      <c r="V530" s="167"/>
      <c r="Z530" s="19"/>
      <c r="AA530" s="23"/>
      <c r="AB530" s="23"/>
      <c r="AC530" s="23"/>
      <c r="AD530" s="19"/>
      <c r="AE530" s="19"/>
      <c r="AG530" s="63"/>
      <c r="AH530" s="64"/>
    </row>
    <row r="531" spans="16:34" ht="15" x14ac:dyDescent="0.25">
      <c r="P531" s="136" t="str">
        <f t="shared" si="52"/>
        <v/>
      </c>
      <c r="Q531" s="148" t="str">
        <f>IFERROR(F531*VLOOKUP(J531,'Table de correspondance'!$D:$E,2,FALSE),"")</f>
        <v/>
      </c>
      <c r="R531" s="148"/>
      <c r="U531" s="167" t="str">
        <f t="shared" si="50"/>
        <v/>
      </c>
      <c r="V531" s="167"/>
      <c r="Z531" s="19"/>
      <c r="AA531" s="23"/>
      <c r="AB531" s="23"/>
      <c r="AC531" s="23"/>
      <c r="AD531" s="19"/>
      <c r="AE531" s="19"/>
      <c r="AG531" s="63"/>
      <c r="AH531" s="64"/>
    </row>
    <row r="532" spans="16:34" ht="15" x14ac:dyDescent="0.25">
      <c r="P532" s="136" t="str">
        <f t="shared" si="52"/>
        <v/>
      </c>
      <c r="Q532" s="148" t="str">
        <f>IFERROR(F532*VLOOKUP(J532,'Table de correspondance'!$D:$E,2,FALSE),"")</f>
        <v/>
      </c>
      <c r="R532" s="148"/>
      <c r="U532" s="167" t="str">
        <f t="shared" si="50"/>
        <v/>
      </c>
      <c r="V532" s="167"/>
      <c r="Z532" s="19"/>
      <c r="AA532" s="23"/>
      <c r="AB532" s="23"/>
      <c r="AC532" s="23"/>
      <c r="AD532" s="19"/>
      <c r="AE532" s="19"/>
      <c r="AG532" s="63"/>
      <c r="AH532" s="64"/>
    </row>
    <row r="533" spans="16:34" ht="15" x14ac:dyDescent="0.25">
      <c r="P533" s="136" t="str">
        <f t="shared" si="52"/>
        <v/>
      </c>
      <c r="Q533" s="148" t="str">
        <f>IFERROR(F533*VLOOKUP(J533,'Table de correspondance'!$D:$E,2,FALSE),"")</f>
        <v/>
      </c>
      <c r="R533" s="148"/>
      <c r="U533" s="167" t="str">
        <f t="shared" si="50"/>
        <v/>
      </c>
      <c r="V533" s="167"/>
      <c r="Z533" s="19"/>
      <c r="AA533" s="23"/>
      <c r="AB533" s="23"/>
      <c r="AC533" s="23"/>
      <c r="AD533" s="19"/>
      <c r="AE533" s="19"/>
      <c r="AG533" s="63"/>
      <c r="AH533" s="64"/>
    </row>
    <row r="534" spans="16:34" ht="15" x14ac:dyDescent="0.25">
      <c r="P534" s="136" t="str">
        <f t="shared" si="52"/>
        <v/>
      </c>
      <c r="Q534" s="148" t="str">
        <f>IFERROR(F534*VLOOKUP(J534,'Table de correspondance'!$D:$E,2,FALSE),"")</f>
        <v/>
      </c>
      <c r="R534" s="148"/>
      <c r="U534" s="167" t="str">
        <f t="shared" si="50"/>
        <v/>
      </c>
      <c r="V534" s="167"/>
      <c r="Z534" s="19"/>
      <c r="AA534" s="23"/>
      <c r="AB534" s="23"/>
      <c r="AC534" s="23"/>
      <c r="AD534" s="19"/>
      <c r="AE534" s="19"/>
      <c r="AG534" s="63"/>
      <c r="AH534" s="64"/>
    </row>
    <row r="535" spans="16:34" ht="15" x14ac:dyDescent="0.25">
      <c r="P535" s="136" t="str">
        <f t="shared" si="52"/>
        <v/>
      </c>
      <c r="Q535" s="148" t="str">
        <f>IFERROR(F535*VLOOKUP(J535,'Table de correspondance'!$D:$E,2,FALSE),"")</f>
        <v/>
      </c>
      <c r="R535" s="148"/>
      <c r="U535" s="167" t="str">
        <f t="shared" si="50"/>
        <v/>
      </c>
      <c r="V535" s="167"/>
      <c r="Z535" s="19"/>
      <c r="AA535" s="23"/>
      <c r="AB535" s="23"/>
      <c r="AC535" s="23"/>
      <c r="AD535" s="19"/>
      <c r="AE535" s="19"/>
      <c r="AG535" s="63"/>
      <c r="AH535" s="64"/>
    </row>
    <row r="536" spans="16:34" ht="15" x14ac:dyDescent="0.25">
      <c r="P536" s="136" t="str">
        <f t="shared" si="52"/>
        <v/>
      </c>
      <c r="Q536" s="148" t="str">
        <f>IFERROR(F536*VLOOKUP(J536,'Table de correspondance'!$D:$E,2,FALSE),"")</f>
        <v/>
      </c>
      <c r="R536" s="148"/>
      <c r="U536" s="167" t="str">
        <f t="shared" si="50"/>
        <v/>
      </c>
      <c r="V536" s="167"/>
      <c r="Z536" s="19"/>
      <c r="AA536" s="23"/>
      <c r="AB536" s="23"/>
      <c r="AC536" s="23"/>
      <c r="AD536" s="19"/>
      <c r="AE536" s="19"/>
      <c r="AG536" s="63"/>
      <c r="AH536" s="64"/>
    </row>
    <row r="537" spans="16:34" ht="15" x14ac:dyDescent="0.25">
      <c r="P537" s="136" t="str">
        <f t="shared" si="52"/>
        <v/>
      </c>
      <c r="Q537" s="148" t="str">
        <f>IFERROR(F537*VLOOKUP(J537,'Table de correspondance'!$D:$E,2,FALSE),"")</f>
        <v/>
      </c>
      <c r="R537" s="148"/>
      <c r="U537" s="167" t="str">
        <f t="shared" si="50"/>
        <v/>
      </c>
      <c r="V537" s="167"/>
      <c r="Z537" s="19"/>
      <c r="AA537" s="23"/>
      <c r="AB537" s="23"/>
      <c r="AC537" s="23"/>
      <c r="AD537" s="19"/>
      <c r="AE537" s="19"/>
      <c r="AG537" s="63"/>
      <c r="AH537" s="64"/>
    </row>
    <row r="538" spans="16:34" ht="15" x14ac:dyDescent="0.25">
      <c r="P538" s="136" t="str">
        <f t="shared" si="52"/>
        <v/>
      </c>
      <c r="Q538" s="148" t="str">
        <f>IFERROR(F538*VLOOKUP(J538,'Table de correspondance'!$D:$E,2,FALSE),"")</f>
        <v/>
      </c>
      <c r="R538" s="148"/>
      <c r="U538" s="167" t="str">
        <f t="shared" si="50"/>
        <v/>
      </c>
      <c r="V538" s="167"/>
      <c r="Z538" s="19"/>
      <c r="AA538" s="23"/>
      <c r="AB538" s="23"/>
      <c r="AC538" s="23"/>
      <c r="AD538" s="19"/>
      <c r="AE538" s="19"/>
      <c r="AG538" s="63"/>
      <c r="AH538" s="64"/>
    </row>
    <row r="539" spans="16:34" ht="15" x14ac:dyDescent="0.25">
      <c r="P539" s="136" t="str">
        <f t="shared" si="52"/>
        <v/>
      </c>
      <c r="Q539" s="148" t="str">
        <f>IFERROR(F539*VLOOKUP(J539,'Table de correspondance'!$D:$E,2,FALSE),"")</f>
        <v/>
      </c>
      <c r="R539" s="148"/>
      <c r="U539" s="167" t="str">
        <f t="shared" si="50"/>
        <v/>
      </c>
      <c r="V539" s="167"/>
      <c r="Z539" s="19"/>
      <c r="AA539" s="23"/>
      <c r="AB539" s="23"/>
      <c r="AC539" s="23"/>
      <c r="AD539" s="19"/>
      <c r="AE539" s="19"/>
      <c r="AG539" s="63"/>
      <c r="AH539" s="64"/>
    </row>
    <row r="540" spans="16:34" ht="15" x14ac:dyDescent="0.25">
      <c r="P540" s="136" t="str">
        <f t="shared" si="52"/>
        <v/>
      </c>
      <c r="Q540" s="148" t="str">
        <f>IFERROR(F540*VLOOKUP(J540,'Table de correspondance'!$D:$E,2,FALSE),"")</f>
        <v/>
      </c>
      <c r="R540" s="148"/>
      <c r="U540" s="167" t="str">
        <f t="shared" si="50"/>
        <v/>
      </c>
      <c r="V540" s="167"/>
      <c r="Z540" s="19"/>
      <c r="AA540" s="23"/>
      <c r="AB540" s="23"/>
      <c r="AC540" s="23"/>
      <c r="AD540" s="19"/>
      <c r="AE540" s="19"/>
      <c r="AG540" s="63"/>
      <c r="AH540" s="64"/>
    </row>
    <row r="541" spans="16:34" ht="15" x14ac:dyDescent="0.25">
      <c r="P541" s="136" t="str">
        <f t="shared" si="52"/>
        <v/>
      </c>
      <c r="Q541" s="148" t="str">
        <f>IFERROR(F541*VLOOKUP(J541,'Table de correspondance'!$D:$E,2,FALSE),"")</f>
        <v/>
      </c>
      <c r="R541" s="148"/>
      <c r="U541" s="167" t="str">
        <f t="shared" si="50"/>
        <v/>
      </c>
      <c r="V541" s="167"/>
      <c r="Z541" s="19"/>
      <c r="AA541" s="23"/>
      <c r="AB541" s="23"/>
      <c r="AC541" s="23"/>
      <c r="AD541" s="19"/>
      <c r="AE541" s="19"/>
      <c r="AG541" s="63"/>
      <c r="AH541" s="64"/>
    </row>
    <row r="542" spans="16:34" ht="15" x14ac:dyDescent="0.25">
      <c r="P542" s="136" t="str">
        <f t="shared" si="52"/>
        <v/>
      </c>
      <c r="Q542" s="148" t="str">
        <f>IFERROR(F542*VLOOKUP(J542,'Table de correspondance'!$D:$E,2,FALSE),"")</f>
        <v/>
      </c>
      <c r="R542" s="148"/>
      <c r="U542" s="167" t="str">
        <f t="shared" si="50"/>
        <v/>
      </c>
      <c r="V542" s="167"/>
      <c r="Z542" s="19"/>
      <c r="AA542" s="23"/>
      <c r="AB542" s="23"/>
      <c r="AC542" s="23"/>
      <c r="AD542" s="19"/>
      <c r="AE542" s="19"/>
      <c r="AG542" s="63"/>
      <c r="AH542" s="64"/>
    </row>
    <row r="543" spans="16:34" ht="15" x14ac:dyDescent="0.25">
      <c r="P543" s="136" t="str">
        <f t="shared" si="52"/>
        <v/>
      </c>
      <c r="Q543" s="148" t="str">
        <f>IFERROR(F543*VLOOKUP(J543,'Table de correspondance'!$D:$E,2,FALSE),"")</f>
        <v/>
      </c>
      <c r="R543" s="148"/>
      <c r="U543" s="167" t="str">
        <f t="shared" si="50"/>
        <v/>
      </c>
      <c r="V543" s="167"/>
      <c r="Z543" s="19"/>
      <c r="AA543" s="23"/>
      <c r="AB543" s="23"/>
      <c r="AC543" s="23"/>
      <c r="AD543" s="19"/>
      <c r="AE543" s="19"/>
      <c r="AG543" s="63"/>
      <c r="AH543" s="64"/>
    </row>
    <row r="544" spans="16:34" ht="15" x14ac:dyDescent="0.25">
      <c r="P544" s="136" t="str">
        <f t="shared" si="52"/>
        <v/>
      </c>
      <c r="Q544" s="148" t="str">
        <f>IFERROR(F544*VLOOKUP(J544,'Table de correspondance'!$D:$E,2,FALSE),"")</f>
        <v/>
      </c>
      <c r="R544" s="148"/>
      <c r="U544" s="167" t="str">
        <f t="shared" si="50"/>
        <v/>
      </c>
      <c r="V544" s="167"/>
      <c r="Z544" s="19"/>
      <c r="AA544" s="23"/>
      <c r="AB544" s="23"/>
      <c r="AC544" s="23"/>
      <c r="AD544" s="19"/>
      <c r="AE544" s="19"/>
      <c r="AG544" s="63"/>
      <c r="AH544" s="64"/>
    </row>
    <row r="545" spans="16:34" ht="15" x14ac:dyDescent="0.25">
      <c r="P545" s="136" t="str">
        <f t="shared" si="52"/>
        <v/>
      </c>
      <c r="Q545" s="148" t="str">
        <f>IFERROR(F545*VLOOKUP(J545,'Table de correspondance'!$D:$E,2,FALSE),"")</f>
        <v/>
      </c>
      <c r="R545" s="148"/>
      <c r="U545" s="167" t="str">
        <f t="shared" si="50"/>
        <v/>
      </c>
      <c r="V545" s="167"/>
      <c r="Z545" s="19"/>
      <c r="AA545" s="23"/>
      <c r="AB545" s="23"/>
      <c r="AC545" s="23"/>
      <c r="AD545" s="19"/>
      <c r="AE545" s="19"/>
      <c r="AG545" s="63"/>
      <c r="AH545" s="64"/>
    </row>
    <row r="546" spans="16:34" ht="15" x14ac:dyDescent="0.25">
      <c r="P546" s="136" t="str">
        <f t="shared" si="52"/>
        <v/>
      </c>
      <c r="Q546" s="148" t="str">
        <f>IFERROR(F546*VLOOKUP(J546,'Table de correspondance'!$D:$E,2,FALSE),"")</f>
        <v/>
      </c>
      <c r="R546" s="148"/>
      <c r="U546" s="167" t="str">
        <f t="shared" si="50"/>
        <v/>
      </c>
      <c r="V546" s="167"/>
      <c r="Z546" s="19"/>
      <c r="AA546" s="23"/>
      <c r="AB546" s="23"/>
      <c r="AC546" s="23"/>
      <c r="AD546" s="19"/>
      <c r="AE546" s="19"/>
      <c r="AG546" s="63"/>
      <c r="AH546" s="64"/>
    </row>
    <row r="547" spans="16:34" ht="15" x14ac:dyDescent="0.25">
      <c r="P547" s="136" t="str">
        <f t="shared" si="52"/>
        <v/>
      </c>
      <c r="Q547" s="148" t="str">
        <f>IFERROR(F547*VLOOKUP(J547,'Table de correspondance'!$D:$E,2,FALSE),"")</f>
        <v/>
      </c>
      <c r="R547" s="148"/>
      <c r="U547" s="167" t="str">
        <f t="shared" si="50"/>
        <v/>
      </c>
      <c r="V547" s="167"/>
      <c r="Z547" s="19"/>
      <c r="AA547" s="23"/>
      <c r="AB547" s="23"/>
      <c r="AC547" s="23"/>
      <c r="AD547" s="19"/>
      <c r="AE547" s="19"/>
      <c r="AG547" s="63"/>
      <c r="AH547" s="64"/>
    </row>
    <row r="548" spans="16:34" ht="15" x14ac:dyDescent="0.25">
      <c r="P548" s="136" t="str">
        <f t="shared" si="52"/>
        <v/>
      </c>
      <c r="Q548" s="148" t="str">
        <f>IFERROR(F548*VLOOKUP(J548,'Table de correspondance'!$D:$E,2,FALSE),"")</f>
        <v/>
      </c>
      <c r="R548" s="148"/>
      <c r="U548" s="167" t="str">
        <f t="shared" si="50"/>
        <v/>
      </c>
      <c r="V548" s="167"/>
      <c r="Z548" s="19"/>
      <c r="AA548" s="23"/>
      <c r="AB548" s="23"/>
      <c r="AC548" s="23"/>
      <c r="AD548" s="19"/>
      <c r="AE548" s="19"/>
      <c r="AG548" s="63"/>
      <c r="AH548" s="64"/>
    </row>
    <row r="549" spans="16:34" ht="15" x14ac:dyDescent="0.25">
      <c r="P549" s="136" t="str">
        <f t="shared" si="52"/>
        <v/>
      </c>
      <c r="Q549" s="148" t="str">
        <f>IFERROR(F549*VLOOKUP(J549,'Table de correspondance'!$D:$E,2,FALSE),"")</f>
        <v/>
      </c>
      <c r="R549" s="148"/>
      <c r="U549" s="167" t="str">
        <f t="shared" si="50"/>
        <v/>
      </c>
      <c r="V549" s="167"/>
      <c r="Z549" s="19"/>
      <c r="AA549" s="23"/>
      <c r="AB549" s="23"/>
      <c r="AC549" s="23"/>
      <c r="AD549" s="19"/>
      <c r="AE549" s="19"/>
      <c r="AG549" s="63"/>
      <c r="AH549" s="64"/>
    </row>
    <row r="550" spans="16:34" ht="15" x14ac:dyDescent="0.25">
      <c r="P550" s="136" t="str">
        <f t="shared" si="52"/>
        <v/>
      </c>
      <c r="Q550" s="148" t="str">
        <f>IFERROR(F550*VLOOKUP(J550,'Table de correspondance'!$D:$E,2,FALSE),"")</f>
        <v/>
      </c>
      <c r="R550" s="148"/>
      <c r="U550" s="167" t="str">
        <f t="shared" si="50"/>
        <v/>
      </c>
      <c r="V550" s="167"/>
      <c r="Z550" s="19"/>
      <c r="AA550" s="23"/>
      <c r="AB550" s="23"/>
      <c r="AC550" s="23"/>
      <c r="AD550" s="19"/>
      <c r="AE550" s="19"/>
      <c r="AG550" s="63"/>
      <c r="AH550" s="64"/>
    </row>
    <row r="551" spans="16:34" ht="15" x14ac:dyDescent="0.25">
      <c r="P551" s="136" t="str">
        <f t="shared" si="52"/>
        <v/>
      </c>
      <c r="Q551" s="148" t="str">
        <f>IFERROR(F551*VLOOKUP(J551,'Table de correspondance'!$D:$E,2,FALSE),"")</f>
        <v/>
      </c>
      <c r="R551" s="148"/>
      <c r="U551" s="167" t="str">
        <f t="shared" si="50"/>
        <v/>
      </c>
      <c r="V551" s="167"/>
      <c r="Z551" s="19"/>
      <c r="AA551" s="23"/>
      <c r="AB551" s="23"/>
      <c r="AC551" s="23"/>
      <c r="AD551" s="19"/>
      <c r="AE551" s="19"/>
      <c r="AG551" s="63"/>
      <c r="AH551" s="64"/>
    </row>
    <row r="552" spans="16:34" ht="15" x14ac:dyDescent="0.25">
      <c r="P552" s="136" t="str">
        <f t="shared" si="52"/>
        <v/>
      </c>
      <c r="Q552" s="148" t="str">
        <f>IFERROR(F552*VLOOKUP(J552,'Table de correspondance'!$D:$E,2,FALSE),"")</f>
        <v/>
      </c>
      <c r="R552" s="148"/>
      <c r="U552" s="167" t="str">
        <f t="shared" si="50"/>
        <v/>
      </c>
      <c r="V552" s="167"/>
      <c r="Z552" s="19"/>
      <c r="AA552" s="23"/>
      <c r="AB552" s="23"/>
      <c r="AC552" s="23"/>
      <c r="AD552" s="19"/>
      <c r="AE552" s="19"/>
      <c r="AG552" s="63"/>
      <c r="AH552" s="64"/>
    </row>
    <row r="553" spans="16:34" ht="15" x14ac:dyDescent="0.25">
      <c r="P553" s="136" t="str">
        <f t="shared" si="52"/>
        <v/>
      </c>
      <c r="Q553" s="148" t="str">
        <f>IFERROR(F553*VLOOKUP(J553,'Table de correspondance'!$D:$E,2,FALSE),"")</f>
        <v/>
      </c>
      <c r="R553" s="148"/>
      <c r="U553" s="167" t="str">
        <f t="shared" si="50"/>
        <v/>
      </c>
      <c r="V553" s="167"/>
      <c r="Z553" s="19"/>
      <c r="AA553" s="23"/>
      <c r="AB553" s="23"/>
      <c r="AC553" s="23"/>
      <c r="AD553" s="19"/>
      <c r="AE553" s="19"/>
      <c r="AG553" s="63"/>
      <c r="AH553" s="64"/>
    </row>
    <row r="554" spans="16:34" ht="15" x14ac:dyDescent="0.25">
      <c r="P554" s="136" t="str">
        <f t="shared" si="52"/>
        <v/>
      </c>
      <c r="Q554" s="148" t="str">
        <f>IFERROR(F554*VLOOKUP(J554,'Table de correspondance'!$D:$E,2,FALSE),"")</f>
        <v/>
      </c>
      <c r="R554" s="148"/>
      <c r="U554" s="167" t="str">
        <f t="shared" si="50"/>
        <v/>
      </c>
      <c r="V554" s="167"/>
      <c r="Z554" s="19"/>
      <c r="AA554" s="23"/>
      <c r="AB554" s="23"/>
      <c r="AC554" s="23"/>
      <c r="AD554" s="19"/>
      <c r="AE554" s="19"/>
      <c r="AG554" s="63"/>
      <c r="AH554" s="64"/>
    </row>
    <row r="555" spans="16:34" ht="15" x14ac:dyDescent="0.25">
      <c r="P555" s="136" t="str">
        <f t="shared" si="52"/>
        <v/>
      </c>
      <c r="Q555" s="148" t="str">
        <f>IFERROR(F555*VLOOKUP(J555,'Table de correspondance'!$D:$E,2,FALSE),"")</f>
        <v/>
      </c>
      <c r="R555" s="148"/>
      <c r="U555" s="167" t="str">
        <f t="shared" si="50"/>
        <v/>
      </c>
      <c r="V555" s="167"/>
      <c r="Z555" s="19"/>
      <c r="AA555" s="23"/>
      <c r="AB555" s="23"/>
      <c r="AC555" s="23"/>
      <c r="AD555" s="19"/>
      <c r="AE555" s="19"/>
      <c r="AG555" s="63"/>
      <c r="AH555" s="64"/>
    </row>
    <row r="556" spans="16:34" ht="15" x14ac:dyDescent="0.25">
      <c r="P556" s="136" t="str">
        <f t="shared" si="52"/>
        <v/>
      </c>
      <c r="Q556" s="148" t="str">
        <f>IFERROR(F556*VLOOKUP(J556,'Table de correspondance'!$D:$E,2,FALSE),"")</f>
        <v/>
      </c>
      <c r="R556" s="148"/>
      <c r="U556" s="167" t="str">
        <f t="shared" si="50"/>
        <v/>
      </c>
      <c r="V556" s="167"/>
      <c r="Z556" s="19"/>
      <c r="AA556" s="23"/>
      <c r="AB556" s="23"/>
      <c r="AC556" s="23"/>
      <c r="AD556" s="19"/>
      <c r="AE556" s="19"/>
      <c r="AG556" s="63"/>
      <c r="AH556" s="64"/>
    </row>
    <row r="557" spans="16:34" ht="15" x14ac:dyDescent="0.25">
      <c r="P557" s="136" t="str">
        <f t="shared" si="52"/>
        <v/>
      </c>
      <c r="Q557" s="148" t="str">
        <f>IFERROR(F557*VLOOKUP(J557,'Table de correspondance'!$D:$E,2,FALSE),"")</f>
        <v/>
      </c>
      <c r="R557" s="148"/>
      <c r="U557" s="167" t="str">
        <f t="shared" si="50"/>
        <v/>
      </c>
      <c r="V557" s="167"/>
      <c r="Z557" s="19"/>
      <c r="AA557" s="23"/>
      <c r="AB557" s="23"/>
      <c r="AC557" s="23"/>
      <c r="AD557" s="19"/>
      <c r="AE557" s="19"/>
      <c r="AG557" s="63"/>
      <c r="AH557" s="64"/>
    </row>
    <row r="558" spans="16:34" ht="15" x14ac:dyDescent="0.25">
      <c r="P558" s="136" t="str">
        <f t="shared" si="52"/>
        <v/>
      </c>
      <c r="Q558" s="148" t="str">
        <f>IFERROR(F558*VLOOKUP(J558,'Table de correspondance'!$D:$E,2,FALSE),"")</f>
        <v/>
      </c>
      <c r="R558" s="148"/>
      <c r="U558" s="167" t="str">
        <f t="shared" si="50"/>
        <v/>
      </c>
      <c r="V558" s="167"/>
      <c r="Z558" s="19"/>
      <c r="AA558" s="23"/>
      <c r="AB558" s="23"/>
      <c r="AC558" s="23"/>
      <c r="AD558" s="19"/>
      <c r="AE558" s="19"/>
      <c r="AG558" s="63"/>
      <c r="AH558" s="64"/>
    </row>
    <row r="559" spans="16:34" ht="15" x14ac:dyDescent="0.25">
      <c r="P559" s="136" t="str">
        <f t="shared" si="52"/>
        <v/>
      </c>
      <c r="Q559" s="148" t="str">
        <f>IFERROR(F559*VLOOKUP(J559,'Table de correspondance'!$D:$E,2,FALSE),"")</f>
        <v/>
      </c>
      <c r="R559" s="148"/>
      <c r="U559" s="167" t="str">
        <f t="shared" si="50"/>
        <v/>
      </c>
      <c r="V559" s="167"/>
      <c r="Z559" s="19"/>
      <c r="AA559" s="23"/>
      <c r="AB559" s="23"/>
      <c r="AC559" s="23"/>
      <c r="AD559" s="19"/>
      <c r="AE559" s="19"/>
      <c r="AG559" s="63"/>
      <c r="AH559" s="64"/>
    </row>
    <row r="560" spans="16:34" ht="15" x14ac:dyDescent="0.25">
      <c r="P560" s="136" t="str">
        <f t="shared" si="52"/>
        <v/>
      </c>
      <c r="Q560" s="148" t="str">
        <f>IFERROR(F560*VLOOKUP(J560,'Table de correspondance'!$D:$E,2,FALSE),"")</f>
        <v/>
      </c>
      <c r="R560" s="148"/>
      <c r="U560" s="167" t="str">
        <f t="shared" si="50"/>
        <v/>
      </c>
      <c r="V560" s="167"/>
      <c r="Z560" s="19"/>
      <c r="AA560" s="23"/>
      <c r="AB560" s="23"/>
      <c r="AC560" s="23"/>
      <c r="AD560" s="19"/>
      <c r="AE560" s="19"/>
      <c r="AG560" s="63"/>
      <c r="AH560" s="64"/>
    </row>
    <row r="561" spans="16:34" ht="15" x14ac:dyDescent="0.25">
      <c r="P561" s="136" t="str">
        <f t="shared" si="52"/>
        <v/>
      </c>
      <c r="Q561" s="148" t="str">
        <f>IFERROR(F561*VLOOKUP(J561,'Table de correspondance'!$D:$E,2,FALSE),"")</f>
        <v/>
      </c>
      <c r="R561" s="148"/>
      <c r="U561" s="167" t="str">
        <f t="shared" si="50"/>
        <v/>
      </c>
      <c r="V561" s="167"/>
      <c r="Z561" s="19"/>
      <c r="AA561" s="23"/>
      <c r="AB561" s="23"/>
      <c r="AC561" s="23"/>
      <c r="AD561" s="19"/>
      <c r="AE561" s="19"/>
      <c r="AG561" s="63"/>
      <c r="AH561" s="64"/>
    </row>
    <row r="562" spans="16:34" ht="15" x14ac:dyDescent="0.25">
      <c r="P562" s="136" t="str">
        <f t="shared" si="52"/>
        <v/>
      </c>
      <c r="Q562" s="148" t="str">
        <f>IFERROR(F562*VLOOKUP(J562,'Table de correspondance'!$D:$E,2,FALSE),"")</f>
        <v/>
      </c>
      <c r="R562" s="148"/>
      <c r="U562" s="167" t="str">
        <f t="shared" si="50"/>
        <v/>
      </c>
      <c r="V562" s="167"/>
      <c r="Z562" s="19"/>
      <c r="AA562" s="23"/>
      <c r="AB562" s="23"/>
      <c r="AC562" s="23"/>
      <c r="AD562" s="19"/>
      <c r="AE562" s="19"/>
      <c r="AG562" s="63"/>
      <c r="AH562" s="64"/>
    </row>
    <row r="563" spans="16:34" ht="15" x14ac:dyDescent="0.25">
      <c r="P563" s="136" t="str">
        <f t="shared" si="52"/>
        <v/>
      </c>
      <c r="Q563" s="148" t="str">
        <f>IFERROR(F563*VLOOKUP(J563,'Table de correspondance'!$D:$E,2,FALSE),"")</f>
        <v/>
      </c>
      <c r="R563" s="148"/>
      <c r="U563" s="167" t="str">
        <f t="shared" si="50"/>
        <v/>
      </c>
      <c r="V563" s="167"/>
      <c r="Z563" s="19"/>
      <c r="AA563" s="23"/>
      <c r="AB563" s="23"/>
      <c r="AC563" s="23"/>
      <c r="AD563" s="19"/>
      <c r="AE563" s="19"/>
      <c r="AG563" s="63"/>
      <c r="AH563" s="64"/>
    </row>
    <row r="564" spans="16:34" ht="15" x14ac:dyDescent="0.25">
      <c r="P564" s="136" t="str">
        <f t="shared" si="52"/>
        <v/>
      </c>
      <c r="Q564" s="148" t="str">
        <f>IFERROR(F564*VLOOKUP(J564,'Table de correspondance'!$D:$E,2,FALSE),"")</f>
        <v/>
      </c>
      <c r="R564" s="148"/>
      <c r="U564" s="167" t="str">
        <f t="shared" si="50"/>
        <v/>
      </c>
      <c r="V564" s="167"/>
      <c r="Z564" s="19"/>
      <c r="AA564" s="23"/>
      <c r="AB564" s="23"/>
      <c r="AC564" s="23"/>
      <c r="AD564" s="19"/>
      <c r="AE564" s="19"/>
      <c r="AG564" s="63"/>
      <c r="AH564" s="64"/>
    </row>
    <row r="565" spans="16:34" ht="15" x14ac:dyDescent="0.25">
      <c r="P565" s="136" t="str">
        <f t="shared" si="52"/>
        <v/>
      </c>
      <c r="Q565" s="148" t="str">
        <f>IFERROR(F565*VLOOKUP(J565,'Table de correspondance'!$D:$E,2,FALSE),"")</f>
        <v/>
      </c>
      <c r="R565" s="148"/>
      <c r="U565" s="167" t="str">
        <f t="shared" si="50"/>
        <v/>
      </c>
      <c r="V565" s="167"/>
      <c r="Z565" s="19"/>
      <c r="AA565" s="23"/>
      <c r="AB565" s="23"/>
      <c r="AC565" s="23"/>
      <c r="AD565" s="19"/>
      <c r="AE565" s="19"/>
      <c r="AG565" s="63"/>
      <c r="AH565" s="64"/>
    </row>
    <row r="566" spans="16:34" ht="15" x14ac:dyDescent="0.25">
      <c r="P566" s="136" t="str">
        <f t="shared" si="52"/>
        <v/>
      </c>
      <c r="Q566" s="148" t="str">
        <f>IFERROR(F566*VLOOKUP(J566,'Table de correspondance'!$D:$E,2,FALSE),"")</f>
        <v/>
      </c>
      <c r="R566" s="148"/>
      <c r="U566" s="167" t="str">
        <f t="shared" ref="U566:U629" si="53">IF(T566="","",T566*(1-H566))</f>
        <v/>
      </c>
      <c r="V566" s="167"/>
      <c r="Z566" s="19"/>
      <c r="AA566" s="23"/>
      <c r="AB566" s="23"/>
      <c r="AC566" s="23"/>
      <c r="AD566" s="19"/>
      <c r="AE566" s="19"/>
      <c r="AG566" s="63"/>
      <c r="AH566" s="64"/>
    </row>
    <row r="567" spans="16:34" ht="15" x14ac:dyDescent="0.25">
      <c r="P567" s="136" t="str">
        <f t="shared" si="52"/>
        <v/>
      </c>
      <c r="Q567" s="148" t="str">
        <f>IFERROR(F567*VLOOKUP(J567,'Table de correspondance'!$D:$E,2,FALSE),"")</f>
        <v/>
      </c>
      <c r="R567" s="148"/>
      <c r="U567" s="167" t="str">
        <f t="shared" si="53"/>
        <v/>
      </c>
      <c r="V567" s="167"/>
      <c r="Z567" s="19"/>
      <c r="AA567" s="23"/>
      <c r="AB567" s="23"/>
      <c r="AC567" s="23"/>
      <c r="AD567" s="19"/>
      <c r="AE567" s="19"/>
      <c r="AG567" s="63"/>
      <c r="AH567" s="64"/>
    </row>
    <row r="568" spans="16:34" ht="15" x14ac:dyDescent="0.25">
      <c r="P568" s="136" t="str">
        <f t="shared" si="52"/>
        <v/>
      </c>
      <c r="Q568" s="148" t="str">
        <f>IFERROR(F568*VLOOKUP(J568,'Table de correspondance'!$D:$E,2,FALSE),"")</f>
        <v/>
      </c>
      <c r="R568" s="148"/>
      <c r="U568" s="167" t="str">
        <f t="shared" si="53"/>
        <v/>
      </c>
      <c r="V568" s="167"/>
      <c r="Z568" s="19"/>
      <c r="AA568" s="23"/>
      <c r="AB568" s="23"/>
      <c r="AC568" s="23"/>
      <c r="AD568" s="19"/>
      <c r="AE568" s="19"/>
      <c r="AG568" s="63"/>
      <c r="AH568" s="64"/>
    </row>
    <row r="569" spans="16:34" ht="15" x14ac:dyDescent="0.25">
      <c r="P569" s="136" t="str">
        <f t="shared" si="52"/>
        <v/>
      </c>
      <c r="Q569" s="148" t="str">
        <f>IFERROR(F569*VLOOKUP(J569,'Table de correspondance'!$D:$E,2,FALSE),"")</f>
        <v/>
      </c>
      <c r="R569" s="148"/>
      <c r="U569" s="167" t="str">
        <f t="shared" si="53"/>
        <v/>
      </c>
      <c r="V569" s="167"/>
      <c r="Z569" s="19"/>
      <c r="AA569" s="23"/>
      <c r="AB569" s="23"/>
      <c r="AC569" s="23"/>
      <c r="AD569" s="19"/>
      <c r="AE569" s="19"/>
      <c r="AG569" s="63"/>
      <c r="AH569" s="64"/>
    </row>
    <row r="570" spans="16:34" ht="15" x14ac:dyDescent="0.25">
      <c r="P570" s="136" t="str">
        <f t="shared" si="52"/>
        <v/>
      </c>
      <c r="Q570" s="148" t="str">
        <f>IFERROR(F570*VLOOKUP(J570,'Table de correspondance'!$D:$E,2,FALSE),"")</f>
        <v/>
      </c>
      <c r="R570" s="148"/>
      <c r="U570" s="167" t="str">
        <f t="shared" si="53"/>
        <v/>
      </c>
      <c r="V570" s="167"/>
      <c r="Z570" s="19"/>
      <c r="AA570" s="23"/>
      <c r="AB570" s="23"/>
      <c r="AC570" s="23"/>
      <c r="AD570" s="19"/>
      <c r="AE570" s="19"/>
      <c r="AG570" s="63"/>
      <c r="AH570" s="64"/>
    </row>
    <row r="571" spans="16:34" ht="15" x14ac:dyDescent="0.25">
      <c r="P571" s="136" t="str">
        <f t="shared" si="52"/>
        <v/>
      </c>
      <c r="Q571" s="148" t="str">
        <f>IFERROR(F571*VLOOKUP(J571,'Table de correspondance'!$D:$E,2,FALSE),"")</f>
        <v/>
      </c>
      <c r="R571" s="148"/>
      <c r="U571" s="167" t="str">
        <f t="shared" si="53"/>
        <v/>
      </c>
      <c r="V571" s="167"/>
      <c r="Z571" s="19"/>
      <c r="AA571" s="23"/>
      <c r="AB571" s="23"/>
      <c r="AC571" s="23"/>
      <c r="AD571" s="19"/>
      <c r="AE571" s="19"/>
      <c r="AG571" s="63"/>
      <c r="AH571" s="64"/>
    </row>
    <row r="572" spans="16:34" ht="15" x14ac:dyDescent="0.25">
      <c r="P572" s="136" t="str">
        <f t="shared" si="52"/>
        <v/>
      </c>
      <c r="Q572" s="148" t="str">
        <f>IFERROR(F572*VLOOKUP(J572,'Table de correspondance'!$D:$E,2,FALSE),"")</f>
        <v/>
      </c>
      <c r="R572" s="148"/>
      <c r="U572" s="167" t="str">
        <f t="shared" si="53"/>
        <v/>
      </c>
      <c r="V572" s="167"/>
      <c r="Z572" s="19"/>
      <c r="AA572" s="23"/>
      <c r="AB572" s="23"/>
      <c r="AC572" s="23"/>
      <c r="AD572" s="19"/>
      <c r="AE572" s="19"/>
      <c r="AG572" s="63"/>
      <c r="AH572" s="64"/>
    </row>
    <row r="573" spans="16:34" ht="15" x14ac:dyDescent="0.25">
      <c r="P573" s="136" t="str">
        <f t="shared" si="52"/>
        <v/>
      </c>
      <c r="Q573" s="148" t="str">
        <f>IFERROR(F573*VLOOKUP(J573,'Table de correspondance'!$D:$E,2,FALSE),"")</f>
        <v/>
      </c>
      <c r="R573" s="148"/>
      <c r="U573" s="167" t="str">
        <f t="shared" si="53"/>
        <v/>
      </c>
      <c r="V573" s="167"/>
      <c r="Z573" s="19"/>
      <c r="AA573" s="23"/>
      <c r="AB573" s="23"/>
      <c r="AC573" s="23"/>
      <c r="AD573" s="19"/>
      <c r="AE573" s="19"/>
      <c r="AG573" s="63"/>
      <c r="AH573" s="64"/>
    </row>
    <row r="574" spans="16:34" ht="15" x14ac:dyDescent="0.25">
      <c r="P574" s="136" t="str">
        <f t="shared" si="52"/>
        <v/>
      </c>
      <c r="Q574" s="148" t="str">
        <f>IFERROR(F574*VLOOKUP(J574,'Table de correspondance'!$D:$E,2,FALSE),"")</f>
        <v/>
      </c>
      <c r="R574" s="148"/>
      <c r="U574" s="167" t="str">
        <f t="shared" si="53"/>
        <v/>
      </c>
      <c r="V574" s="167"/>
      <c r="Z574" s="19"/>
      <c r="AA574" s="23"/>
      <c r="AB574" s="23"/>
      <c r="AC574" s="23"/>
      <c r="AD574" s="19"/>
      <c r="AE574" s="19"/>
      <c r="AG574" s="63"/>
      <c r="AH574" s="64"/>
    </row>
    <row r="575" spans="16:34" ht="15" x14ac:dyDescent="0.25">
      <c r="P575" s="136" t="str">
        <f t="shared" si="52"/>
        <v/>
      </c>
      <c r="Q575" s="148" t="str">
        <f>IFERROR(F575*VLOOKUP(J575,'Table de correspondance'!$D:$E,2,FALSE),"")</f>
        <v/>
      </c>
      <c r="R575" s="148"/>
      <c r="U575" s="167" t="str">
        <f t="shared" si="53"/>
        <v/>
      </c>
      <c r="V575" s="167"/>
      <c r="Z575" s="19"/>
      <c r="AA575" s="23"/>
      <c r="AB575" s="23"/>
      <c r="AC575" s="23"/>
      <c r="AD575" s="19"/>
      <c r="AE575" s="19"/>
      <c r="AG575" s="63"/>
      <c r="AH575" s="64"/>
    </row>
    <row r="576" spans="16:34" ht="15" x14ac:dyDescent="0.25">
      <c r="P576" s="136" t="str">
        <f t="shared" si="52"/>
        <v/>
      </c>
      <c r="Q576" s="148" t="str">
        <f>IFERROR(F576*VLOOKUP(J576,'Table de correspondance'!$D:$E,2,FALSE),"")</f>
        <v/>
      </c>
      <c r="R576" s="148"/>
      <c r="U576" s="167" t="str">
        <f t="shared" si="53"/>
        <v/>
      </c>
      <c r="V576" s="167"/>
      <c r="Z576" s="19"/>
      <c r="AA576" s="23"/>
      <c r="AB576" s="23"/>
      <c r="AC576" s="23"/>
      <c r="AD576" s="19"/>
      <c r="AE576" s="19"/>
      <c r="AG576" s="63"/>
      <c r="AH576" s="64"/>
    </row>
    <row r="577" spans="16:34" ht="15" x14ac:dyDescent="0.25">
      <c r="P577" s="136" t="str">
        <f t="shared" si="52"/>
        <v/>
      </c>
      <c r="Q577" s="148" t="str">
        <f>IFERROR(F577*VLOOKUP(J577,'Table de correspondance'!$D:$E,2,FALSE),"")</f>
        <v/>
      </c>
      <c r="R577" s="148"/>
      <c r="U577" s="167" t="str">
        <f t="shared" si="53"/>
        <v/>
      </c>
      <c r="V577" s="167"/>
      <c r="Z577" s="19"/>
      <c r="AA577" s="23"/>
      <c r="AB577" s="23"/>
      <c r="AC577" s="23"/>
      <c r="AD577" s="19"/>
      <c r="AE577" s="19"/>
      <c r="AG577" s="63"/>
      <c r="AH577" s="64"/>
    </row>
    <row r="578" spans="16:34" ht="15" x14ac:dyDescent="0.25">
      <c r="P578" s="136" t="str">
        <f t="shared" si="52"/>
        <v/>
      </c>
      <c r="Q578" s="148" t="str">
        <f>IFERROR(F578*VLOOKUP(J578,'Table de correspondance'!$D:$E,2,FALSE),"")</f>
        <v/>
      </c>
      <c r="R578" s="148"/>
      <c r="U578" s="167" t="str">
        <f t="shared" si="53"/>
        <v/>
      </c>
      <c r="V578" s="167"/>
      <c r="Z578" s="19"/>
      <c r="AA578" s="23"/>
      <c r="AB578" s="23"/>
      <c r="AC578" s="23"/>
      <c r="AD578" s="19"/>
      <c r="AE578" s="19"/>
      <c r="AG578" s="63"/>
      <c r="AH578" s="64"/>
    </row>
    <row r="579" spans="16:34" ht="15" x14ac:dyDescent="0.25">
      <c r="P579" s="136" t="str">
        <f t="shared" si="52"/>
        <v/>
      </c>
      <c r="Q579" s="148" t="str">
        <f>IFERROR(F579*VLOOKUP(J579,'Table de correspondance'!$D:$E,2,FALSE),"")</f>
        <v/>
      </c>
      <c r="R579" s="148"/>
      <c r="U579" s="167" t="str">
        <f t="shared" si="53"/>
        <v/>
      </c>
      <c r="V579" s="167"/>
      <c r="Z579" s="19"/>
      <c r="AA579" s="23"/>
      <c r="AB579" s="23"/>
      <c r="AC579" s="23"/>
      <c r="AD579" s="19"/>
      <c r="AE579" s="19"/>
      <c r="AG579" s="63"/>
      <c r="AH579" s="64"/>
    </row>
    <row r="580" spans="16:34" ht="15" x14ac:dyDescent="0.25">
      <c r="P580" s="136" t="str">
        <f t="shared" si="52"/>
        <v/>
      </c>
      <c r="Q580" s="148" t="str">
        <f>IFERROR(F580*VLOOKUP(J580,'Table de correspondance'!$D:$E,2,FALSE),"")</f>
        <v/>
      </c>
      <c r="R580" s="148"/>
      <c r="U580" s="167" t="str">
        <f t="shared" si="53"/>
        <v/>
      </c>
      <c r="V580" s="167"/>
      <c r="Z580" s="19"/>
      <c r="AA580" s="23"/>
      <c r="AB580" s="23"/>
      <c r="AC580" s="23"/>
      <c r="AD580" s="19"/>
      <c r="AE580" s="19"/>
      <c r="AG580" s="63"/>
      <c r="AH580" s="64"/>
    </row>
    <row r="581" spans="16:34" ht="15" x14ac:dyDescent="0.25">
      <c r="P581" s="136" t="str">
        <f t="shared" si="52"/>
        <v/>
      </c>
      <c r="Q581" s="148" t="str">
        <f>IFERROR(F581*VLOOKUP(J581,'Table de correspondance'!$D:$E,2,FALSE),"")</f>
        <v/>
      </c>
      <c r="R581" s="148"/>
      <c r="U581" s="167" t="str">
        <f t="shared" si="53"/>
        <v/>
      </c>
      <c r="V581" s="167"/>
      <c r="Z581" s="19"/>
      <c r="AA581" s="23"/>
      <c r="AB581" s="23"/>
      <c r="AC581" s="23"/>
      <c r="AD581" s="19"/>
      <c r="AE581" s="19"/>
      <c r="AG581" s="63"/>
      <c r="AH581" s="64"/>
    </row>
    <row r="582" spans="16:34" ht="15" x14ac:dyDescent="0.25">
      <c r="P582" s="136" t="str">
        <f t="shared" si="52"/>
        <v/>
      </c>
      <c r="Q582" s="148" t="str">
        <f>IFERROR(F582*VLOOKUP(J582,'Table de correspondance'!$D:$E,2,FALSE),"")</f>
        <v/>
      </c>
      <c r="R582" s="148"/>
      <c r="U582" s="167" t="str">
        <f t="shared" si="53"/>
        <v/>
      </c>
      <c r="V582" s="167"/>
      <c r="Z582" s="19"/>
      <c r="AA582" s="23"/>
      <c r="AB582" s="23"/>
      <c r="AC582" s="23"/>
      <c r="AD582" s="19"/>
      <c r="AE582" s="19"/>
      <c r="AG582" s="63"/>
      <c r="AH582" s="64"/>
    </row>
    <row r="583" spans="16:34" ht="15" x14ac:dyDescent="0.25">
      <c r="P583" s="136" t="str">
        <f t="shared" si="52"/>
        <v/>
      </c>
      <c r="Q583" s="148" t="str">
        <f>IFERROR(F583*VLOOKUP(J583,'Table de correspondance'!$D:$E,2,FALSE),"")</f>
        <v/>
      </c>
      <c r="R583" s="148"/>
      <c r="U583" s="167" t="str">
        <f t="shared" si="53"/>
        <v/>
      </c>
      <c r="V583" s="167"/>
      <c r="Z583" s="19"/>
      <c r="AA583" s="23"/>
      <c r="AB583" s="23"/>
      <c r="AC583" s="23"/>
      <c r="AD583" s="19"/>
      <c r="AE583" s="19"/>
      <c r="AG583" s="63"/>
      <c r="AH583" s="64"/>
    </row>
    <row r="584" spans="16:34" ht="15" x14ac:dyDescent="0.25">
      <c r="P584" s="136" t="str">
        <f t="shared" si="52"/>
        <v/>
      </c>
      <c r="Q584" s="148" t="str">
        <f>IFERROR(F584*VLOOKUP(J584,'Table de correspondance'!$D:$E,2,FALSE),"")</f>
        <v/>
      </c>
      <c r="R584" s="148"/>
      <c r="U584" s="167" t="str">
        <f t="shared" si="53"/>
        <v/>
      </c>
      <c r="V584" s="167"/>
      <c r="Z584" s="19"/>
      <c r="AA584" s="23"/>
      <c r="AB584" s="23"/>
      <c r="AC584" s="23"/>
      <c r="AD584" s="19"/>
      <c r="AE584" s="19"/>
      <c r="AG584" s="63"/>
      <c r="AH584" s="64"/>
    </row>
    <row r="585" spans="16:34" ht="15" x14ac:dyDescent="0.25">
      <c r="P585" s="136" t="str">
        <f t="shared" si="52"/>
        <v/>
      </c>
      <c r="Q585" s="148" t="str">
        <f>IFERROR(F585*VLOOKUP(J585,'Table de correspondance'!$D:$E,2,FALSE),"")</f>
        <v/>
      </c>
      <c r="R585" s="148"/>
      <c r="U585" s="167" t="str">
        <f t="shared" si="53"/>
        <v/>
      </c>
      <c r="V585" s="167"/>
      <c r="Z585" s="19"/>
      <c r="AA585" s="23"/>
      <c r="AB585" s="23"/>
      <c r="AC585" s="23"/>
      <c r="AD585" s="19"/>
      <c r="AE585" s="19"/>
      <c r="AG585" s="63"/>
      <c r="AH585" s="64"/>
    </row>
    <row r="586" spans="16:34" ht="15" x14ac:dyDescent="0.25">
      <c r="P586" s="136" t="str">
        <f t="shared" si="52"/>
        <v/>
      </c>
      <c r="Q586" s="148" t="str">
        <f>IFERROR(F586*VLOOKUP(J586,'Table de correspondance'!$D:$E,2,FALSE),"")</f>
        <v/>
      </c>
      <c r="R586" s="148"/>
      <c r="U586" s="167" t="str">
        <f t="shared" si="53"/>
        <v/>
      </c>
      <c r="V586" s="167"/>
      <c r="Z586" s="19"/>
      <c r="AA586" s="23"/>
      <c r="AB586" s="23"/>
      <c r="AC586" s="23"/>
      <c r="AD586" s="19"/>
      <c r="AE586" s="19"/>
      <c r="AG586" s="63"/>
      <c r="AH586" s="64"/>
    </row>
    <row r="587" spans="16:34" ht="15" x14ac:dyDescent="0.25">
      <c r="P587" s="136" t="str">
        <f t="shared" si="52"/>
        <v/>
      </c>
      <c r="Q587" s="148" t="str">
        <f>IFERROR(F587*VLOOKUP(J587,'Table de correspondance'!$D:$E,2,FALSE),"")</f>
        <v/>
      </c>
      <c r="R587" s="148"/>
      <c r="U587" s="167" t="str">
        <f t="shared" si="53"/>
        <v/>
      </c>
      <c r="V587" s="167"/>
      <c r="Z587" s="19"/>
      <c r="AA587" s="23"/>
      <c r="AB587" s="23"/>
      <c r="AC587" s="23"/>
      <c r="AD587" s="19"/>
      <c r="AE587" s="19"/>
      <c r="AG587" s="63"/>
      <c r="AH587" s="64"/>
    </row>
    <row r="588" spans="16:34" ht="15" x14ac:dyDescent="0.25">
      <c r="P588" s="136" t="str">
        <f t="shared" si="52"/>
        <v/>
      </c>
      <c r="Q588" s="148" t="str">
        <f>IFERROR(F588*VLOOKUP(J588,'Table de correspondance'!$D:$E,2,FALSE),"")</f>
        <v/>
      </c>
      <c r="R588" s="148"/>
      <c r="U588" s="167" t="str">
        <f t="shared" si="53"/>
        <v/>
      </c>
      <c r="V588" s="167"/>
      <c r="Z588" s="19"/>
      <c r="AA588" s="23"/>
      <c r="AB588" s="23"/>
      <c r="AC588" s="23"/>
      <c r="AD588" s="19"/>
      <c r="AE588" s="19"/>
      <c r="AG588" s="63"/>
      <c r="AH588" s="64"/>
    </row>
    <row r="589" spans="16:34" ht="15" x14ac:dyDescent="0.25">
      <c r="P589" s="136" t="str">
        <f t="shared" si="52"/>
        <v/>
      </c>
      <c r="Q589" s="148" t="str">
        <f>IFERROR(F589*VLOOKUP(J589,'Table de correspondance'!$D:$E,2,FALSE),"")</f>
        <v/>
      </c>
      <c r="R589" s="148"/>
      <c r="U589" s="167" t="str">
        <f t="shared" si="53"/>
        <v/>
      </c>
      <c r="V589" s="167"/>
      <c r="Z589" s="19"/>
      <c r="AA589" s="23"/>
      <c r="AB589" s="23"/>
      <c r="AC589" s="23"/>
      <c r="AD589" s="19"/>
      <c r="AE589" s="19"/>
      <c r="AG589" s="63"/>
      <c r="AH589" s="64"/>
    </row>
    <row r="590" spans="16:34" ht="15" x14ac:dyDescent="0.25">
      <c r="P590" s="136" t="str">
        <f t="shared" si="52"/>
        <v/>
      </c>
      <c r="Q590" s="148" t="str">
        <f>IFERROR(F590*VLOOKUP(J590,'Table de correspondance'!$D:$E,2,FALSE),"")</f>
        <v/>
      </c>
      <c r="R590" s="148"/>
      <c r="U590" s="167" t="str">
        <f t="shared" si="53"/>
        <v/>
      </c>
      <c r="V590" s="167"/>
      <c r="Z590" s="19"/>
      <c r="AA590" s="23"/>
      <c r="AB590" s="23"/>
      <c r="AC590" s="23"/>
      <c r="AD590" s="19"/>
      <c r="AE590" s="19"/>
      <c r="AG590" s="63"/>
      <c r="AH590" s="64"/>
    </row>
    <row r="591" spans="16:34" ht="15" x14ac:dyDescent="0.25">
      <c r="P591" s="136" t="str">
        <f t="shared" ref="P591:P654" si="54">_xlfn.CONCAT(B591,C591,D591,E591)</f>
        <v/>
      </c>
      <c r="Q591" s="148" t="str">
        <f>IFERROR(F591*VLOOKUP(J591,'Table de correspondance'!$D:$E,2,FALSE),"")</f>
        <v/>
      </c>
      <c r="R591" s="148"/>
      <c r="U591" s="167" t="str">
        <f t="shared" si="53"/>
        <v/>
      </c>
      <c r="V591" s="167"/>
      <c r="Z591" s="19"/>
      <c r="AA591" s="23"/>
      <c r="AB591" s="23"/>
      <c r="AC591" s="23"/>
      <c r="AD591" s="19"/>
      <c r="AE591" s="19"/>
      <c r="AG591" s="63"/>
      <c r="AH591" s="64"/>
    </row>
    <row r="592" spans="16:34" ht="15" x14ac:dyDescent="0.25">
      <c r="P592" s="136" t="str">
        <f t="shared" si="54"/>
        <v/>
      </c>
      <c r="Q592" s="148" t="str">
        <f>IFERROR(F592*VLOOKUP(J592,'Table de correspondance'!$D:$E,2,FALSE),"")</f>
        <v/>
      </c>
      <c r="R592" s="148"/>
      <c r="U592" s="167" t="str">
        <f t="shared" si="53"/>
        <v/>
      </c>
      <c r="V592" s="167"/>
      <c r="Z592" s="19"/>
      <c r="AA592" s="23"/>
      <c r="AB592" s="23"/>
      <c r="AC592" s="23"/>
      <c r="AD592" s="19"/>
      <c r="AE592" s="19"/>
      <c r="AG592" s="63"/>
      <c r="AH592" s="64"/>
    </row>
    <row r="593" spans="16:34" ht="15" x14ac:dyDescent="0.25">
      <c r="P593" s="136" t="str">
        <f t="shared" si="54"/>
        <v/>
      </c>
      <c r="Q593" s="148" t="str">
        <f>IFERROR(F593*VLOOKUP(J593,'Table de correspondance'!$D:$E,2,FALSE),"")</f>
        <v/>
      </c>
      <c r="R593" s="148"/>
      <c r="U593" s="167" t="str">
        <f t="shared" si="53"/>
        <v/>
      </c>
      <c r="V593" s="167"/>
      <c r="Z593" s="19"/>
      <c r="AA593" s="23"/>
      <c r="AB593" s="23"/>
      <c r="AC593" s="23"/>
      <c r="AD593" s="19"/>
      <c r="AE593" s="19"/>
      <c r="AG593" s="63"/>
      <c r="AH593" s="64"/>
    </row>
    <row r="594" spans="16:34" ht="15" x14ac:dyDescent="0.25">
      <c r="P594" s="136" t="str">
        <f t="shared" si="54"/>
        <v/>
      </c>
      <c r="Q594" s="148" t="str">
        <f>IFERROR(F594*VLOOKUP(J594,'Table de correspondance'!$D:$E,2,FALSE),"")</f>
        <v/>
      </c>
      <c r="R594" s="148"/>
      <c r="U594" s="167" t="str">
        <f t="shared" si="53"/>
        <v/>
      </c>
      <c r="V594" s="167"/>
      <c r="Z594" s="19"/>
      <c r="AA594" s="23"/>
      <c r="AB594" s="23"/>
      <c r="AC594" s="23"/>
      <c r="AD594" s="19"/>
      <c r="AE594" s="19"/>
      <c r="AG594" s="63"/>
      <c r="AH594" s="64"/>
    </row>
    <row r="595" spans="16:34" ht="15" x14ac:dyDescent="0.25">
      <c r="P595" s="136" t="str">
        <f t="shared" si="54"/>
        <v/>
      </c>
      <c r="Q595" s="148" t="str">
        <f>IFERROR(F595*VLOOKUP(J595,'Table de correspondance'!$D:$E,2,FALSE),"")</f>
        <v/>
      </c>
      <c r="R595" s="148"/>
      <c r="U595" s="167" t="str">
        <f t="shared" si="53"/>
        <v/>
      </c>
      <c r="V595" s="167"/>
      <c r="Z595" s="19"/>
      <c r="AA595" s="23"/>
      <c r="AB595" s="23"/>
      <c r="AC595" s="23"/>
      <c r="AD595" s="19"/>
      <c r="AE595" s="19"/>
      <c r="AG595" s="63"/>
      <c r="AH595" s="64"/>
    </row>
    <row r="596" spans="16:34" ht="15" x14ac:dyDescent="0.25">
      <c r="P596" s="136" t="str">
        <f t="shared" si="54"/>
        <v/>
      </c>
      <c r="Q596" s="148" t="str">
        <f>IFERROR(F596*VLOOKUP(J596,'Table de correspondance'!$D:$E,2,FALSE),"")</f>
        <v/>
      </c>
      <c r="R596" s="148"/>
      <c r="U596" s="167" t="str">
        <f t="shared" si="53"/>
        <v/>
      </c>
      <c r="V596" s="167"/>
      <c r="Z596" s="19"/>
      <c r="AA596" s="23"/>
      <c r="AB596" s="23"/>
      <c r="AC596" s="23"/>
      <c r="AD596" s="19"/>
      <c r="AE596" s="19"/>
      <c r="AG596" s="63"/>
      <c r="AH596" s="64"/>
    </row>
    <row r="597" spans="16:34" ht="15" x14ac:dyDescent="0.25">
      <c r="P597" s="136" t="str">
        <f t="shared" si="54"/>
        <v/>
      </c>
      <c r="Q597" s="148" t="str">
        <f>IFERROR(F597*VLOOKUP(J597,'Table de correspondance'!$D:$E,2,FALSE),"")</f>
        <v/>
      </c>
      <c r="R597" s="148"/>
      <c r="U597" s="167" t="str">
        <f t="shared" si="53"/>
        <v/>
      </c>
      <c r="V597" s="167"/>
      <c r="Z597" s="19"/>
      <c r="AA597" s="23"/>
      <c r="AB597" s="23"/>
      <c r="AC597" s="23"/>
      <c r="AD597" s="19"/>
      <c r="AE597" s="19"/>
      <c r="AG597" s="63"/>
      <c r="AH597" s="64"/>
    </row>
    <row r="598" spans="16:34" ht="15" x14ac:dyDescent="0.25">
      <c r="P598" s="136" t="str">
        <f t="shared" si="54"/>
        <v/>
      </c>
      <c r="Q598" s="148" t="str">
        <f>IFERROR(F598*VLOOKUP(J598,'Table de correspondance'!$D:$E,2,FALSE),"")</f>
        <v/>
      </c>
      <c r="R598" s="148"/>
      <c r="U598" s="167" t="str">
        <f t="shared" si="53"/>
        <v/>
      </c>
      <c r="V598" s="167"/>
      <c r="Z598" s="19"/>
      <c r="AA598" s="23"/>
      <c r="AB598" s="23"/>
      <c r="AC598" s="23"/>
      <c r="AD598" s="19"/>
      <c r="AE598" s="19"/>
      <c r="AG598" s="63"/>
      <c r="AH598" s="64"/>
    </row>
    <row r="599" spans="16:34" ht="15" x14ac:dyDescent="0.25">
      <c r="P599" s="136" t="str">
        <f t="shared" si="54"/>
        <v/>
      </c>
      <c r="Q599" s="148" t="str">
        <f>IFERROR(F599*VLOOKUP(J599,'Table de correspondance'!$D:$E,2,FALSE),"")</f>
        <v/>
      </c>
      <c r="R599" s="148"/>
      <c r="U599" s="167" t="str">
        <f t="shared" si="53"/>
        <v/>
      </c>
      <c r="V599" s="167"/>
      <c r="Z599" s="19"/>
      <c r="AA599" s="23"/>
      <c r="AB599" s="23"/>
      <c r="AC599" s="23"/>
      <c r="AD599" s="19"/>
      <c r="AE599" s="19"/>
      <c r="AG599" s="63"/>
      <c r="AH599" s="64"/>
    </row>
    <row r="600" spans="16:34" ht="15" x14ac:dyDescent="0.25">
      <c r="P600" s="136" t="str">
        <f t="shared" si="54"/>
        <v/>
      </c>
      <c r="Q600" s="148" t="str">
        <f>IFERROR(F600*VLOOKUP(J600,'Table de correspondance'!$D:$E,2,FALSE),"")</f>
        <v/>
      </c>
      <c r="R600" s="148"/>
      <c r="U600" s="167" t="str">
        <f t="shared" si="53"/>
        <v/>
      </c>
      <c r="V600" s="167"/>
      <c r="Z600" s="19"/>
      <c r="AA600" s="23"/>
      <c r="AB600" s="23"/>
      <c r="AC600" s="23"/>
      <c r="AD600" s="19"/>
      <c r="AE600" s="19"/>
      <c r="AG600" s="63"/>
      <c r="AH600" s="64"/>
    </row>
    <row r="601" spans="16:34" ht="15" x14ac:dyDescent="0.25">
      <c r="P601" s="136" t="str">
        <f t="shared" si="54"/>
        <v/>
      </c>
      <c r="Q601" s="148" t="str">
        <f>IFERROR(F601*VLOOKUP(J601,'Table de correspondance'!$D:$E,2,FALSE),"")</f>
        <v/>
      </c>
      <c r="R601" s="148"/>
      <c r="U601" s="167" t="str">
        <f t="shared" si="53"/>
        <v/>
      </c>
      <c r="V601" s="167"/>
      <c r="Z601" s="19"/>
      <c r="AA601" s="23"/>
      <c r="AB601" s="23"/>
      <c r="AC601" s="23"/>
      <c r="AD601" s="19"/>
      <c r="AE601" s="19"/>
      <c r="AG601" s="63"/>
      <c r="AH601" s="64"/>
    </row>
    <row r="602" spans="16:34" ht="15" x14ac:dyDescent="0.25">
      <c r="P602" s="136" t="str">
        <f t="shared" si="54"/>
        <v/>
      </c>
      <c r="Q602" s="148" t="str">
        <f>IFERROR(F602*VLOOKUP(J602,'Table de correspondance'!$D:$E,2,FALSE),"")</f>
        <v/>
      </c>
      <c r="R602" s="148"/>
      <c r="U602" s="167" t="str">
        <f t="shared" si="53"/>
        <v/>
      </c>
      <c r="V602" s="167"/>
      <c r="Z602" s="19"/>
      <c r="AA602" s="23"/>
      <c r="AB602" s="23"/>
      <c r="AC602" s="23"/>
      <c r="AD602" s="19"/>
      <c r="AE602" s="19"/>
      <c r="AG602" s="63"/>
      <c r="AH602" s="64"/>
    </row>
    <row r="603" spans="16:34" ht="15" x14ac:dyDescent="0.25">
      <c r="P603" s="136" t="str">
        <f t="shared" si="54"/>
        <v/>
      </c>
      <c r="Q603" s="148" t="str">
        <f>IFERROR(F603*VLOOKUP(J603,'Table de correspondance'!$D:$E,2,FALSE),"")</f>
        <v/>
      </c>
      <c r="R603" s="148"/>
      <c r="U603" s="167" t="str">
        <f t="shared" si="53"/>
        <v/>
      </c>
      <c r="V603" s="167"/>
      <c r="Z603" s="19"/>
      <c r="AA603" s="23"/>
      <c r="AB603" s="23"/>
      <c r="AC603" s="23"/>
      <c r="AD603" s="19"/>
      <c r="AE603" s="19"/>
      <c r="AG603" s="63"/>
      <c r="AH603" s="64"/>
    </row>
    <row r="604" spans="16:34" ht="15" x14ac:dyDescent="0.25">
      <c r="P604" s="136" t="str">
        <f t="shared" si="54"/>
        <v/>
      </c>
      <c r="Q604" s="148" t="str">
        <f>IFERROR(F604*VLOOKUP(J604,'Table de correspondance'!$D:$E,2,FALSE),"")</f>
        <v/>
      </c>
      <c r="R604" s="148"/>
      <c r="U604" s="167" t="str">
        <f t="shared" si="53"/>
        <v/>
      </c>
      <c r="V604" s="167"/>
      <c r="Z604" s="19"/>
      <c r="AA604" s="23"/>
      <c r="AB604" s="23"/>
      <c r="AC604" s="23"/>
      <c r="AD604" s="19"/>
      <c r="AE604" s="19"/>
      <c r="AG604" s="63"/>
      <c r="AH604" s="64"/>
    </row>
    <row r="605" spans="16:34" ht="15" x14ac:dyDescent="0.25">
      <c r="P605" s="136" t="str">
        <f t="shared" si="54"/>
        <v/>
      </c>
      <c r="Q605" s="148" t="str">
        <f>IFERROR(F605*VLOOKUP(J605,'Table de correspondance'!$D:$E,2,FALSE),"")</f>
        <v/>
      </c>
      <c r="R605" s="148"/>
      <c r="U605" s="167" t="str">
        <f t="shared" si="53"/>
        <v/>
      </c>
      <c r="V605" s="167"/>
      <c r="Z605" s="19"/>
      <c r="AA605" s="23"/>
      <c r="AB605" s="23"/>
      <c r="AC605" s="23"/>
      <c r="AD605" s="19"/>
      <c r="AE605" s="19"/>
      <c r="AG605" s="63"/>
      <c r="AH605" s="64"/>
    </row>
    <row r="606" spans="16:34" ht="15" x14ac:dyDescent="0.25">
      <c r="P606" s="136" t="str">
        <f t="shared" si="54"/>
        <v/>
      </c>
      <c r="Q606" s="148" t="str">
        <f>IFERROR(F606*VLOOKUP(J606,'Table de correspondance'!$D:$E,2,FALSE),"")</f>
        <v/>
      </c>
      <c r="R606" s="148"/>
      <c r="U606" s="167" t="str">
        <f t="shared" si="53"/>
        <v/>
      </c>
      <c r="V606" s="167"/>
      <c r="Z606" s="19"/>
      <c r="AA606" s="23"/>
      <c r="AB606" s="23"/>
      <c r="AC606" s="23"/>
      <c r="AD606" s="19"/>
      <c r="AE606" s="19"/>
      <c r="AG606" s="63"/>
      <c r="AH606" s="64"/>
    </row>
    <row r="607" spans="16:34" ht="15" x14ac:dyDescent="0.25">
      <c r="P607" s="136" t="str">
        <f t="shared" si="54"/>
        <v/>
      </c>
      <c r="Q607" s="148" t="str">
        <f>IFERROR(F607*VLOOKUP(J607,'Table de correspondance'!$D:$E,2,FALSE),"")</f>
        <v/>
      </c>
      <c r="R607" s="148"/>
      <c r="U607" s="167" t="str">
        <f t="shared" si="53"/>
        <v/>
      </c>
      <c r="V607" s="167"/>
      <c r="Z607" s="19"/>
      <c r="AA607" s="23"/>
      <c r="AB607" s="23"/>
      <c r="AC607" s="23"/>
      <c r="AD607" s="19"/>
      <c r="AE607" s="19"/>
      <c r="AG607" s="63"/>
      <c r="AH607" s="64"/>
    </row>
    <row r="608" spans="16:34" ht="15" x14ac:dyDescent="0.25">
      <c r="P608" s="136" t="str">
        <f t="shared" si="54"/>
        <v/>
      </c>
      <c r="Q608" s="148" t="str">
        <f>IFERROR(F608*VLOOKUP(J608,'Table de correspondance'!$D:$E,2,FALSE),"")</f>
        <v/>
      </c>
      <c r="R608" s="148"/>
      <c r="U608" s="167" t="str">
        <f t="shared" si="53"/>
        <v/>
      </c>
      <c r="V608" s="167"/>
      <c r="Z608" s="19"/>
      <c r="AA608" s="23"/>
      <c r="AB608" s="23"/>
      <c r="AC608" s="23"/>
      <c r="AD608" s="19"/>
      <c r="AE608" s="19"/>
      <c r="AG608" s="63"/>
      <c r="AH608" s="64"/>
    </row>
    <row r="609" spans="16:34" ht="15" x14ac:dyDescent="0.25">
      <c r="P609" s="136" t="str">
        <f t="shared" si="54"/>
        <v/>
      </c>
      <c r="Q609" s="148" t="str">
        <f>IFERROR(F609*VLOOKUP(J609,'Table de correspondance'!$D:$E,2,FALSE),"")</f>
        <v/>
      </c>
      <c r="R609" s="148"/>
      <c r="U609" s="167" t="str">
        <f t="shared" si="53"/>
        <v/>
      </c>
      <c r="V609" s="167"/>
      <c r="Z609" s="19"/>
      <c r="AA609" s="23"/>
      <c r="AB609" s="23"/>
      <c r="AC609" s="23"/>
      <c r="AD609" s="19"/>
      <c r="AE609" s="19"/>
      <c r="AG609" s="63"/>
      <c r="AH609" s="64"/>
    </row>
    <row r="610" spans="16:34" ht="15" x14ac:dyDescent="0.25">
      <c r="P610" s="136" t="str">
        <f t="shared" si="54"/>
        <v/>
      </c>
      <c r="Q610" s="148" t="str">
        <f>IFERROR(F610*VLOOKUP(J610,'Table de correspondance'!$D:$E,2,FALSE),"")</f>
        <v/>
      </c>
      <c r="R610" s="148"/>
      <c r="U610" s="167" t="str">
        <f t="shared" si="53"/>
        <v/>
      </c>
      <c r="V610" s="167"/>
      <c r="Z610" s="19"/>
      <c r="AA610" s="23"/>
      <c r="AB610" s="23"/>
      <c r="AC610" s="23"/>
      <c r="AD610" s="19"/>
      <c r="AE610" s="19"/>
      <c r="AG610" s="63"/>
      <c r="AH610" s="64"/>
    </row>
    <row r="611" spans="16:34" ht="15" x14ac:dyDescent="0.25">
      <c r="P611" s="136" t="str">
        <f t="shared" si="54"/>
        <v/>
      </c>
      <c r="Q611" s="148" t="str">
        <f>IFERROR(F611*VLOOKUP(J611,'Table de correspondance'!$D:$E,2,FALSE),"")</f>
        <v/>
      </c>
      <c r="R611" s="148"/>
      <c r="U611" s="167" t="str">
        <f t="shared" si="53"/>
        <v/>
      </c>
      <c r="V611" s="167"/>
      <c r="Z611" s="19"/>
      <c r="AA611" s="23"/>
      <c r="AB611" s="23"/>
      <c r="AC611" s="23"/>
      <c r="AD611" s="19"/>
      <c r="AE611" s="19"/>
      <c r="AG611" s="63"/>
      <c r="AH611" s="64"/>
    </row>
    <row r="612" spans="16:34" ht="15" x14ac:dyDescent="0.25">
      <c r="P612" s="136" t="str">
        <f t="shared" si="54"/>
        <v/>
      </c>
      <c r="Q612" s="148" t="str">
        <f>IFERROR(F612*VLOOKUP(J612,'Table de correspondance'!$D:$E,2,FALSE),"")</f>
        <v/>
      </c>
      <c r="R612" s="148"/>
      <c r="U612" s="167" t="str">
        <f t="shared" si="53"/>
        <v/>
      </c>
      <c r="V612" s="167"/>
      <c r="Z612" s="19"/>
      <c r="AA612" s="23"/>
      <c r="AB612" s="23"/>
      <c r="AC612" s="23"/>
      <c r="AD612" s="19"/>
      <c r="AE612" s="19"/>
      <c r="AG612" s="63"/>
      <c r="AH612" s="64"/>
    </row>
    <row r="613" spans="16:34" ht="15" x14ac:dyDescent="0.25">
      <c r="P613" s="136" t="str">
        <f t="shared" si="54"/>
        <v/>
      </c>
      <c r="Q613" s="148" t="str">
        <f>IFERROR(F613*VLOOKUP(J613,'Table de correspondance'!$D:$E,2,FALSE),"")</f>
        <v/>
      </c>
      <c r="R613" s="148"/>
      <c r="U613" s="167" t="str">
        <f t="shared" si="53"/>
        <v/>
      </c>
      <c r="V613" s="167"/>
      <c r="Z613" s="19"/>
      <c r="AA613" s="23"/>
      <c r="AB613" s="23"/>
      <c r="AC613" s="23"/>
      <c r="AD613" s="19"/>
      <c r="AE613" s="19"/>
      <c r="AG613" s="63"/>
      <c r="AH613" s="64"/>
    </row>
    <row r="614" spans="16:34" ht="15" x14ac:dyDescent="0.25">
      <c r="P614" s="136" t="str">
        <f t="shared" si="54"/>
        <v/>
      </c>
      <c r="Q614" s="148" t="str">
        <f>IFERROR(F614*VLOOKUP(J614,'Table de correspondance'!$D:$E,2,FALSE),"")</f>
        <v/>
      </c>
      <c r="R614" s="148"/>
      <c r="U614" s="167" t="str">
        <f t="shared" si="53"/>
        <v/>
      </c>
      <c r="V614" s="167"/>
      <c r="Z614" s="19"/>
      <c r="AA614" s="23"/>
      <c r="AB614" s="23"/>
      <c r="AC614" s="23"/>
      <c r="AD614" s="19"/>
      <c r="AE614" s="19"/>
      <c r="AG614" s="63"/>
      <c r="AH614" s="64"/>
    </row>
    <row r="615" spans="16:34" ht="15" x14ac:dyDescent="0.25">
      <c r="P615" s="136" t="str">
        <f t="shared" si="54"/>
        <v/>
      </c>
      <c r="Q615" s="148" t="str">
        <f>IFERROR(F615*VLOOKUP(J615,'Table de correspondance'!$D:$E,2,FALSE),"")</f>
        <v/>
      </c>
      <c r="R615" s="148"/>
      <c r="U615" s="167" t="str">
        <f t="shared" si="53"/>
        <v/>
      </c>
      <c r="V615" s="167"/>
      <c r="Z615" s="19"/>
      <c r="AA615" s="23"/>
      <c r="AB615" s="23"/>
      <c r="AC615" s="23"/>
      <c r="AD615" s="19"/>
      <c r="AE615" s="19"/>
      <c r="AG615" s="63"/>
      <c r="AH615" s="64"/>
    </row>
    <row r="616" spans="16:34" ht="15" x14ac:dyDescent="0.25">
      <c r="P616" s="136" t="str">
        <f t="shared" si="54"/>
        <v/>
      </c>
      <c r="Q616" s="148" t="str">
        <f>IFERROR(F616*VLOOKUP(J616,'Table de correspondance'!$D:$E,2,FALSE),"")</f>
        <v/>
      </c>
      <c r="R616" s="148"/>
      <c r="U616" s="167" t="str">
        <f t="shared" si="53"/>
        <v/>
      </c>
      <c r="V616" s="167"/>
      <c r="Z616" s="19"/>
      <c r="AA616" s="23"/>
      <c r="AB616" s="23"/>
      <c r="AC616" s="23"/>
      <c r="AD616" s="19"/>
      <c r="AE616" s="19"/>
      <c r="AG616" s="63"/>
      <c r="AH616" s="64"/>
    </row>
    <row r="617" spans="16:34" ht="15" x14ac:dyDescent="0.25">
      <c r="P617" s="136" t="str">
        <f t="shared" si="54"/>
        <v/>
      </c>
      <c r="Q617" s="148" t="str">
        <f>IFERROR(F617*VLOOKUP(J617,'Table de correspondance'!$D:$E,2,FALSE),"")</f>
        <v/>
      </c>
      <c r="R617" s="148"/>
      <c r="U617" s="167" t="str">
        <f t="shared" si="53"/>
        <v/>
      </c>
      <c r="V617" s="167"/>
      <c r="Z617" s="19"/>
      <c r="AA617" s="23"/>
      <c r="AB617" s="23"/>
      <c r="AC617" s="23"/>
      <c r="AD617" s="19"/>
      <c r="AE617" s="19"/>
      <c r="AG617" s="63"/>
      <c r="AH617" s="64"/>
    </row>
    <row r="618" spans="16:34" ht="15" x14ac:dyDescent="0.25">
      <c r="P618" s="136" t="str">
        <f t="shared" si="54"/>
        <v/>
      </c>
      <c r="Q618" s="148" t="str">
        <f>IFERROR(F618*VLOOKUP(J618,'Table de correspondance'!$D:$E,2,FALSE),"")</f>
        <v/>
      </c>
      <c r="R618" s="148"/>
      <c r="U618" s="167" t="str">
        <f t="shared" si="53"/>
        <v/>
      </c>
      <c r="V618" s="167"/>
      <c r="Z618" s="19"/>
      <c r="AA618" s="23"/>
      <c r="AB618" s="23"/>
      <c r="AC618" s="23"/>
      <c r="AD618" s="19"/>
      <c r="AE618" s="19"/>
      <c r="AG618" s="63"/>
      <c r="AH618" s="64"/>
    </row>
    <row r="619" spans="16:34" ht="15" x14ac:dyDescent="0.25">
      <c r="P619" s="136" t="str">
        <f t="shared" si="54"/>
        <v/>
      </c>
      <c r="Q619" s="148" t="str">
        <f>IFERROR(F619*VLOOKUP(J619,'Table de correspondance'!$D:$E,2,FALSE),"")</f>
        <v/>
      </c>
      <c r="R619" s="148"/>
      <c r="U619" s="167" t="str">
        <f t="shared" si="53"/>
        <v/>
      </c>
      <c r="V619" s="167"/>
      <c r="Z619" s="19"/>
      <c r="AA619" s="23"/>
      <c r="AB619" s="23"/>
      <c r="AC619" s="23"/>
      <c r="AD619" s="19"/>
      <c r="AE619" s="19"/>
      <c r="AG619" s="63"/>
      <c r="AH619" s="64"/>
    </row>
    <row r="620" spans="16:34" ht="15" x14ac:dyDescent="0.25">
      <c r="P620" s="136" t="str">
        <f t="shared" si="54"/>
        <v/>
      </c>
      <c r="Q620" s="148" t="str">
        <f>IFERROR(F620*VLOOKUP(J620,'Table de correspondance'!$D:$E,2,FALSE),"")</f>
        <v/>
      </c>
      <c r="R620" s="148"/>
      <c r="U620" s="167" t="str">
        <f t="shared" si="53"/>
        <v/>
      </c>
      <c r="V620" s="167"/>
      <c r="Z620" s="19"/>
      <c r="AA620" s="23"/>
      <c r="AB620" s="23"/>
      <c r="AC620" s="23"/>
      <c r="AD620" s="19"/>
      <c r="AE620" s="19"/>
      <c r="AG620" s="63"/>
      <c r="AH620" s="64"/>
    </row>
    <row r="621" spans="16:34" ht="15" x14ac:dyDescent="0.25">
      <c r="P621" s="136" t="str">
        <f t="shared" si="54"/>
        <v/>
      </c>
      <c r="Q621" s="148" t="str">
        <f>IFERROR(F621*VLOOKUP(J621,'Table de correspondance'!$D:$E,2,FALSE),"")</f>
        <v/>
      </c>
      <c r="R621" s="148"/>
      <c r="U621" s="167" t="str">
        <f t="shared" si="53"/>
        <v/>
      </c>
      <c r="V621" s="167"/>
      <c r="Z621" s="19"/>
      <c r="AA621" s="23"/>
      <c r="AB621" s="23"/>
      <c r="AC621" s="23"/>
      <c r="AD621" s="19"/>
      <c r="AE621" s="19"/>
      <c r="AG621" s="63"/>
      <c r="AH621" s="64"/>
    </row>
    <row r="622" spans="16:34" ht="15" x14ac:dyDescent="0.25">
      <c r="P622" s="136" t="str">
        <f t="shared" si="54"/>
        <v/>
      </c>
      <c r="Q622" s="148" t="str">
        <f>IFERROR(F622*VLOOKUP(J622,'Table de correspondance'!$D:$E,2,FALSE),"")</f>
        <v/>
      </c>
      <c r="R622" s="148"/>
      <c r="U622" s="167" t="str">
        <f t="shared" si="53"/>
        <v/>
      </c>
      <c r="V622" s="167"/>
      <c r="Z622" s="19"/>
      <c r="AA622" s="23"/>
      <c r="AB622" s="23"/>
      <c r="AC622" s="23"/>
      <c r="AD622" s="19"/>
      <c r="AE622" s="19"/>
      <c r="AG622" s="63"/>
      <c r="AH622" s="64"/>
    </row>
    <row r="623" spans="16:34" ht="15" x14ac:dyDescent="0.25">
      <c r="P623" s="136" t="str">
        <f t="shared" si="54"/>
        <v/>
      </c>
      <c r="Q623" s="148" t="str">
        <f>IFERROR(F623*VLOOKUP(J623,'Table de correspondance'!$D:$E,2,FALSE),"")</f>
        <v/>
      </c>
      <c r="R623" s="148"/>
      <c r="U623" s="167" t="str">
        <f t="shared" si="53"/>
        <v/>
      </c>
      <c r="V623" s="167"/>
      <c r="Z623" s="19"/>
      <c r="AA623" s="23"/>
      <c r="AB623" s="23"/>
      <c r="AC623" s="23"/>
      <c r="AD623" s="19"/>
      <c r="AE623" s="19"/>
      <c r="AG623" s="63"/>
      <c r="AH623" s="64"/>
    </row>
    <row r="624" spans="16:34" ht="15" x14ac:dyDescent="0.25">
      <c r="P624" s="136" t="str">
        <f t="shared" si="54"/>
        <v/>
      </c>
      <c r="Q624" s="148" t="str">
        <f>IFERROR(F624*VLOOKUP(J624,'Table de correspondance'!$D:$E,2,FALSE),"")</f>
        <v/>
      </c>
      <c r="R624" s="148"/>
      <c r="U624" s="167" t="str">
        <f t="shared" si="53"/>
        <v/>
      </c>
      <c r="V624" s="167"/>
      <c r="Z624" s="19"/>
      <c r="AA624" s="23"/>
      <c r="AB624" s="23"/>
      <c r="AC624" s="23"/>
      <c r="AD624" s="19"/>
      <c r="AE624" s="19"/>
      <c r="AG624" s="63"/>
      <c r="AH624" s="64"/>
    </row>
    <row r="625" spans="16:34" ht="15" x14ac:dyDescent="0.25">
      <c r="P625" s="136" t="str">
        <f t="shared" si="54"/>
        <v/>
      </c>
      <c r="Q625" s="148" t="str">
        <f>IFERROR(F625*VLOOKUP(J625,'Table de correspondance'!$D:$E,2,FALSE),"")</f>
        <v/>
      </c>
      <c r="R625" s="148"/>
      <c r="U625" s="167" t="str">
        <f t="shared" si="53"/>
        <v/>
      </c>
      <c r="V625" s="167"/>
      <c r="Z625" s="19"/>
      <c r="AA625" s="23"/>
      <c r="AB625" s="23"/>
      <c r="AC625" s="23"/>
      <c r="AD625" s="19"/>
      <c r="AE625" s="19"/>
      <c r="AG625" s="63"/>
      <c r="AH625" s="64"/>
    </row>
    <row r="626" spans="16:34" ht="15" x14ac:dyDescent="0.25">
      <c r="P626" s="136" t="str">
        <f t="shared" si="54"/>
        <v/>
      </c>
      <c r="Q626" s="148" t="str">
        <f>IFERROR(F626*VLOOKUP(J626,'Table de correspondance'!$D:$E,2,FALSE),"")</f>
        <v/>
      </c>
      <c r="R626" s="148"/>
      <c r="U626" s="167" t="str">
        <f t="shared" si="53"/>
        <v/>
      </c>
      <c r="V626" s="167"/>
      <c r="Z626" s="19"/>
      <c r="AA626" s="23"/>
      <c r="AB626" s="23"/>
      <c r="AC626" s="23"/>
      <c r="AD626" s="19"/>
      <c r="AE626" s="19"/>
      <c r="AG626" s="63"/>
      <c r="AH626" s="64"/>
    </row>
    <row r="627" spans="16:34" ht="15" x14ac:dyDescent="0.25">
      <c r="P627" s="136" t="str">
        <f t="shared" si="54"/>
        <v/>
      </c>
      <c r="Q627" s="148" t="str">
        <f>IFERROR(F627*VLOOKUP(J627,'Table de correspondance'!$D:$E,2,FALSE),"")</f>
        <v/>
      </c>
      <c r="R627" s="148"/>
      <c r="U627" s="167" t="str">
        <f t="shared" si="53"/>
        <v/>
      </c>
      <c r="V627" s="167"/>
      <c r="Z627" s="19"/>
      <c r="AA627" s="23"/>
      <c r="AB627" s="23"/>
      <c r="AC627" s="23"/>
      <c r="AD627" s="19"/>
      <c r="AE627" s="19"/>
      <c r="AG627" s="63"/>
      <c r="AH627" s="64"/>
    </row>
    <row r="628" spans="16:34" ht="15" x14ac:dyDescent="0.25">
      <c r="P628" s="136" t="str">
        <f t="shared" si="54"/>
        <v/>
      </c>
      <c r="Q628" s="148" t="str">
        <f>IFERROR(F628*VLOOKUP(J628,'Table de correspondance'!$D:$E,2,FALSE),"")</f>
        <v/>
      </c>
      <c r="R628" s="148"/>
      <c r="U628" s="167" t="str">
        <f t="shared" si="53"/>
        <v/>
      </c>
      <c r="V628" s="167"/>
      <c r="Z628" s="19"/>
      <c r="AA628" s="23"/>
      <c r="AB628" s="23"/>
      <c r="AC628" s="23"/>
      <c r="AD628" s="19"/>
      <c r="AE628" s="19"/>
      <c r="AG628" s="63"/>
      <c r="AH628" s="64"/>
    </row>
    <row r="629" spans="16:34" ht="15" x14ac:dyDescent="0.25">
      <c r="P629" s="136" t="str">
        <f t="shared" si="54"/>
        <v/>
      </c>
      <c r="Q629" s="148" t="str">
        <f>IFERROR(F629*VLOOKUP(J629,'Table de correspondance'!$D:$E,2,FALSE),"")</f>
        <v/>
      </c>
      <c r="R629" s="148"/>
      <c r="U629" s="167" t="str">
        <f t="shared" si="53"/>
        <v/>
      </c>
      <c r="V629" s="167"/>
      <c r="Z629" s="19"/>
      <c r="AA629" s="23"/>
      <c r="AB629" s="23"/>
      <c r="AC629" s="23"/>
      <c r="AD629" s="19"/>
      <c r="AE629" s="19"/>
      <c r="AG629" s="63"/>
      <c r="AH629" s="64"/>
    </row>
    <row r="630" spans="16:34" ht="15" x14ac:dyDescent="0.25">
      <c r="P630" s="136" t="str">
        <f t="shared" si="54"/>
        <v/>
      </c>
      <c r="Q630" s="148" t="str">
        <f>IFERROR(F630*VLOOKUP(J630,'Table de correspondance'!$D:$E,2,FALSE),"")</f>
        <v/>
      </c>
      <c r="R630" s="148"/>
      <c r="U630" s="167" t="str">
        <f t="shared" ref="U630:U693" si="55">IF(T630="","",T630*(1-H630))</f>
        <v/>
      </c>
      <c r="V630" s="167"/>
      <c r="Z630" s="19"/>
      <c r="AA630" s="23"/>
      <c r="AB630" s="23"/>
      <c r="AC630" s="23"/>
      <c r="AD630" s="19"/>
      <c r="AE630" s="19"/>
      <c r="AG630" s="63"/>
      <c r="AH630" s="64"/>
    </row>
    <row r="631" spans="16:34" ht="15" x14ac:dyDescent="0.25">
      <c r="P631" s="136" t="str">
        <f t="shared" si="54"/>
        <v/>
      </c>
      <c r="Q631" s="148" t="str">
        <f>IFERROR(F631*VLOOKUP(J631,'Table de correspondance'!$D:$E,2,FALSE),"")</f>
        <v/>
      </c>
      <c r="R631" s="148"/>
      <c r="U631" s="167" t="str">
        <f t="shared" si="55"/>
        <v/>
      </c>
      <c r="V631" s="167"/>
      <c r="Z631" s="19"/>
      <c r="AA631" s="23"/>
      <c r="AB631" s="23"/>
      <c r="AC631" s="23"/>
      <c r="AD631" s="19"/>
      <c r="AE631" s="19"/>
      <c r="AG631" s="63"/>
      <c r="AH631" s="64"/>
    </row>
    <row r="632" spans="16:34" ht="15" x14ac:dyDescent="0.25">
      <c r="P632" s="136" t="str">
        <f t="shared" si="54"/>
        <v/>
      </c>
      <c r="Q632" s="148" t="str">
        <f>IFERROR(F632*VLOOKUP(J632,'Table de correspondance'!$D:$E,2,FALSE),"")</f>
        <v/>
      </c>
      <c r="R632" s="148"/>
      <c r="U632" s="167" t="str">
        <f t="shared" si="55"/>
        <v/>
      </c>
      <c r="V632" s="167"/>
      <c r="Z632" s="19"/>
      <c r="AA632" s="23"/>
      <c r="AB632" s="23"/>
      <c r="AC632" s="23"/>
      <c r="AD632" s="19"/>
      <c r="AE632" s="19"/>
      <c r="AG632" s="63"/>
      <c r="AH632" s="64"/>
    </row>
    <row r="633" spans="16:34" ht="15" x14ac:dyDescent="0.25">
      <c r="P633" s="136" t="str">
        <f t="shared" si="54"/>
        <v/>
      </c>
      <c r="Q633" s="148" t="str">
        <f>IFERROR(F633*VLOOKUP(J633,'Table de correspondance'!$D:$E,2,FALSE),"")</f>
        <v/>
      </c>
      <c r="R633" s="148"/>
      <c r="U633" s="167" t="str">
        <f t="shared" si="55"/>
        <v/>
      </c>
      <c r="V633" s="167"/>
      <c r="Z633" s="19"/>
      <c r="AA633" s="23"/>
      <c r="AB633" s="23"/>
      <c r="AC633" s="23"/>
      <c r="AD633" s="19"/>
      <c r="AE633" s="19"/>
      <c r="AG633" s="63"/>
      <c r="AH633" s="64"/>
    </row>
    <row r="634" spans="16:34" ht="15" x14ac:dyDescent="0.25">
      <c r="P634" s="136" t="str">
        <f t="shared" si="54"/>
        <v/>
      </c>
      <c r="Q634" s="148" t="str">
        <f>IFERROR(F634*VLOOKUP(J634,'Table de correspondance'!$D:$E,2,FALSE),"")</f>
        <v/>
      </c>
      <c r="R634" s="148"/>
      <c r="U634" s="167" t="str">
        <f t="shared" si="55"/>
        <v/>
      </c>
      <c r="V634" s="167"/>
      <c r="Z634" s="19"/>
      <c r="AA634" s="23"/>
      <c r="AB634" s="23"/>
      <c r="AC634" s="23"/>
      <c r="AD634" s="19"/>
      <c r="AE634" s="19"/>
      <c r="AG634" s="63"/>
      <c r="AH634" s="64"/>
    </row>
    <row r="635" spans="16:34" ht="15" x14ac:dyDescent="0.25">
      <c r="P635" s="136" t="str">
        <f t="shared" si="54"/>
        <v/>
      </c>
      <c r="Q635" s="148" t="str">
        <f>IFERROR(F635*VLOOKUP(J635,'Table de correspondance'!$D:$E,2,FALSE),"")</f>
        <v/>
      </c>
      <c r="R635" s="148"/>
      <c r="U635" s="167" t="str">
        <f t="shared" si="55"/>
        <v/>
      </c>
      <c r="V635" s="167"/>
      <c r="Z635" s="19"/>
      <c r="AA635" s="23"/>
      <c r="AB635" s="23"/>
      <c r="AC635" s="23"/>
      <c r="AD635" s="19"/>
      <c r="AE635" s="19"/>
      <c r="AG635" s="63"/>
      <c r="AH635" s="64"/>
    </row>
    <row r="636" spans="16:34" ht="15" x14ac:dyDescent="0.25">
      <c r="P636" s="136" t="str">
        <f t="shared" si="54"/>
        <v/>
      </c>
      <c r="Q636" s="148" t="str">
        <f>IFERROR(F636*VLOOKUP(J636,'Table de correspondance'!$D:$E,2,FALSE),"")</f>
        <v/>
      </c>
      <c r="R636" s="148"/>
      <c r="U636" s="167" t="str">
        <f t="shared" si="55"/>
        <v/>
      </c>
      <c r="V636" s="167"/>
      <c r="Z636" s="19"/>
      <c r="AA636" s="23"/>
      <c r="AB636" s="23"/>
      <c r="AC636" s="23"/>
      <c r="AD636" s="19"/>
      <c r="AE636" s="19"/>
      <c r="AG636" s="63"/>
      <c r="AH636" s="64"/>
    </row>
    <row r="637" spans="16:34" ht="15" x14ac:dyDescent="0.25">
      <c r="P637" s="136" t="str">
        <f t="shared" si="54"/>
        <v/>
      </c>
      <c r="Q637" s="148" t="str">
        <f>IFERROR(F637*VLOOKUP(J637,'Table de correspondance'!$D:$E,2,FALSE),"")</f>
        <v/>
      </c>
      <c r="R637" s="148"/>
      <c r="U637" s="167" t="str">
        <f t="shared" si="55"/>
        <v/>
      </c>
      <c r="V637" s="167"/>
      <c r="Z637" s="19"/>
      <c r="AA637" s="23"/>
      <c r="AB637" s="23"/>
      <c r="AC637" s="23"/>
      <c r="AD637" s="19"/>
      <c r="AE637" s="19"/>
      <c r="AG637" s="63"/>
      <c r="AH637" s="64"/>
    </row>
    <row r="638" spans="16:34" ht="15" x14ac:dyDescent="0.25">
      <c r="P638" s="136" t="str">
        <f t="shared" si="54"/>
        <v/>
      </c>
      <c r="Q638" s="148" t="str">
        <f>IFERROR(F638*VLOOKUP(J638,'Table de correspondance'!$D:$E,2,FALSE),"")</f>
        <v/>
      </c>
      <c r="R638" s="148"/>
      <c r="U638" s="167" t="str">
        <f t="shared" si="55"/>
        <v/>
      </c>
      <c r="V638" s="167"/>
      <c r="Z638" s="19"/>
      <c r="AA638" s="23"/>
      <c r="AB638" s="23"/>
      <c r="AC638" s="23"/>
      <c r="AD638" s="19"/>
      <c r="AE638" s="19"/>
      <c r="AG638" s="63"/>
      <c r="AH638" s="64"/>
    </row>
    <row r="639" spans="16:34" ht="15" x14ac:dyDescent="0.25">
      <c r="P639" s="136" t="str">
        <f t="shared" si="54"/>
        <v/>
      </c>
      <c r="Q639" s="148" t="str">
        <f>IFERROR(F639*VLOOKUP(J639,'Table de correspondance'!$D:$E,2,FALSE),"")</f>
        <v/>
      </c>
      <c r="R639" s="148"/>
      <c r="U639" s="167" t="str">
        <f t="shared" si="55"/>
        <v/>
      </c>
      <c r="V639" s="167"/>
      <c r="Z639" s="19"/>
      <c r="AA639" s="23"/>
      <c r="AB639" s="23"/>
      <c r="AC639" s="23"/>
      <c r="AD639" s="19"/>
      <c r="AE639" s="19"/>
      <c r="AG639" s="63"/>
      <c r="AH639" s="64"/>
    </row>
    <row r="640" spans="16:34" ht="15" x14ac:dyDescent="0.25">
      <c r="P640" s="136" t="str">
        <f t="shared" si="54"/>
        <v/>
      </c>
      <c r="Q640" s="148" t="str">
        <f>IFERROR(F640*VLOOKUP(J640,'Table de correspondance'!$D:$E,2,FALSE),"")</f>
        <v/>
      </c>
      <c r="R640" s="148"/>
      <c r="U640" s="167" t="str">
        <f t="shared" si="55"/>
        <v/>
      </c>
      <c r="V640" s="167"/>
      <c r="Z640" s="19"/>
      <c r="AA640" s="23"/>
      <c r="AB640" s="23"/>
      <c r="AC640" s="23"/>
      <c r="AD640" s="19"/>
      <c r="AE640" s="19"/>
      <c r="AG640" s="63"/>
      <c r="AH640" s="64"/>
    </row>
    <row r="641" spans="16:34" ht="15" x14ac:dyDescent="0.25">
      <c r="P641" s="136" t="str">
        <f t="shared" si="54"/>
        <v/>
      </c>
      <c r="Q641" s="148" t="str">
        <f>IFERROR(F641*VLOOKUP(J641,'Table de correspondance'!$D:$E,2,FALSE),"")</f>
        <v/>
      </c>
      <c r="R641" s="148"/>
      <c r="U641" s="167" t="str">
        <f t="shared" si="55"/>
        <v/>
      </c>
      <c r="V641" s="167"/>
      <c r="Z641" s="19"/>
      <c r="AA641" s="23"/>
      <c r="AB641" s="23"/>
      <c r="AC641" s="23"/>
      <c r="AD641" s="19"/>
      <c r="AE641" s="19"/>
      <c r="AG641" s="63"/>
      <c r="AH641" s="64"/>
    </row>
    <row r="642" spans="16:34" ht="15" x14ac:dyDescent="0.25">
      <c r="P642" s="136" t="str">
        <f t="shared" si="54"/>
        <v/>
      </c>
      <c r="Q642" s="148" t="str">
        <f>IFERROR(F642*VLOOKUP(J642,'Table de correspondance'!$D:$E,2,FALSE),"")</f>
        <v/>
      </c>
      <c r="R642" s="148"/>
      <c r="U642" s="167" t="str">
        <f t="shared" si="55"/>
        <v/>
      </c>
      <c r="V642" s="167"/>
      <c r="Z642" s="19"/>
      <c r="AA642" s="23"/>
      <c r="AB642" s="23"/>
      <c r="AC642" s="23"/>
      <c r="AD642" s="19"/>
      <c r="AE642" s="19"/>
      <c r="AG642" s="63"/>
      <c r="AH642" s="64"/>
    </row>
    <row r="643" spans="16:34" ht="15" x14ac:dyDescent="0.25">
      <c r="P643" s="136" t="str">
        <f t="shared" si="54"/>
        <v/>
      </c>
      <c r="Q643" s="148" t="str">
        <f>IFERROR(F643*VLOOKUP(J643,'Table de correspondance'!$D:$E,2,FALSE),"")</f>
        <v/>
      </c>
      <c r="R643" s="148"/>
      <c r="U643" s="167" t="str">
        <f t="shared" si="55"/>
        <v/>
      </c>
      <c r="V643" s="167"/>
      <c r="Z643" s="19"/>
      <c r="AA643" s="23"/>
      <c r="AB643" s="23"/>
      <c r="AC643" s="23"/>
      <c r="AD643" s="19"/>
      <c r="AE643" s="19"/>
      <c r="AG643" s="63"/>
      <c r="AH643" s="64"/>
    </row>
    <row r="644" spans="16:34" ht="15" x14ac:dyDescent="0.25">
      <c r="P644" s="136" t="str">
        <f t="shared" si="54"/>
        <v/>
      </c>
      <c r="Q644" s="148" t="str">
        <f>IFERROR(F644*VLOOKUP(J644,'Table de correspondance'!$D:$E,2,FALSE),"")</f>
        <v/>
      </c>
      <c r="R644" s="148"/>
      <c r="U644" s="167" t="str">
        <f t="shared" si="55"/>
        <v/>
      </c>
      <c r="V644" s="167"/>
      <c r="Z644" s="19"/>
      <c r="AA644" s="23"/>
      <c r="AB644" s="23"/>
      <c r="AC644" s="23"/>
      <c r="AD644" s="19"/>
      <c r="AE644" s="19"/>
      <c r="AG644" s="63"/>
      <c r="AH644" s="64"/>
    </row>
    <row r="645" spans="16:34" ht="15" x14ac:dyDescent="0.25">
      <c r="P645" s="136" t="str">
        <f t="shared" si="54"/>
        <v/>
      </c>
      <c r="Q645" s="148" t="str">
        <f>IFERROR(F645*VLOOKUP(J645,'Table de correspondance'!$D:$E,2,FALSE),"")</f>
        <v/>
      </c>
      <c r="R645" s="148"/>
      <c r="U645" s="167" t="str">
        <f t="shared" si="55"/>
        <v/>
      </c>
      <c r="V645" s="167"/>
      <c r="Z645" s="19"/>
      <c r="AA645" s="23"/>
      <c r="AB645" s="23"/>
      <c r="AC645" s="23"/>
      <c r="AD645" s="19"/>
      <c r="AE645" s="19"/>
      <c r="AG645" s="63"/>
      <c r="AH645" s="64"/>
    </row>
    <row r="646" spans="16:34" ht="15" x14ac:dyDescent="0.25">
      <c r="P646" s="136" t="str">
        <f t="shared" si="54"/>
        <v/>
      </c>
      <c r="Q646" s="148" t="str">
        <f>IFERROR(F646*VLOOKUP(J646,'Table de correspondance'!$D:$E,2,FALSE),"")</f>
        <v/>
      </c>
      <c r="R646" s="148"/>
      <c r="U646" s="167" t="str">
        <f t="shared" si="55"/>
        <v/>
      </c>
      <c r="V646" s="167"/>
      <c r="Z646" s="19"/>
      <c r="AA646" s="23"/>
      <c r="AB646" s="23"/>
      <c r="AC646" s="23"/>
      <c r="AD646" s="19"/>
      <c r="AE646" s="19"/>
      <c r="AG646" s="63"/>
      <c r="AH646" s="64"/>
    </row>
    <row r="647" spans="16:34" ht="15" x14ac:dyDescent="0.25">
      <c r="P647" s="136" t="str">
        <f t="shared" si="54"/>
        <v/>
      </c>
      <c r="Q647" s="148" t="str">
        <f>IFERROR(F647*VLOOKUP(J647,'Table de correspondance'!$D:$E,2,FALSE),"")</f>
        <v/>
      </c>
      <c r="R647" s="148"/>
      <c r="U647" s="167" t="str">
        <f t="shared" si="55"/>
        <v/>
      </c>
      <c r="V647" s="167"/>
      <c r="Z647" s="19"/>
      <c r="AA647" s="23"/>
      <c r="AB647" s="23"/>
      <c r="AC647" s="23"/>
      <c r="AD647" s="19"/>
      <c r="AE647" s="19"/>
      <c r="AG647" s="63"/>
      <c r="AH647" s="64"/>
    </row>
    <row r="648" spans="16:34" ht="15" x14ac:dyDescent="0.25">
      <c r="P648" s="136" t="str">
        <f t="shared" si="54"/>
        <v/>
      </c>
      <c r="Q648" s="148" t="str">
        <f>IFERROR(F648*VLOOKUP(J648,'Table de correspondance'!$D:$E,2,FALSE),"")</f>
        <v/>
      </c>
      <c r="R648" s="148"/>
      <c r="U648" s="167" t="str">
        <f t="shared" si="55"/>
        <v/>
      </c>
      <c r="V648" s="167"/>
      <c r="Z648" s="19"/>
      <c r="AA648" s="23"/>
      <c r="AB648" s="23"/>
      <c r="AC648" s="23"/>
      <c r="AD648" s="19"/>
      <c r="AE648" s="19"/>
      <c r="AG648" s="63"/>
      <c r="AH648" s="64"/>
    </row>
    <row r="649" spans="16:34" ht="15" x14ac:dyDescent="0.25">
      <c r="P649" s="136" t="str">
        <f t="shared" si="54"/>
        <v/>
      </c>
      <c r="Q649" s="148" t="str">
        <f>IFERROR(F649*VLOOKUP(J649,'Table de correspondance'!$D:$E,2,FALSE),"")</f>
        <v/>
      </c>
      <c r="R649" s="148"/>
      <c r="U649" s="167" t="str">
        <f t="shared" si="55"/>
        <v/>
      </c>
      <c r="V649" s="167"/>
      <c r="Z649" s="19"/>
      <c r="AA649" s="23"/>
      <c r="AB649" s="23"/>
      <c r="AC649" s="23"/>
      <c r="AD649" s="19"/>
      <c r="AE649" s="19"/>
      <c r="AG649" s="63"/>
      <c r="AH649" s="64"/>
    </row>
    <row r="650" spans="16:34" x14ac:dyDescent="0.25">
      <c r="P650" s="136" t="str">
        <f t="shared" si="54"/>
        <v/>
      </c>
      <c r="Q650" s="148" t="str">
        <f>IFERROR(F650*VLOOKUP(J650,'Table de correspondance'!$D:$E,2,FALSE),"")</f>
        <v/>
      </c>
      <c r="R650" s="148"/>
      <c r="U650" s="167" t="str">
        <f t="shared" si="55"/>
        <v/>
      </c>
      <c r="V650" s="167"/>
      <c r="AG650" s="65"/>
    </row>
    <row r="651" spans="16:34" x14ac:dyDescent="0.25">
      <c r="P651" s="136" t="str">
        <f t="shared" si="54"/>
        <v/>
      </c>
      <c r="Q651" s="148" t="str">
        <f>IFERROR(F651*VLOOKUP(J651,'Table de correspondance'!$D:$E,2,FALSE),"")</f>
        <v/>
      </c>
      <c r="R651" s="148"/>
      <c r="U651" s="167" t="str">
        <f t="shared" si="55"/>
        <v/>
      </c>
      <c r="V651" s="167"/>
      <c r="AG651" s="65"/>
    </row>
    <row r="652" spans="16:34" x14ac:dyDescent="0.25">
      <c r="P652" s="136" t="str">
        <f t="shared" si="54"/>
        <v/>
      </c>
      <c r="Q652" s="148" t="str">
        <f>IFERROR(F652*VLOOKUP(J652,'Table de correspondance'!$D:$E,2,FALSE),"")</f>
        <v/>
      </c>
      <c r="R652" s="148"/>
      <c r="U652" s="167" t="str">
        <f t="shared" si="55"/>
        <v/>
      </c>
      <c r="V652" s="167"/>
      <c r="AG652" s="65"/>
    </row>
    <row r="653" spans="16:34" x14ac:dyDescent="0.25">
      <c r="P653" s="136" t="str">
        <f t="shared" si="54"/>
        <v/>
      </c>
      <c r="Q653" s="148" t="str">
        <f>IFERROR(F653*VLOOKUP(J653,'Table de correspondance'!$D:$E,2,FALSE),"")</f>
        <v/>
      </c>
      <c r="R653" s="148"/>
      <c r="U653" s="167" t="str">
        <f t="shared" si="55"/>
        <v/>
      </c>
      <c r="V653" s="167"/>
      <c r="AG653" s="65"/>
    </row>
    <row r="654" spans="16:34" x14ac:dyDescent="0.25">
      <c r="P654" s="136" t="str">
        <f t="shared" si="54"/>
        <v/>
      </c>
      <c r="Q654" s="148" t="str">
        <f>IFERROR(F654*VLOOKUP(J654,'Table de correspondance'!$D:$E,2,FALSE),"")</f>
        <v/>
      </c>
      <c r="R654" s="148"/>
      <c r="U654" s="167" t="str">
        <f t="shared" si="55"/>
        <v/>
      </c>
      <c r="V654" s="167"/>
      <c r="AG654" s="65"/>
    </row>
    <row r="655" spans="16:34" x14ac:dyDescent="0.25">
      <c r="P655" s="136" t="str">
        <f t="shared" ref="P655:P718" si="56">_xlfn.CONCAT(B655,C655,D655,E655)</f>
        <v/>
      </c>
      <c r="Q655" s="148" t="str">
        <f>IFERROR(F655*VLOOKUP(J655,'Table de correspondance'!$D:$E,2,FALSE),"")</f>
        <v/>
      </c>
      <c r="R655" s="148"/>
      <c r="U655" s="167" t="str">
        <f t="shared" si="55"/>
        <v/>
      </c>
      <c r="V655" s="167"/>
      <c r="AG655" s="65"/>
    </row>
    <row r="656" spans="16:34" x14ac:dyDescent="0.25">
      <c r="P656" s="136" t="str">
        <f t="shared" si="56"/>
        <v/>
      </c>
      <c r="Q656" s="148" t="str">
        <f>IFERROR(F656*VLOOKUP(J656,'Table de correspondance'!$D:$E,2,FALSE),"")</f>
        <v/>
      </c>
      <c r="R656" s="148"/>
      <c r="U656" s="167" t="str">
        <f t="shared" si="55"/>
        <v/>
      </c>
      <c r="V656" s="167"/>
      <c r="AG656" s="65"/>
    </row>
    <row r="657" spans="16:33" x14ac:dyDescent="0.25">
      <c r="P657" s="136" t="str">
        <f t="shared" si="56"/>
        <v/>
      </c>
      <c r="Q657" s="148" t="str">
        <f>IFERROR(F657*VLOOKUP(J657,'Table de correspondance'!$D:$E,2,FALSE),"")</f>
        <v/>
      </c>
      <c r="R657" s="148"/>
      <c r="U657" s="167" t="str">
        <f t="shared" si="55"/>
        <v/>
      </c>
      <c r="V657" s="167"/>
      <c r="AG657" s="65"/>
    </row>
    <row r="658" spans="16:33" x14ac:dyDescent="0.25">
      <c r="P658" s="136" t="str">
        <f t="shared" si="56"/>
        <v/>
      </c>
      <c r="Q658" s="148" t="str">
        <f>IFERROR(F658*VLOOKUP(J658,'Table de correspondance'!$D:$E,2,FALSE),"")</f>
        <v/>
      </c>
      <c r="R658" s="148"/>
      <c r="U658" s="167" t="str">
        <f t="shared" si="55"/>
        <v/>
      </c>
      <c r="V658" s="167"/>
      <c r="AG658" s="65"/>
    </row>
    <row r="659" spans="16:33" x14ac:dyDescent="0.25">
      <c r="P659" s="136" t="str">
        <f t="shared" si="56"/>
        <v/>
      </c>
      <c r="Q659" s="148" t="str">
        <f>IFERROR(F659*VLOOKUP(J659,'Table de correspondance'!$D:$E,2,FALSE),"")</f>
        <v/>
      </c>
      <c r="R659" s="148"/>
      <c r="U659" s="167" t="str">
        <f t="shared" si="55"/>
        <v/>
      </c>
      <c r="V659" s="167"/>
      <c r="AG659" s="65"/>
    </row>
    <row r="660" spans="16:33" x14ac:dyDescent="0.25">
      <c r="P660" s="136" t="str">
        <f t="shared" si="56"/>
        <v/>
      </c>
      <c r="Q660" s="148" t="str">
        <f>IFERROR(F660*VLOOKUP(J660,'Table de correspondance'!$D:$E,2,FALSE),"")</f>
        <v/>
      </c>
      <c r="R660" s="148"/>
      <c r="U660" s="167" t="str">
        <f t="shared" si="55"/>
        <v/>
      </c>
      <c r="V660" s="167"/>
      <c r="AG660" s="65"/>
    </row>
    <row r="661" spans="16:33" x14ac:dyDescent="0.25">
      <c r="P661" s="136" t="str">
        <f t="shared" si="56"/>
        <v/>
      </c>
      <c r="Q661" s="148" t="str">
        <f>IFERROR(F661*VLOOKUP(J661,'Table de correspondance'!$D:$E,2,FALSE),"")</f>
        <v/>
      </c>
      <c r="R661" s="148"/>
      <c r="U661" s="167" t="str">
        <f t="shared" si="55"/>
        <v/>
      </c>
      <c r="V661" s="167"/>
      <c r="AG661" s="65"/>
    </row>
    <row r="662" spans="16:33" x14ac:dyDescent="0.25">
      <c r="P662" s="136" t="str">
        <f t="shared" si="56"/>
        <v/>
      </c>
      <c r="Q662" s="148" t="str">
        <f>IFERROR(F662*VLOOKUP(J662,'Table de correspondance'!$D:$E,2,FALSE),"")</f>
        <v/>
      </c>
      <c r="R662" s="148"/>
      <c r="U662" s="167" t="str">
        <f t="shared" si="55"/>
        <v/>
      </c>
      <c r="V662" s="167"/>
      <c r="AG662" s="65"/>
    </row>
    <row r="663" spans="16:33" x14ac:dyDescent="0.25">
      <c r="P663" s="136" t="str">
        <f t="shared" si="56"/>
        <v/>
      </c>
      <c r="Q663" s="148" t="str">
        <f>IFERROR(F663*VLOOKUP(J663,'Table de correspondance'!$D:$E,2,FALSE),"")</f>
        <v/>
      </c>
      <c r="R663" s="148"/>
      <c r="U663" s="167" t="str">
        <f t="shared" si="55"/>
        <v/>
      </c>
      <c r="V663" s="167"/>
      <c r="AG663" s="65"/>
    </row>
    <row r="664" spans="16:33" x14ac:dyDescent="0.25">
      <c r="P664" s="136" t="str">
        <f t="shared" si="56"/>
        <v/>
      </c>
      <c r="Q664" s="148" t="str">
        <f>IFERROR(F664*VLOOKUP(J664,'Table de correspondance'!$D:$E,2,FALSE),"")</f>
        <v/>
      </c>
      <c r="R664" s="148"/>
      <c r="U664" s="167" t="str">
        <f t="shared" si="55"/>
        <v/>
      </c>
      <c r="V664" s="167"/>
      <c r="AG664" s="65"/>
    </row>
    <row r="665" spans="16:33" x14ac:dyDescent="0.25">
      <c r="P665" s="136" t="str">
        <f t="shared" si="56"/>
        <v/>
      </c>
      <c r="Q665" s="148" t="str">
        <f>IFERROR(F665*VLOOKUP(J665,'Table de correspondance'!$D:$E,2,FALSE),"")</f>
        <v/>
      </c>
      <c r="R665" s="148"/>
      <c r="U665" s="167" t="str">
        <f t="shared" si="55"/>
        <v/>
      </c>
      <c r="V665" s="167"/>
      <c r="AG665" s="65"/>
    </row>
    <row r="666" spans="16:33" x14ac:dyDescent="0.25">
      <c r="P666" s="136" t="str">
        <f t="shared" si="56"/>
        <v/>
      </c>
      <c r="Q666" s="148" t="str">
        <f>IFERROR(F666*VLOOKUP(J666,'Table de correspondance'!$D:$E,2,FALSE),"")</f>
        <v/>
      </c>
      <c r="R666" s="148"/>
      <c r="U666" s="167" t="str">
        <f t="shared" si="55"/>
        <v/>
      </c>
      <c r="V666" s="167"/>
      <c r="AG666" s="65"/>
    </row>
    <row r="667" spans="16:33" x14ac:dyDescent="0.25">
      <c r="P667" s="136" t="str">
        <f t="shared" si="56"/>
        <v/>
      </c>
      <c r="Q667" s="148" t="str">
        <f>IFERROR(F667*VLOOKUP(J667,'Table de correspondance'!$D:$E,2,FALSE),"")</f>
        <v/>
      </c>
      <c r="R667" s="148"/>
      <c r="U667" s="167" t="str">
        <f t="shared" si="55"/>
        <v/>
      </c>
      <c r="V667" s="167"/>
      <c r="AG667" s="65"/>
    </row>
    <row r="668" spans="16:33" x14ac:dyDescent="0.25">
      <c r="P668" s="136" t="str">
        <f t="shared" si="56"/>
        <v/>
      </c>
      <c r="Q668" s="148" t="str">
        <f>IFERROR(F668*VLOOKUP(J668,'Table de correspondance'!$D:$E,2,FALSE),"")</f>
        <v/>
      </c>
      <c r="R668" s="148"/>
      <c r="U668" s="167" t="str">
        <f t="shared" si="55"/>
        <v/>
      </c>
      <c r="V668" s="167"/>
      <c r="AG668" s="65"/>
    </row>
    <row r="669" spans="16:33" x14ac:dyDescent="0.25">
      <c r="P669" s="136" t="str">
        <f t="shared" si="56"/>
        <v/>
      </c>
      <c r="Q669" s="148" t="str">
        <f>IFERROR(F669*VLOOKUP(J669,'Table de correspondance'!$D:$E,2,FALSE),"")</f>
        <v/>
      </c>
      <c r="R669" s="148"/>
      <c r="U669" s="167" t="str">
        <f t="shared" si="55"/>
        <v/>
      </c>
      <c r="V669" s="167"/>
      <c r="AG669" s="65"/>
    </row>
    <row r="670" spans="16:33" x14ac:dyDescent="0.25">
      <c r="P670" s="136" t="str">
        <f t="shared" si="56"/>
        <v/>
      </c>
      <c r="Q670" s="148" t="str">
        <f>IFERROR(F670*VLOOKUP(J670,'Table de correspondance'!$D:$E,2,FALSE),"")</f>
        <v/>
      </c>
      <c r="R670" s="148"/>
      <c r="U670" s="167" t="str">
        <f t="shared" si="55"/>
        <v/>
      </c>
      <c r="V670" s="167"/>
      <c r="AG670" s="65"/>
    </row>
    <row r="671" spans="16:33" x14ac:dyDescent="0.25">
      <c r="P671" s="136" t="str">
        <f t="shared" si="56"/>
        <v/>
      </c>
      <c r="Q671" s="148" t="str">
        <f>IFERROR(F671*VLOOKUP(J671,'Table de correspondance'!$D:$E,2,FALSE),"")</f>
        <v/>
      </c>
      <c r="R671" s="148"/>
      <c r="U671" s="167" t="str">
        <f t="shared" si="55"/>
        <v/>
      </c>
      <c r="V671" s="167"/>
      <c r="AG671" s="65"/>
    </row>
    <row r="672" spans="16:33" x14ac:dyDescent="0.25">
      <c r="P672" s="136" t="str">
        <f t="shared" si="56"/>
        <v/>
      </c>
      <c r="Q672" s="148" t="str">
        <f>IFERROR(F672*VLOOKUP(J672,'Table de correspondance'!$D:$E,2,FALSE),"")</f>
        <v/>
      </c>
      <c r="R672" s="148"/>
      <c r="U672" s="167" t="str">
        <f t="shared" si="55"/>
        <v/>
      </c>
      <c r="V672" s="167"/>
      <c r="AG672" s="65"/>
    </row>
    <row r="673" spans="16:33" x14ac:dyDescent="0.25">
      <c r="P673" s="136" t="str">
        <f t="shared" si="56"/>
        <v/>
      </c>
      <c r="Q673" s="148" t="str">
        <f>IFERROR(F673*VLOOKUP(J673,'Table de correspondance'!$D:$E,2,FALSE),"")</f>
        <v/>
      </c>
      <c r="R673" s="148"/>
      <c r="U673" s="167" t="str">
        <f t="shared" si="55"/>
        <v/>
      </c>
      <c r="V673" s="167"/>
      <c r="AG673" s="65"/>
    </row>
    <row r="674" spans="16:33" x14ac:dyDescent="0.25">
      <c r="P674" s="136" t="str">
        <f t="shared" si="56"/>
        <v/>
      </c>
      <c r="Q674" s="148" t="str">
        <f>IFERROR(F674*VLOOKUP(J674,'Table de correspondance'!$D:$E,2,FALSE),"")</f>
        <v/>
      </c>
      <c r="R674" s="148"/>
      <c r="U674" s="167" t="str">
        <f t="shared" si="55"/>
        <v/>
      </c>
      <c r="V674" s="167"/>
      <c r="AG674" s="65"/>
    </row>
    <row r="675" spans="16:33" x14ac:dyDescent="0.25">
      <c r="P675" s="136" t="str">
        <f t="shared" si="56"/>
        <v/>
      </c>
      <c r="Q675" s="148" t="str">
        <f>IFERROR(F675*VLOOKUP(J675,'Table de correspondance'!$D:$E,2,FALSE),"")</f>
        <v/>
      </c>
      <c r="R675" s="148"/>
      <c r="U675" s="167" t="str">
        <f t="shared" si="55"/>
        <v/>
      </c>
      <c r="V675" s="167"/>
      <c r="AG675" s="65"/>
    </row>
    <row r="676" spans="16:33" x14ac:dyDescent="0.25">
      <c r="P676" s="136" t="str">
        <f t="shared" si="56"/>
        <v/>
      </c>
      <c r="Q676" s="148" t="str">
        <f>IFERROR(F676*VLOOKUP(J676,'Table de correspondance'!$D:$E,2,FALSE),"")</f>
        <v/>
      </c>
      <c r="R676" s="148"/>
      <c r="U676" s="167" t="str">
        <f t="shared" si="55"/>
        <v/>
      </c>
      <c r="V676" s="167"/>
      <c r="AG676" s="65"/>
    </row>
    <row r="677" spans="16:33" x14ac:dyDescent="0.25">
      <c r="P677" s="136" t="str">
        <f t="shared" si="56"/>
        <v/>
      </c>
      <c r="Q677" s="148" t="str">
        <f>IFERROR(F677*VLOOKUP(J677,'Table de correspondance'!$D:$E,2,FALSE),"")</f>
        <v/>
      </c>
      <c r="R677" s="148"/>
      <c r="U677" s="167" t="str">
        <f t="shared" si="55"/>
        <v/>
      </c>
      <c r="V677" s="167"/>
      <c r="AG677" s="65"/>
    </row>
    <row r="678" spans="16:33" x14ac:dyDescent="0.25">
      <c r="P678" s="136" t="str">
        <f t="shared" si="56"/>
        <v/>
      </c>
      <c r="Q678" s="148" t="str">
        <f>IFERROR(F678*VLOOKUP(J678,'Table de correspondance'!$D:$E,2,FALSE),"")</f>
        <v/>
      </c>
      <c r="R678" s="148"/>
      <c r="U678" s="167" t="str">
        <f t="shared" si="55"/>
        <v/>
      </c>
      <c r="V678" s="167"/>
      <c r="AG678" s="65"/>
    </row>
    <row r="679" spans="16:33" x14ac:dyDescent="0.25">
      <c r="P679" s="136" t="str">
        <f t="shared" si="56"/>
        <v/>
      </c>
      <c r="Q679" s="148" t="str">
        <f>IFERROR(F679*VLOOKUP(J679,'Table de correspondance'!$D:$E,2,FALSE),"")</f>
        <v/>
      </c>
      <c r="R679" s="148"/>
      <c r="U679" s="167" t="str">
        <f t="shared" si="55"/>
        <v/>
      </c>
      <c r="V679" s="167"/>
      <c r="AG679" s="65"/>
    </row>
    <row r="680" spans="16:33" x14ac:dyDescent="0.25">
      <c r="P680" s="136" t="str">
        <f t="shared" si="56"/>
        <v/>
      </c>
      <c r="Q680" s="148" t="str">
        <f>IFERROR(F680*VLOOKUP(J680,'Table de correspondance'!$D:$E,2,FALSE),"")</f>
        <v/>
      </c>
      <c r="R680" s="148"/>
      <c r="U680" s="167" t="str">
        <f t="shared" si="55"/>
        <v/>
      </c>
      <c r="V680" s="167"/>
      <c r="AG680" s="65"/>
    </row>
    <row r="681" spans="16:33" x14ac:dyDescent="0.25">
      <c r="P681" s="136" t="str">
        <f t="shared" si="56"/>
        <v/>
      </c>
      <c r="Q681" s="148" t="str">
        <f>IFERROR(F681*VLOOKUP(J681,'Table de correspondance'!$D:$E,2,FALSE),"")</f>
        <v/>
      </c>
      <c r="R681" s="148"/>
      <c r="U681" s="167" t="str">
        <f t="shared" si="55"/>
        <v/>
      </c>
      <c r="V681" s="167"/>
      <c r="AG681" s="65"/>
    </row>
    <row r="682" spans="16:33" x14ac:dyDescent="0.25">
      <c r="P682" s="136" t="str">
        <f t="shared" si="56"/>
        <v/>
      </c>
      <c r="Q682" s="148" t="str">
        <f>IFERROR(F682*VLOOKUP(J682,'Table de correspondance'!$D:$E,2,FALSE),"")</f>
        <v/>
      </c>
      <c r="R682" s="148"/>
      <c r="U682" s="167" t="str">
        <f t="shared" si="55"/>
        <v/>
      </c>
      <c r="V682" s="167"/>
      <c r="AG682" s="65"/>
    </row>
    <row r="683" spans="16:33" x14ac:dyDescent="0.25">
      <c r="P683" s="136" t="str">
        <f t="shared" si="56"/>
        <v/>
      </c>
      <c r="Q683" s="148" t="str">
        <f>IFERROR(F683*VLOOKUP(J683,'Table de correspondance'!$D:$E,2,FALSE),"")</f>
        <v/>
      </c>
      <c r="R683" s="148"/>
      <c r="U683" s="167" t="str">
        <f t="shared" si="55"/>
        <v/>
      </c>
      <c r="V683" s="167"/>
      <c r="AG683" s="65"/>
    </row>
    <row r="684" spans="16:33" x14ac:dyDescent="0.25">
      <c r="P684" s="136" t="str">
        <f t="shared" si="56"/>
        <v/>
      </c>
      <c r="Q684" s="148" t="str">
        <f>IFERROR(F684*VLOOKUP(J684,'Table de correspondance'!$D:$E,2,FALSE),"")</f>
        <v/>
      </c>
      <c r="R684" s="148"/>
      <c r="U684" s="167" t="str">
        <f t="shared" si="55"/>
        <v/>
      </c>
      <c r="V684" s="167"/>
      <c r="AG684" s="65"/>
    </row>
    <row r="685" spans="16:33" x14ac:dyDescent="0.25">
      <c r="P685" s="136" t="str">
        <f t="shared" si="56"/>
        <v/>
      </c>
      <c r="Q685" s="148" t="str">
        <f>IFERROR(F685*VLOOKUP(J685,'Table de correspondance'!$D:$E,2,FALSE),"")</f>
        <v/>
      </c>
      <c r="R685" s="148"/>
      <c r="U685" s="167" t="str">
        <f t="shared" si="55"/>
        <v/>
      </c>
      <c r="V685" s="167"/>
      <c r="AG685" s="65"/>
    </row>
    <row r="686" spans="16:33" x14ac:dyDescent="0.25">
      <c r="P686" s="136" t="str">
        <f t="shared" si="56"/>
        <v/>
      </c>
      <c r="Q686" s="148" t="str">
        <f>IFERROR(F686*VLOOKUP(J686,'Table de correspondance'!$D:$E,2,FALSE),"")</f>
        <v/>
      </c>
      <c r="R686" s="148"/>
      <c r="U686" s="167" t="str">
        <f t="shared" si="55"/>
        <v/>
      </c>
      <c r="V686" s="167"/>
      <c r="AG686" s="65"/>
    </row>
    <row r="687" spans="16:33" x14ac:dyDescent="0.25">
      <c r="P687" s="136" t="str">
        <f t="shared" si="56"/>
        <v/>
      </c>
      <c r="Q687" s="148" t="str">
        <f>IFERROR(F687*VLOOKUP(J687,'Table de correspondance'!$D:$E,2,FALSE),"")</f>
        <v/>
      </c>
      <c r="R687" s="148"/>
      <c r="U687" s="167" t="str">
        <f t="shared" si="55"/>
        <v/>
      </c>
      <c r="V687" s="167"/>
      <c r="AG687" s="65"/>
    </row>
    <row r="688" spans="16:33" x14ac:dyDescent="0.25">
      <c r="P688" s="136" t="str">
        <f t="shared" si="56"/>
        <v/>
      </c>
      <c r="Q688" s="148" t="str">
        <f>IFERROR(F688*VLOOKUP(J688,'Table de correspondance'!$D:$E,2,FALSE),"")</f>
        <v/>
      </c>
      <c r="R688" s="148"/>
      <c r="U688" s="167" t="str">
        <f t="shared" si="55"/>
        <v/>
      </c>
      <c r="V688" s="167"/>
      <c r="AG688" s="65"/>
    </row>
    <row r="689" spans="16:33" x14ac:dyDescent="0.25">
      <c r="P689" s="136" t="str">
        <f t="shared" si="56"/>
        <v/>
      </c>
      <c r="Q689" s="148" t="str">
        <f>IFERROR(F689*VLOOKUP(J689,'Table de correspondance'!$D:$E,2,FALSE),"")</f>
        <v/>
      </c>
      <c r="R689" s="148"/>
      <c r="U689" s="167" t="str">
        <f t="shared" si="55"/>
        <v/>
      </c>
      <c r="V689" s="167"/>
      <c r="AG689" s="65"/>
    </row>
    <row r="690" spans="16:33" x14ac:dyDescent="0.25">
      <c r="P690" s="136" t="str">
        <f t="shared" si="56"/>
        <v/>
      </c>
      <c r="Q690" s="148" t="str">
        <f>IFERROR(F690*VLOOKUP(J690,'Table de correspondance'!$D:$E,2,FALSE),"")</f>
        <v/>
      </c>
      <c r="R690" s="148"/>
      <c r="U690" s="167" t="str">
        <f t="shared" si="55"/>
        <v/>
      </c>
      <c r="V690" s="167"/>
      <c r="AG690" s="65"/>
    </row>
    <row r="691" spans="16:33" x14ac:dyDescent="0.25">
      <c r="P691" s="136" t="str">
        <f t="shared" si="56"/>
        <v/>
      </c>
      <c r="Q691" s="148" t="str">
        <f>IFERROR(F691*VLOOKUP(J691,'Table de correspondance'!$D:$E,2,FALSE),"")</f>
        <v/>
      </c>
      <c r="R691" s="148"/>
      <c r="U691" s="167" t="str">
        <f t="shared" si="55"/>
        <v/>
      </c>
      <c r="V691" s="167"/>
      <c r="AG691" s="65"/>
    </row>
    <row r="692" spans="16:33" x14ac:dyDescent="0.25">
      <c r="P692" s="136" t="str">
        <f t="shared" si="56"/>
        <v/>
      </c>
      <c r="Q692" s="148" t="str">
        <f>IFERROR(F692*VLOOKUP(J692,'Table de correspondance'!$D:$E,2,FALSE),"")</f>
        <v/>
      </c>
      <c r="R692" s="148"/>
      <c r="U692" s="167" t="str">
        <f t="shared" si="55"/>
        <v/>
      </c>
      <c r="V692" s="167"/>
      <c r="AG692" s="65"/>
    </row>
    <row r="693" spans="16:33" x14ac:dyDescent="0.25">
      <c r="P693" s="136" t="str">
        <f t="shared" si="56"/>
        <v/>
      </c>
      <c r="Q693" s="148" t="str">
        <f>IFERROR(F693*VLOOKUP(J693,'Table de correspondance'!$D:$E,2,FALSE),"")</f>
        <v/>
      </c>
      <c r="R693" s="148"/>
      <c r="U693" s="167" t="str">
        <f t="shared" si="55"/>
        <v/>
      </c>
      <c r="V693" s="167"/>
      <c r="AG693" s="65"/>
    </row>
    <row r="694" spans="16:33" x14ac:dyDescent="0.25">
      <c r="P694" s="136" t="str">
        <f t="shared" si="56"/>
        <v/>
      </c>
      <c r="Q694" s="148" t="str">
        <f>IFERROR(F694*VLOOKUP(J694,'Table de correspondance'!$D:$E,2,FALSE),"")</f>
        <v/>
      </c>
      <c r="R694" s="148"/>
      <c r="U694" s="167" t="str">
        <f t="shared" ref="U694:U757" si="57">IF(T694="","",T694*(1-H694))</f>
        <v/>
      </c>
      <c r="V694" s="167"/>
      <c r="AG694" s="65"/>
    </row>
    <row r="695" spans="16:33" x14ac:dyDescent="0.25">
      <c r="P695" s="136" t="str">
        <f t="shared" si="56"/>
        <v/>
      </c>
      <c r="Q695" s="148" t="str">
        <f>IFERROR(F695*VLOOKUP(J695,'Table de correspondance'!$D:$E,2,FALSE),"")</f>
        <v/>
      </c>
      <c r="R695" s="148"/>
      <c r="U695" s="167" t="str">
        <f t="shared" si="57"/>
        <v/>
      </c>
      <c r="V695" s="167"/>
      <c r="AG695" s="65"/>
    </row>
    <row r="696" spans="16:33" x14ac:dyDescent="0.25">
      <c r="P696" s="136" t="str">
        <f t="shared" si="56"/>
        <v/>
      </c>
      <c r="Q696" s="148" t="str">
        <f>IFERROR(F696*VLOOKUP(J696,'Table de correspondance'!$D:$E,2,FALSE),"")</f>
        <v/>
      </c>
      <c r="R696" s="148"/>
      <c r="U696" s="167" t="str">
        <f t="shared" si="57"/>
        <v/>
      </c>
      <c r="V696" s="167"/>
      <c r="AG696" s="65"/>
    </row>
    <row r="697" spans="16:33" x14ac:dyDescent="0.25">
      <c r="P697" s="136" t="str">
        <f t="shared" si="56"/>
        <v/>
      </c>
      <c r="Q697" s="148" t="str">
        <f>IFERROR(F697*VLOOKUP(J697,'Table de correspondance'!$D:$E,2,FALSE),"")</f>
        <v/>
      </c>
      <c r="R697" s="148"/>
      <c r="U697" s="167" t="str">
        <f t="shared" si="57"/>
        <v/>
      </c>
      <c r="V697" s="167"/>
      <c r="AG697" s="65"/>
    </row>
    <row r="698" spans="16:33" x14ac:dyDescent="0.25">
      <c r="P698" s="136" t="str">
        <f t="shared" si="56"/>
        <v/>
      </c>
      <c r="Q698" s="148" t="str">
        <f>IFERROR(F698*VLOOKUP(J698,'Table de correspondance'!$D:$E,2,FALSE),"")</f>
        <v/>
      </c>
      <c r="R698" s="148"/>
      <c r="U698" s="167" t="str">
        <f t="shared" si="57"/>
        <v/>
      </c>
      <c r="V698" s="167"/>
      <c r="AG698" s="65"/>
    </row>
    <row r="699" spans="16:33" x14ac:dyDescent="0.25">
      <c r="P699" s="136" t="str">
        <f t="shared" si="56"/>
        <v/>
      </c>
      <c r="Q699" s="148" t="str">
        <f>IFERROR(F699*VLOOKUP(J699,'Table de correspondance'!$D:$E,2,FALSE),"")</f>
        <v/>
      </c>
      <c r="R699" s="148"/>
      <c r="U699" s="167" t="str">
        <f t="shared" si="57"/>
        <v/>
      </c>
      <c r="V699" s="167"/>
      <c r="AG699" s="65"/>
    </row>
    <row r="700" spans="16:33" x14ac:dyDescent="0.25">
      <c r="P700" s="136" t="str">
        <f t="shared" si="56"/>
        <v/>
      </c>
      <c r="Q700" s="148" t="str">
        <f>IFERROR(F700*VLOOKUP(J700,'Table de correspondance'!$D:$E,2,FALSE),"")</f>
        <v/>
      </c>
      <c r="R700" s="148"/>
      <c r="U700" s="167" t="str">
        <f t="shared" si="57"/>
        <v/>
      </c>
      <c r="V700" s="167"/>
      <c r="AG700" s="65"/>
    </row>
    <row r="701" spans="16:33" x14ac:dyDescent="0.25">
      <c r="P701" s="136" t="str">
        <f t="shared" si="56"/>
        <v/>
      </c>
      <c r="Q701" s="148" t="str">
        <f>IFERROR(F701*VLOOKUP(J701,'Table de correspondance'!$D:$E,2,FALSE),"")</f>
        <v/>
      </c>
      <c r="R701" s="148"/>
      <c r="U701" s="167" t="str">
        <f t="shared" si="57"/>
        <v/>
      </c>
      <c r="V701" s="167"/>
      <c r="AG701" s="65"/>
    </row>
    <row r="702" spans="16:33" x14ac:dyDescent="0.25">
      <c r="P702" s="136" t="str">
        <f t="shared" si="56"/>
        <v/>
      </c>
      <c r="Q702" s="148" t="str">
        <f>IFERROR(F702*VLOOKUP(J702,'Table de correspondance'!$D:$E,2,FALSE),"")</f>
        <v/>
      </c>
      <c r="R702" s="148"/>
      <c r="U702" s="167" t="str">
        <f t="shared" si="57"/>
        <v/>
      </c>
      <c r="V702" s="167"/>
      <c r="AG702" s="65"/>
    </row>
    <row r="703" spans="16:33" x14ac:dyDescent="0.25">
      <c r="P703" s="136" t="str">
        <f t="shared" si="56"/>
        <v/>
      </c>
      <c r="Q703" s="148" t="str">
        <f>IFERROR(F703*VLOOKUP(J703,'Table de correspondance'!$D:$E,2,FALSE),"")</f>
        <v/>
      </c>
      <c r="R703" s="148"/>
      <c r="U703" s="167" t="str">
        <f t="shared" si="57"/>
        <v/>
      </c>
      <c r="V703" s="167"/>
      <c r="AG703" s="65"/>
    </row>
    <row r="704" spans="16:33" x14ac:dyDescent="0.25">
      <c r="P704" s="136" t="str">
        <f t="shared" si="56"/>
        <v/>
      </c>
      <c r="Q704" s="148" t="str">
        <f>IFERROR(F704*VLOOKUP(J704,'Table de correspondance'!$D:$E,2,FALSE),"")</f>
        <v/>
      </c>
      <c r="R704" s="148"/>
      <c r="U704" s="167" t="str">
        <f t="shared" si="57"/>
        <v/>
      </c>
      <c r="V704" s="167"/>
      <c r="AG704" s="65"/>
    </row>
    <row r="705" spans="16:33" x14ac:dyDescent="0.25">
      <c r="P705" s="136" t="str">
        <f t="shared" si="56"/>
        <v/>
      </c>
      <c r="Q705" s="148" t="str">
        <f>IFERROR(F705*VLOOKUP(J705,'Table de correspondance'!$D:$E,2,FALSE),"")</f>
        <v/>
      </c>
      <c r="R705" s="148"/>
      <c r="U705" s="167" t="str">
        <f t="shared" si="57"/>
        <v/>
      </c>
      <c r="V705" s="167"/>
      <c r="AG705" s="65"/>
    </row>
    <row r="706" spans="16:33" x14ac:dyDescent="0.25">
      <c r="P706" s="136" t="str">
        <f t="shared" si="56"/>
        <v/>
      </c>
      <c r="Q706" s="148" t="str">
        <f>IFERROR(F706*VLOOKUP(J706,'Table de correspondance'!$D:$E,2,FALSE),"")</f>
        <v/>
      </c>
      <c r="R706" s="148"/>
      <c r="U706" s="167" t="str">
        <f t="shared" si="57"/>
        <v/>
      </c>
      <c r="V706" s="167"/>
      <c r="AG706" s="65"/>
    </row>
    <row r="707" spans="16:33" x14ac:dyDescent="0.25">
      <c r="P707" s="136" t="str">
        <f t="shared" si="56"/>
        <v/>
      </c>
      <c r="Q707" s="148" t="str">
        <f>IFERROR(F707*VLOOKUP(J707,'Table de correspondance'!$D:$E,2,FALSE),"")</f>
        <v/>
      </c>
      <c r="R707" s="148"/>
      <c r="U707" s="167" t="str">
        <f t="shared" si="57"/>
        <v/>
      </c>
      <c r="V707" s="167"/>
      <c r="AG707" s="65"/>
    </row>
    <row r="708" spans="16:33" x14ac:dyDescent="0.25">
      <c r="P708" s="136" t="str">
        <f t="shared" si="56"/>
        <v/>
      </c>
      <c r="Q708" s="148" t="str">
        <f>IFERROR(F708*VLOOKUP(J708,'Table de correspondance'!$D:$E,2,FALSE),"")</f>
        <v/>
      </c>
      <c r="R708" s="148"/>
      <c r="U708" s="167" t="str">
        <f t="shared" si="57"/>
        <v/>
      </c>
      <c r="V708" s="167"/>
      <c r="AG708" s="65"/>
    </row>
    <row r="709" spans="16:33" x14ac:dyDescent="0.25">
      <c r="P709" s="136" t="str">
        <f t="shared" si="56"/>
        <v/>
      </c>
      <c r="Q709" s="148" t="str">
        <f>IFERROR(F709*VLOOKUP(J709,'Table de correspondance'!$D:$E,2,FALSE),"")</f>
        <v/>
      </c>
      <c r="R709" s="148"/>
      <c r="U709" s="167" t="str">
        <f t="shared" si="57"/>
        <v/>
      </c>
      <c r="V709" s="167"/>
      <c r="AG709" s="65"/>
    </row>
    <row r="710" spans="16:33" x14ac:dyDescent="0.25">
      <c r="P710" s="136" t="str">
        <f t="shared" si="56"/>
        <v/>
      </c>
      <c r="Q710" s="148" t="str">
        <f>IFERROR(F710*VLOOKUP(J710,'Table de correspondance'!$D:$E,2,FALSE),"")</f>
        <v/>
      </c>
      <c r="R710" s="148"/>
      <c r="U710" s="167" t="str">
        <f t="shared" si="57"/>
        <v/>
      </c>
      <c r="V710" s="167"/>
      <c r="AG710" s="65"/>
    </row>
    <row r="711" spans="16:33" x14ac:dyDescent="0.25">
      <c r="P711" s="136" t="str">
        <f t="shared" si="56"/>
        <v/>
      </c>
      <c r="Q711" s="148" t="str">
        <f>IFERROR(F711*VLOOKUP(J711,'Table de correspondance'!$D:$E,2,FALSE),"")</f>
        <v/>
      </c>
      <c r="R711" s="148"/>
      <c r="U711" s="167" t="str">
        <f t="shared" si="57"/>
        <v/>
      </c>
      <c r="V711" s="167"/>
      <c r="AG711" s="65"/>
    </row>
    <row r="712" spans="16:33" x14ac:dyDescent="0.25">
      <c r="P712" s="136" t="str">
        <f t="shared" si="56"/>
        <v/>
      </c>
      <c r="Q712" s="148" t="str">
        <f>IFERROR(F712*VLOOKUP(J712,'Table de correspondance'!$D:$E,2,FALSE),"")</f>
        <v/>
      </c>
      <c r="R712" s="148"/>
      <c r="U712" s="167" t="str">
        <f t="shared" si="57"/>
        <v/>
      </c>
      <c r="V712" s="167"/>
      <c r="AG712" s="65"/>
    </row>
    <row r="713" spans="16:33" x14ac:dyDescent="0.25">
      <c r="P713" s="136" t="str">
        <f t="shared" si="56"/>
        <v/>
      </c>
      <c r="Q713" s="148" t="str">
        <f>IFERROR(F713*VLOOKUP(J713,'Table de correspondance'!$D:$E,2,FALSE),"")</f>
        <v/>
      </c>
      <c r="R713" s="148"/>
      <c r="U713" s="167" t="str">
        <f t="shared" si="57"/>
        <v/>
      </c>
      <c r="V713" s="167"/>
      <c r="AG713" s="65"/>
    </row>
    <row r="714" spans="16:33" x14ac:dyDescent="0.25">
      <c r="P714" s="136" t="str">
        <f t="shared" si="56"/>
        <v/>
      </c>
      <c r="Q714" s="148" t="str">
        <f>IFERROR(F714*VLOOKUP(J714,'Table de correspondance'!$D:$E,2,FALSE),"")</f>
        <v/>
      </c>
      <c r="R714" s="148"/>
      <c r="U714" s="167" t="str">
        <f t="shared" si="57"/>
        <v/>
      </c>
      <c r="V714" s="167"/>
      <c r="AG714" s="65"/>
    </row>
    <row r="715" spans="16:33" x14ac:dyDescent="0.25">
      <c r="P715" s="136" t="str">
        <f t="shared" si="56"/>
        <v/>
      </c>
      <c r="Q715" s="148" t="str">
        <f>IFERROR(F715*VLOOKUP(J715,'Table de correspondance'!$D:$E,2,FALSE),"")</f>
        <v/>
      </c>
      <c r="R715" s="148"/>
      <c r="U715" s="167" t="str">
        <f t="shared" si="57"/>
        <v/>
      </c>
      <c r="V715" s="167"/>
      <c r="AG715" s="65"/>
    </row>
    <row r="716" spans="16:33" x14ac:dyDescent="0.25">
      <c r="P716" s="136" t="str">
        <f t="shared" si="56"/>
        <v/>
      </c>
      <c r="Q716" s="148" t="str">
        <f>IFERROR(F716*VLOOKUP(J716,'Table de correspondance'!$D:$E,2,FALSE),"")</f>
        <v/>
      </c>
      <c r="R716" s="148"/>
      <c r="U716" s="167" t="str">
        <f t="shared" si="57"/>
        <v/>
      </c>
      <c r="V716" s="167"/>
      <c r="AG716" s="65"/>
    </row>
    <row r="717" spans="16:33" x14ac:dyDescent="0.25">
      <c r="P717" s="136" t="str">
        <f t="shared" si="56"/>
        <v/>
      </c>
      <c r="Q717" s="148" t="str">
        <f>IFERROR(F717*VLOOKUP(J717,'Table de correspondance'!$D:$E,2,FALSE),"")</f>
        <v/>
      </c>
      <c r="R717" s="148"/>
      <c r="U717" s="167" t="str">
        <f t="shared" si="57"/>
        <v/>
      </c>
      <c r="V717" s="167"/>
      <c r="AG717" s="65"/>
    </row>
    <row r="718" spans="16:33" x14ac:dyDescent="0.25">
      <c r="P718" s="136" t="str">
        <f t="shared" si="56"/>
        <v/>
      </c>
      <c r="Q718" s="148" t="str">
        <f>IFERROR(F718*VLOOKUP(J718,'Table de correspondance'!$D:$E,2,FALSE),"")</f>
        <v/>
      </c>
      <c r="R718" s="148"/>
      <c r="U718" s="167" t="str">
        <f t="shared" si="57"/>
        <v/>
      </c>
      <c r="V718" s="167"/>
      <c r="AG718" s="65"/>
    </row>
    <row r="719" spans="16:33" x14ac:dyDescent="0.25">
      <c r="P719" s="136" t="str">
        <f t="shared" ref="P719:P782" si="58">_xlfn.CONCAT(B719,C719,D719,E719)</f>
        <v/>
      </c>
      <c r="Q719" s="148" t="str">
        <f>IFERROR(F719*VLOOKUP(J719,'Table de correspondance'!$D:$E,2,FALSE),"")</f>
        <v/>
      </c>
      <c r="R719" s="148"/>
      <c r="U719" s="167" t="str">
        <f t="shared" si="57"/>
        <v/>
      </c>
      <c r="V719" s="167"/>
      <c r="AG719" s="65"/>
    </row>
    <row r="720" spans="16:33" x14ac:dyDescent="0.25">
      <c r="P720" s="136" t="str">
        <f t="shared" si="58"/>
        <v/>
      </c>
      <c r="Q720" s="148" t="str">
        <f>IFERROR(F720*VLOOKUP(J720,'Table de correspondance'!$D:$E,2,FALSE),"")</f>
        <v/>
      </c>
      <c r="R720" s="148"/>
      <c r="U720" s="167" t="str">
        <f t="shared" si="57"/>
        <v/>
      </c>
      <c r="V720" s="167"/>
      <c r="AG720" s="65"/>
    </row>
    <row r="721" spans="16:33" x14ac:dyDescent="0.25">
      <c r="P721" s="136" t="str">
        <f t="shared" si="58"/>
        <v/>
      </c>
      <c r="Q721" s="148" t="str">
        <f>IFERROR(F721*VLOOKUP(J721,'Table de correspondance'!$D:$E,2,FALSE),"")</f>
        <v/>
      </c>
      <c r="R721" s="148"/>
      <c r="U721" s="167" t="str">
        <f t="shared" si="57"/>
        <v/>
      </c>
      <c r="V721" s="167"/>
      <c r="AG721" s="65"/>
    </row>
    <row r="722" spans="16:33" x14ac:dyDescent="0.25">
      <c r="P722" s="136" t="str">
        <f t="shared" si="58"/>
        <v/>
      </c>
      <c r="Q722" s="148" t="str">
        <f>IFERROR(F722*VLOOKUP(J722,'Table de correspondance'!$D:$E,2,FALSE),"")</f>
        <v/>
      </c>
      <c r="R722" s="148"/>
      <c r="U722" s="167" t="str">
        <f t="shared" si="57"/>
        <v/>
      </c>
      <c r="V722" s="167"/>
      <c r="AG722" s="65"/>
    </row>
    <row r="723" spans="16:33" x14ac:dyDescent="0.25">
      <c r="P723" s="136" t="str">
        <f t="shared" si="58"/>
        <v/>
      </c>
      <c r="Q723" s="148" t="str">
        <f>IFERROR(F723*VLOOKUP(J723,'Table de correspondance'!$D:$E,2,FALSE),"")</f>
        <v/>
      </c>
      <c r="R723" s="148"/>
      <c r="U723" s="167" t="str">
        <f t="shared" si="57"/>
        <v/>
      </c>
      <c r="V723" s="167"/>
      <c r="AG723" s="65"/>
    </row>
    <row r="724" spans="16:33" x14ac:dyDescent="0.25">
      <c r="P724" s="136" t="str">
        <f t="shared" si="58"/>
        <v/>
      </c>
      <c r="Q724" s="148" t="str">
        <f>IFERROR(F724*VLOOKUP(J724,'Table de correspondance'!$D:$E,2,FALSE),"")</f>
        <v/>
      </c>
      <c r="R724" s="148"/>
      <c r="U724" s="167" t="str">
        <f t="shared" si="57"/>
        <v/>
      </c>
      <c r="V724" s="167"/>
      <c r="AG724" s="65"/>
    </row>
    <row r="725" spans="16:33" x14ac:dyDescent="0.25">
      <c r="P725" s="136" t="str">
        <f t="shared" si="58"/>
        <v/>
      </c>
      <c r="Q725" s="148" t="str">
        <f>IFERROR(F725*VLOOKUP(J725,'Table de correspondance'!$D:$E,2,FALSE),"")</f>
        <v/>
      </c>
      <c r="R725" s="148"/>
      <c r="U725" s="167" t="str">
        <f t="shared" si="57"/>
        <v/>
      </c>
      <c r="V725" s="167"/>
      <c r="AG725" s="65"/>
    </row>
    <row r="726" spans="16:33" x14ac:dyDescent="0.25">
      <c r="P726" s="136" t="str">
        <f t="shared" si="58"/>
        <v/>
      </c>
      <c r="Q726" s="148" t="str">
        <f>IFERROR(F726*VLOOKUP(J726,'Table de correspondance'!$D:$E,2,FALSE),"")</f>
        <v/>
      </c>
      <c r="R726" s="148"/>
      <c r="U726" s="167" t="str">
        <f t="shared" si="57"/>
        <v/>
      </c>
      <c r="V726" s="167"/>
      <c r="AG726" s="65"/>
    </row>
    <row r="727" spans="16:33" x14ac:dyDescent="0.25">
      <c r="P727" s="136" t="str">
        <f t="shared" si="58"/>
        <v/>
      </c>
      <c r="Q727" s="148" t="str">
        <f>IFERROR(F727*VLOOKUP(J727,'Table de correspondance'!$D:$E,2,FALSE),"")</f>
        <v/>
      </c>
      <c r="R727" s="148"/>
      <c r="U727" s="167" t="str">
        <f t="shared" si="57"/>
        <v/>
      </c>
      <c r="V727" s="167"/>
      <c r="AG727" s="65"/>
    </row>
    <row r="728" spans="16:33" x14ac:dyDescent="0.25">
      <c r="P728" s="136" t="str">
        <f t="shared" si="58"/>
        <v/>
      </c>
      <c r="Q728" s="148" t="str">
        <f>IFERROR(F728*VLOOKUP(J728,'Table de correspondance'!$D:$E,2,FALSE),"")</f>
        <v/>
      </c>
      <c r="R728" s="148"/>
      <c r="U728" s="167" t="str">
        <f t="shared" si="57"/>
        <v/>
      </c>
      <c r="V728" s="167"/>
      <c r="AG728" s="65"/>
    </row>
    <row r="729" spans="16:33" x14ac:dyDescent="0.25">
      <c r="P729" s="136" t="str">
        <f t="shared" si="58"/>
        <v/>
      </c>
      <c r="Q729" s="148" t="str">
        <f>IFERROR(F729*VLOOKUP(J729,'Table de correspondance'!$D:$E,2,FALSE),"")</f>
        <v/>
      </c>
      <c r="R729" s="148"/>
      <c r="U729" s="167" t="str">
        <f t="shared" si="57"/>
        <v/>
      </c>
      <c r="V729" s="167"/>
      <c r="AG729" s="65"/>
    </row>
    <row r="730" spans="16:33" x14ac:dyDescent="0.25">
      <c r="P730" s="136" t="str">
        <f t="shared" si="58"/>
        <v/>
      </c>
      <c r="Q730" s="148" t="str">
        <f>IFERROR(F730*VLOOKUP(J730,'Table de correspondance'!$D:$E,2,FALSE),"")</f>
        <v/>
      </c>
      <c r="R730" s="148"/>
      <c r="U730" s="167" t="str">
        <f t="shared" si="57"/>
        <v/>
      </c>
      <c r="V730" s="167"/>
      <c r="AG730" s="65"/>
    </row>
    <row r="731" spans="16:33" x14ac:dyDescent="0.25">
      <c r="P731" s="136" t="str">
        <f t="shared" si="58"/>
        <v/>
      </c>
      <c r="Q731" s="148" t="str">
        <f>IFERROR(F731*VLOOKUP(J731,'Table de correspondance'!$D:$E,2,FALSE),"")</f>
        <v/>
      </c>
      <c r="R731" s="148"/>
      <c r="U731" s="167" t="str">
        <f t="shared" si="57"/>
        <v/>
      </c>
      <c r="V731" s="167"/>
      <c r="AG731" s="65"/>
    </row>
    <row r="732" spans="16:33" x14ac:dyDescent="0.25">
      <c r="P732" s="136" t="str">
        <f t="shared" si="58"/>
        <v/>
      </c>
      <c r="Q732" s="148" t="str">
        <f>IFERROR(F732*VLOOKUP(J732,'Table de correspondance'!$D:$E,2,FALSE),"")</f>
        <v/>
      </c>
      <c r="R732" s="148"/>
      <c r="U732" s="167" t="str">
        <f t="shared" si="57"/>
        <v/>
      </c>
      <c r="V732" s="167"/>
      <c r="AG732" s="65"/>
    </row>
    <row r="733" spans="16:33" x14ac:dyDescent="0.25">
      <c r="P733" s="136" t="str">
        <f t="shared" si="58"/>
        <v/>
      </c>
      <c r="Q733" s="148" t="str">
        <f>IFERROR(F733*VLOOKUP(J733,'Table de correspondance'!$D:$E,2,FALSE),"")</f>
        <v/>
      </c>
      <c r="R733" s="148"/>
      <c r="U733" s="167" t="str">
        <f t="shared" si="57"/>
        <v/>
      </c>
      <c r="V733" s="167"/>
      <c r="AG733" s="65"/>
    </row>
    <row r="734" spans="16:33" x14ac:dyDescent="0.25">
      <c r="P734" s="136" t="str">
        <f t="shared" si="58"/>
        <v/>
      </c>
      <c r="Q734" s="148" t="str">
        <f>IFERROR(F734*VLOOKUP(J734,'Table de correspondance'!$D:$E,2,FALSE),"")</f>
        <v/>
      </c>
      <c r="R734" s="148"/>
      <c r="U734" s="167" t="str">
        <f t="shared" si="57"/>
        <v/>
      </c>
      <c r="V734" s="167"/>
      <c r="AG734" s="65"/>
    </row>
    <row r="735" spans="16:33" x14ac:dyDescent="0.25">
      <c r="P735" s="136" t="str">
        <f t="shared" si="58"/>
        <v/>
      </c>
      <c r="Q735" s="148" t="str">
        <f>IFERROR(F735*VLOOKUP(J735,'Table de correspondance'!$D:$E,2,FALSE),"")</f>
        <v/>
      </c>
      <c r="R735" s="148"/>
      <c r="U735" s="167" t="str">
        <f t="shared" si="57"/>
        <v/>
      </c>
      <c r="V735" s="167"/>
      <c r="AG735" s="65"/>
    </row>
    <row r="736" spans="16:33" x14ac:dyDescent="0.25">
      <c r="P736" s="136" t="str">
        <f t="shared" si="58"/>
        <v/>
      </c>
      <c r="Q736" s="148" t="str">
        <f>IFERROR(F736*VLOOKUP(J736,'Table de correspondance'!$D:$E,2,FALSE),"")</f>
        <v/>
      </c>
      <c r="R736" s="148"/>
      <c r="U736" s="167" t="str">
        <f t="shared" si="57"/>
        <v/>
      </c>
      <c r="V736" s="167"/>
      <c r="AG736" s="65"/>
    </row>
    <row r="737" spans="16:33" x14ac:dyDescent="0.25">
      <c r="P737" s="136" t="str">
        <f t="shared" si="58"/>
        <v/>
      </c>
      <c r="Q737" s="148" t="str">
        <f>IFERROR(F737*VLOOKUP(J737,'Table de correspondance'!$D:$E,2,FALSE),"")</f>
        <v/>
      </c>
      <c r="R737" s="148"/>
      <c r="U737" s="167" t="str">
        <f t="shared" si="57"/>
        <v/>
      </c>
      <c r="V737" s="167"/>
      <c r="AG737" s="65"/>
    </row>
    <row r="738" spans="16:33" x14ac:dyDescent="0.25">
      <c r="P738" s="136" t="str">
        <f t="shared" si="58"/>
        <v/>
      </c>
      <c r="Q738" s="148" t="str">
        <f>IFERROR(F738*VLOOKUP(J738,'Table de correspondance'!$D:$E,2,FALSE),"")</f>
        <v/>
      </c>
      <c r="R738" s="148"/>
      <c r="U738" s="167" t="str">
        <f t="shared" si="57"/>
        <v/>
      </c>
      <c r="V738" s="167"/>
      <c r="AG738" s="65"/>
    </row>
    <row r="739" spans="16:33" x14ac:dyDescent="0.25">
      <c r="P739" s="136" t="str">
        <f t="shared" si="58"/>
        <v/>
      </c>
      <c r="Q739" s="148" t="str">
        <f>IFERROR(F739*VLOOKUP(J739,'Table de correspondance'!$D:$E,2,FALSE),"")</f>
        <v/>
      </c>
      <c r="R739" s="148"/>
      <c r="U739" s="167" t="str">
        <f t="shared" si="57"/>
        <v/>
      </c>
      <c r="V739" s="167"/>
      <c r="AG739" s="65"/>
    </row>
    <row r="740" spans="16:33" x14ac:dyDescent="0.25">
      <c r="P740" s="136" t="str">
        <f t="shared" si="58"/>
        <v/>
      </c>
      <c r="Q740" s="148" t="str">
        <f>IFERROR(F740*VLOOKUP(J740,'Table de correspondance'!$D:$E,2,FALSE),"")</f>
        <v/>
      </c>
      <c r="R740" s="148"/>
      <c r="U740" s="167" t="str">
        <f t="shared" si="57"/>
        <v/>
      </c>
      <c r="V740" s="167"/>
      <c r="AG740" s="65"/>
    </row>
    <row r="741" spans="16:33" x14ac:dyDescent="0.25">
      <c r="P741" s="136" t="str">
        <f t="shared" si="58"/>
        <v/>
      </c>
      <c r="Q741" s="148" t="str">
        <f>IFERROR(F741*VLOOKUP(J741,'Table de correspondance'!$D:$E,2,FALSE),"")</f>
        <v/>
      </c>
      <c r="R741" s="148"/>
      <c r="U741" s="167" t="str">
        <f t="shared" si="57"/>
        <v/>
      </c>
      <c r="V741" s="167"/>
      <c r="AG741" s="65"/>
    </row>
    <row r="742" spans="16:33" x14ac:dyDescent="0.25">
      <c r="P742" s="136" t="str">
        <f t="shared" si="58"/>
        <v/>
      </c>
      <c r="Q742" s="148" t="str">
        <f>IFERROR(F742*VLOOKUP(J742,'Table de correspondance'!$D:$E,2,FALSE),"")</f>
        <v/>
      </c>
      <c r="R742" s="148"/>
      <c r="U742" s="167" t="str">
        <f t="shared" si="57"/>
        <v/>
      </c>
      <c r="V742" s="167"/>
      <c r="AG742" s="65"/>
    </row>
    <row r="743" spans="16:33" x14ac:dyDescent="0.25">
      <c r="P743" s="136" t="str">
        <f t="shared" si="58"/>
        <v/>
      </c>
      <c r="Q743" s="148" t="str">
        <f>IFERROR(F743*VLOOKUP(J743,'Table de correspondance'!$D:$E,2,FALSE),"")</f>
        <v/>
      </c>
      <c r="R743" s="148"/>
      <c r="U743" s="167" t="str">
        <f t="shared" si="57"/>
        <v/>
      </c>
      <c r="V743" s="167"/>
      <c r="AG743" s="65"/>
    </row>
    <row r="744" spans="16:33" x14ac:dyDescent="0.25">
      <c r="P744" s="136" t="str">
        <f t="shared" si="58"/>
        <v/>
      </c>
      <c r="Q744" s="148" t="str">
        <f>IFERROR(F744*VLOOKUP(J744,'Table de correspondance'!$D:$E,2,FALSE),"")</f>
        <v/>
      </c>
      <c r="R744" s="148"/>
      <c r="U744" s="167" t="str">
        <f t="shared" si="57"/>
        <v/>
      </c>
      <c r="V744" s="167"/>
      <c r="AG744" s="65"/>
    </row>
    <row r="745" spans="16:33" x14ac:dyDescent="0.25">
      <c r="P745" s="136" t="str">
        <f t="shared" si="58"/>
        <v/>
      </c>
      <c r="Q745" s="148" t="str">
        <f>IFERROR(F745*VLOOKUP(J745,'Table de correspondance'!$D:$E,2,FALSE),"")</f>
        <v/>
      </c>
      <c r="R745" s="148"/>
      <c r="U745" s="167" t="str">
        <f t="shared" si="57"/>
        <v/>
      </c>
      <c r="V745" s="167"/>
      <c r="AG745" s="65"/>
    </row>
    <row r="746" spans="16:33" x14ac:dyDescent="0.25">
      <c r="P746" s="136" t="str">
        <f t="shared" si="58"/>
        <v/>
      </c>
      <c r="Q746" s="148" t="str">
        <f>IFERROR(F746*VLOOKUP(J746,'Table de correspondance'!$D:$E,2,FALSE),"")</f>
        <v/>
      </c>
      <c r="R746" s="148"/>
      <c r="U746" s="167" t="str">
        <f t="shared" si="57"/>
        <v/>
      </c>
      <c r="V746" s="167"/>
      <c r="AG746" s="65"/>
    </row>
    <row r="747" spans="16:33" x14ac:dyDescent="0.25">
      <c r="P747" s="136" t="str">
        <f t="shared" si="58"/>
        <v/>
      </c>
      <c r="Q747" s="148" t="str">
        <f>IFERROR(F747*VLOOKUP(J747,'Table de correspondance'!$D:$E,2,FALSE),"")</f>
        <v/>
      </c>
      <c r="R747" s="148"/>
      <c r="U747" s="167" t="str">
        <f t="shared" si="57"/>
        <v/>
      </c>
      <c r="V747" s="167"/>
      <c r="AG747" s="65"/>
    </row>
    <row r="748" spans="16:33" x14ac:dyDescent="0.25">
      <c r="P748" s="136" t="str">
        <f t="shared" si="58"/>
        <v/>
      </c>
      <c r="Q748" s="148" t="str">
        <f>IFERROR(F748*VLOOKUP(J748,'Table de correspondance'!$D:$E,2,FALSE),"")</f>
        <v/>
      </c>
      <c r="R748" s="148"/>
      <c r="U748" s="167" t="str">
        <f t="shared" si="57"/>
        <v/>
      </c>
      <c r="V748" s="167"/>
      <c r="AG748" s="65"/>
    </row>
    <row r="749" spans="16:33" x14ac:dyDescent="0.25">
      <c r="P749" s="136" t="str">
        <f t="shared" si="58"/>
        <v/>
      </c>
      <c r="Q749" s="148" t="str">
        <f>IFERROR(F749*VLOOKUP(J749,'Table de correspondance'!$D:$E,2,FALSE),"")</f>
        <v/>
      </c>
      <c r="R749" s="148"/>
      <c r="U749" s="167" t="str">
        <f t="shared" si="57"/>
        <v/>
      </c>
      <c r="V749" s="167"/>
      <c r="AG749" s="65"/>
    </row>
    <row r="750" spans="16:33" x14ac:dyDescent="0.25">
      <c r="P750" s="136" t="str">
        <f t="shared" si="58"/>
        <v/>
      </c>
      <c r="Q750" s="148" t="str">
        <f>IFERROR(F750*VLOOKUP(J750,'Table de correspondance'!$D:$E,2,FALSE),"")</f>
        <v/>
      </c>
      <c r="R750" s="148"/>
      <c r="U750" s="167" t="str">
        <f t="shared" si="57"/>
        <v/>
      </c>
      <c r="V750" s="167"/>
      <c r="AG750" s="65"/>
    </row>
    <row r="751" spans="16:33" x14ac:dyDescent="0.25">
      <c r="P751" s="136" t="str">
        <f t="shared" si="58"/>
        <v/>
      </c>
      <c r="Q751" s="148" t="str">
        <f>IFERROR(F751*VLOOKUP(J751,'Table de correspondance'!$D:$E,2,FALSE),"")</f>
        <v/>
      </c>
      <c r="R751" s="148"/>
      <c r="U751" s="167" t="str">
        <f t="shared" si="57"/>
        <v/>
      </c>
      <c r="V751" s="167"/>
      <c r="AG751" s="65"/>
    </row>
    <row r="752" spans="16:33" x14ac:dyDescent="0.25">
      <c r="P752" s="136" t="str">
        <f t="shared" si="58"/>
        <v/>
      </c>
      <c r="Q752" s="148" t="str">
        <f>IFERROR(F752*VLOOKUP(J752,'Table de correspondance'!$D:$E,2,FALSE),"")</f>
        <v/>
      </c>
      <c r="R752" s="148"/>
      <c r="U752" s="167" t="str">
        <f t="shared" si="57"/>
        <v/>
      </c>
      <c r="V752" s="167"/>
      <c r="AG752" s="65"/>
    </row>
    <row r="753" spans="16:33" x14ac:dyDescent="0.25">
      <c r="P753" s="136" t="str">
        <f t="shared" si="58"/>
        <v/>
      </c>
      <c r="Q753" s="148" t="str">
        <f>IFERROR(F753*VLOOKUP(J753,'Table de correspondance'!$D:$E,2,FALSE),"")</f>
        <v/>
      </c>
      <c r="R753" s="148"/>
      <c r="U753" s="167" t="str">
        <f t="shared" si="57"/>
        <v/>
      </c>
      <c r="V753" s="167"/>
      <c r="AG753" s="65"/>
    </row>
    <row r="754" spans="16:33" x14ac:dyDescent="0.25">
      <c r="P754" s="136" t="str">
        <f t="shared" si="58"/>
        <v/>
      </c>
      <c r="Q754" s="148" t="str">
        <f>IFERROR(F754*VLOOKUP(J754,'Table de correspondance'!$D:$E,2,FALSE),"")</f>
        <v/>
      </c>
      <c r="R754" s="148"/>
      <c r="U754" s="167" t="str">
        <f t="shared" si="57"/>
        <v/>
      </c>
      <c r="V754" s="167"/>
      <c r="AG754" s="65"/>
    </row>
    <row r="755" spans="16:33" x14ac:dyDescent="0.25">
      <c r="P755" s="136" t="str">
        <f t="shared" si="58"/>
        <v/>
      </c>
      <c r="Q755" s="148" t="str">
        <f>IFERROR(F755*VLOOKUP(J755,'Table de correspondance'!$D:$E,2,FALSE),"")</f>
        <v/>
      </c>
      <c r="R755" s="148"/>
      <c r="U755" s="167" t="str">
        <f t="shared" si="57"/>
        <v/>
      </c>
      <c r="V755" s="167"/>
      <c r="AG755" s="65"/>
    </row>
    <row r="756" spans="16:33" x14ac:dyDescent="0.25">
      <c r="P756" s="136" t="str">
        <f t="shared" si="58"/>
        <v/>
      </c>
      <c r="Q756" s="148" t="str">
        <f>IFERROR(F756*VLOOKUP(J756,'Table de correspondance'!$D:$E,2,FALSE),"")</f>
        <v/>
      </c>
      <c r="R756" s="148"/>
      <c r="U756" s="167" t="str">
        <f t="shared" si="57"/>
        <v/>
      </c>
      <c r="V756" s="167"/>
      <c r="AG756" s="65"/>
    </row>
    <row r="757" spans="16:33" x14ac:dyDescent="0.25">
      <c r="P757" s="136" t="str">
        <f t="shared" si="58"/>
        <v/>
      </c>
      <c r="Q757" s="148" t="str">
        <f>IFERROR(F757*VLOOKUP(J757,'Table de correspondance'!$D:$E,2,FALSE),"")</f>
        <v/>
      </c>
      <c r="R757" s="148"/>
      <c r="U757" s="167" t="str">
        <f t="shared" si="57"/>
        <v/>
      </c>
      <c r="V757" s="167"/>
      <c r="AG757" s="65"/>
    </row>
    <row r="758" spans="16:33" x14ac:dyDescent="0.25">
      <c r="P758" s="136" t="str">
        <f t="shared" si="58"/>
        <v/>
      </c>
      <c r="Q758" s="148" t="str">
        <f>IFERROR(F758*VLOOKUP(J758,'Table de correspondance'!$D:$E,2,FALSE),"")</f>
        <v/>
      </c>
      <c r="R758" s="148"/>
      <c r="U758" s="167" t="str">
        <f t="shared" ref="U758:U821" si="59">IF(T758="","",T758*(1-H758))</f>
        <v/>
      </c>
      <c r="V758" s="167"/>
      <c r="AG758" s="65"/>
    </row>
    <row r="759" spans="16:33" x14ac:dyDescent="0.25">
      <c r="P759" s="136" t="str">
        <f t="shared" si="58"/>
        <v/>
      </c>
      <c r="Q759" s="148" t="str">
        <f>IFERROR(F759*VLOOKUP(J759,'Table de correspondance'!$D:$E,2,FALSE),"")</f>
        <v/>
      </c>
      <c r="R759" s="148"/>
      <c r="U759" s="167" t="str">
        <f t="shared" si="59"/>
        <v/>
      </c>
      <c r="V759" s="167"/>
      <c r="AG759" s="65"/>
    </row>
    <row r="760" spans="16:33" x14ac:dyDescent="0.25">
      <c r="P760" s="136" t="str">
        <f t="shared" si="58"/>
        <v/>
      </c>
      <c r="Q760" s="148" t="str">
        <f>IFERROR(F760*VLOOKUP(J760,'Table de correspondance'!$D:$E,2,FALSE),"")</f>
        <v/>
      </c>
      <c r="R760" s="148"/>
      <c r="U760" s="167" t="str">
        <f t="shared" si="59"/>
        <v/>
      </c>
      <c r="V760" s="167"/>
      <c r="AG760" s="65"/>
    </row>
    <row r="761" spans="16:33" x14ac:dyDescent="0.25">
      <c r="P761" s="136" t="str">
        <f t="shared" si="58"/>
        <v/>
      </c>
      <c r="Q761" s="148" t="str">
        <f>IFERROR(F761*VLOOKUP(J761,'Table de correspondance'!$D:$E,2,FALSE),"")</f>
        <v/>
      </c>
      <c r="R761" s="148"/>
      <c r="U761" s="167" t="str">
        <f t="shared" si="59"/>
        <v/>
      </c>
      <c r="V761" s="167"/>
      <c r="AG761" s="65"/>
    </row>
    <row r="762" spans="16:33" x14ac:dyDescent="0.25">
      <c r="P762" s="136" t="str">
        <f t="shared" si="58"/>
        <v/>
      </c>
      <c r="Q762" s="148" t="str">
        <f>IFERROR(F762*VLOOKUP(J762,'Table de correspondance'!$D:$E,2,FALSE),"")</f>
        <v/>
      </c>
      <c r="R762" s="148"/>
      <c r="U762" s="167" t="str">
        <f t="shared" si="59"/>
        <v/>
      </c>
      <c r="V762" s="167"/>
      <c r="AG762" s="65"/>
    </row>
    <row r="763" spans="16:33" x14ac:dyDescent="0.25">
      <c r="P763" s="136" t="str">
        <f t="shared" si="58"/>
        <v/>
      </c>
      <c r="Q763" s="148" t="str">
        <f>IFERROR(F763*VLOOKUP(J763,'Table de correspondance'!$D:$E,2,FALSE),"")</f>
        <v/>
      </c>
      <c r="R763" s="148"/>
      <c r="U763" s="167" t="str">
        <f t="shared" si="59"/>
        <v/>
      </c>
      <c r="V763" s="167"/>
      <c r="AG763" s="65"/>
    </row>
    <row r="764" spans="16:33" x14ac:dyDescent="0.25">
      <c r="P764" s="136" t="str">
        <f t="shared" si="58"/>
        <v/>
      </c>
      <c r="Q764" s="148" t="str">
        <f>IFERROR(F764*VLOOKUP(J764,'Table de correspondance'!$D:$E,2,FALSE),"")</f>
        <v/>
      </c>
      <c r="R764" s="148"/>
      <c r="U764" s="167" t="str">
        <f t="shared" si="59"/>
        <v/>
      </c>
      <c r="V764" s="167"/>
      <c r="AG764" s="65"/>
    </row>
    <row r="765" spans="16:33" x14ac:dyDescent="0.25">
      <c r="P765" s="136" t="str">
        <f t="shared" si="58"/>
        <v/>
      </c>
      <c r="Q765" s="148" t="str">
        <f>IFERROR(F765*VLOOKUP(J765,'Table de correspondance'!$D:$E,2,FALSE),"")</f>
        <v/>
      </c>
      <c r="R765" s="148"/>
      <c r="U765" s="167" t="str">
        <f t="shared" si="59"/>
        <v/>
      </c>
      <c r="V765" s="167"/>
      <c r="AG765" s="65"/>
    </row>
    <row r="766" spans="16:33" x14ac:dyDescent="0.25">
      <c r="P766" s="136" t="str">
        <f t="shared" si="58"/>
        <v/>
      </c>
      <c r="Q766" s="148" t="str">
        <f>IFERROR(F766*VLOOKUP(J766,'Table de correspondance'!$D:$E,2,FALSE),"")</f>
        <v/>
      </c>
      <c r="R766" s="148"/>
      <c r="U766" s="167" t="str">
        <f t="shared" si="59"/>
        <v/>
      </c>
      <c r="V766" s="167"/>
      <c r="AG766" s="65"/>
    </row>
    <row r="767" spans="16:33" x14ac:dyDescent="0.25">
      <c r="P767" s="136" t="str">
        <f t="shared" si="58"/>
        <v/>
      </c>
      <c r="Q767" s="148" t="str">
        <f>IFERROR(F767*VLOOKUP(J767,'Table de correspondance'!$D:$E,2,FALSE),"")</f>
        <v/>
      </c>
      <c r="R767" s="148"/>
      <c r="U767" s="167" t="str">
        <f t="shared" si="59"/>
        <v/>
      </c>
      <c r="V767" s="167"/>
      <c r="AG767" s="65"/>
    </row>
    <row r="768" spans="16:33" x14ac:dyDescent="0.25">
      <c r="P768" s="136" t="str">
        <f t="shared" si="58"/>
        <v/>
      </c>
      <c r="Q768" s="148" t="str">
        <f>IFERROR(F768*VLOOKUP(J768,'Table de correspondance'!$D:$E,2,FALSE),"")</f>
        <v/>
      </c>
      <c r="R768" s="148"/>
      <c r="U768" s="167" t="str">
        <f t="shared" si="59"/>
        <v/>
      </c>
      <c r="V768" s="167"/>
      <c r="AG768" s="65"/>
    </row>
    <row r="769" spans="16:33" x14ac:dyDescent="0.25">
      <c r="P769" s="136" t="str">
        <f t="shared" si="58"/>
        <v/>
      </c>
      <c r="Q769" s="148" t="str">
        <f>IFERROR(F769*VLOOKUP(J769,'Table de correspondance'!$D:$E,2,FALSE),"")</f>
        <v/>
      </c>
      <c r="R769" s="148"/>
      <c r="U769" s="167" t="str">
        <f t="shared" si="59"/>
        <v/>
      </c>
      <c r="V769" s="167"/>
      <c r="AG769" s="65"/>
    </row>
    <row r="770" spans="16:33" x14ac:dyDescent="0.25">
      <c r="P770" s="136" t="str">
        <f t="shared" si="58"/>
        <v/>
      </c>
      <c r="Q770" s="148" t="str">
        <f>IFERROR(F770*VLOOKUP(J770,'Table de correspondance'!$D:$E,2,FALSE),"")</f>
        <v/>
      </c>
      <c r="R770" s="148"/>
      <c r="U770" s="167" t="str">
        <f t="shared" si="59"/>
        <v/>
      </c>
      <c r="V770" s="167"/>
      <c r="AG770" s="65"/>
    </row>
    <row r="771" spans="16:33" x14ac:dyDescent="0.25">
      <c r="P771" s="136" t="str">
        <f t="shared" si="58"/>
        <v/>
      </c>
      <c r="Q771" s="148" t="str">
        <f>IFERROR(F771*VLOOKUP(J771,'Table de correspondance'!$D:$E,2,FALSE),"")</f>
        <v/>
      </c>
      <c r="R771" s="148"/>
      <c r="U771" s="167" t="str">
        <f t="shared" si="59"/>
        <v/>
      </c>
      <c r="V771" s="167"/>
      <c r="AG771" s="65"/>
    </row>
    <row r="772" spans="16:33" x14ac:dyDescent="0.25">
      <c r="P772" s="136" t="str">
        <f t="shared" si="58"/>
        <v/>
      </c>
      <c r="Q772" s="148" t="str">
        <f>IFERROR(F772*VLOOKUP(J772,'Table de correspondance'!$D:$E,2,FALSE),"")</f>
        <v/>
      </c>
      <c r="R772" s="148"/>
      <c r="U772" s="167" t="str">
        <f t="shared" si="59"/>
        <v/>
      </c>
      <c r="V772" s="167"/>
      <c r="AG772" s="65"/>
    </row>
    <row r="773" spans="16:33" x14ac:dyDescent="0.25">
      <c r="P773" s="136" t="str">
        <f t="shared" si="58"/>
        <v/>
      </c>
      <c r="Q773" s="148" t="str">
        <f>IFERROR(F773*VLOOKUP(J773,'Table de correspondance'!$D:$E,2,FALSE),"")</f>
        <v/>
      </c>
      <c r="R773" s="148"/>
      <c r="U773" s="167" t="str">
        <f t="shared" si="59"/>
        <v/>
      </c>
      <c r="V773" s="167"/>
      <c r="AG773" s="65"/>
    </row>
    <row r="774" spans="16:33" x14ac:dyDescent="0.25">
      <c r="P774" s="136" t="str">
        <f t="shared" si="58"/>
        <v/>
      </c>
      <c r="Q774" s="148" t="str">
        <f>IFERROR(F774*VLOOKUP(J774,'Table de correspondance'!$D:$E,2,FALSE),"")</f>
        <v/>
      </c>
      <c r="R774" s="148"/>
      <c r="U774" s="167" t="str">
        <f t="shared" si="59"/>
        <v/>
      </c>
      <c r="V774" s="167"/>
      <c r="AG774" s="65"/>
    </row>
    <row r="775" spans="16:33" x14ac:dyDescent="0.25">
      <c r="P775" s="136" t="str">
        <f t="shared" si="58"/>
        <v/>
      </c>
      <c r="Q775" s="148" t="str">
        <f>IFERROR(F775*VLOOKUP(J775,'Table de correspondance'!$D:$E,2,FALSE),"")</f>
        <v/>
      </c>
      <c r="R775" s="148"/>
      <c r="U775" s="167" t="str">
        <f t="shared" si="59"/>
        <v/>
      </c>
      <c r="V775" s="167"/>
      <c r="AG775" s="65"/>
    </row>
    <row r="776" spans="16:33" x14ac:dyDescent="0.25">
      <c r="P776" s="136" t="str">
        <f t="shared" si="58"/>
        <v/>
      </c>
      <c r="Q776" s="148" t="str">
        <f>IFERROR(F776*VLOOKUP(J776,'Table de correspondance'!$D:$E,2,FALSE),"")</f>
        <v/>
      </c>
      <c r="R776" s="148"/>
      <c r="U776" s="167" t="str">
        <f t="shared" si="59"/>
        <v/>
      </c>
      <c r="V776" s="167"/>
      <c r="AG776" s="65"/>
    </row>
    <row r="777" spans="16:33" x14ac:dyDescent="0.25">
      <c r="P777" s="136" t="str">
        <f t="shared" si="58"/>
        <v/>
      </c>
      <c r="Q777" s="148" t="str">
        <f>IFERROR(F777*VLOOKUP(J777,'Table de correspondance'!$D:$E,2,FALSE),"")</f>
        <v/>
      </c>
      <c r="R777" s="148"/>
      <c r="U777" s="167" t="str">
        <f t="shared" si="59"/>
        <v/>
      </c>
      <c r="V777" s="167"/>
      <c r="AG777" s="65"/>
    </row>
    <row r="778" spans="16:33" x14ac:dyDescent="0.25">
      <c r="P778" s="136" t="str">
        <f t="shared" si="58"/>
        <v/>
      </c>
      <c r="Q778" s="148" t="str">
        <f>IFERROR(F778*VLOOKUP(J778,'Table de correspondance'!$D:$E,2,FALSE),"")</f>
        <v/>
      </c>
      <c r="R778" s="148"/>
      <c r="U778" s="167" t="str">
        <f t="shared" si="59"/>
        <v/>
      </c>
      <c r="V778" s="167"/>
      <c r="AG778" s="65"/>
    </row>
    <row r="779" spans="16:33" x14ac:dyDescent="0.25">
      <c r="P779" s="136" t="str">
        <f t="shared" si="58"/>
        <v/>
      </c>
      <c r="Q779" s="148" t="str">
        <f>IFERROR(F779*VLOOKUP(J779,'Table de correspondance'!$D:$E,2,FALSE),"")</f>
        <v/>
      </c>
      <c r="R779" s="148"/>
      <c r="U779" s="167" t="str">
        <f t="shared" si="59"/>
        <v/>
      </c>
      <c r="V779" s="167"/>
      <c r="AG779" s="65"/>
    </row>
    <row r="780" spans="16:33" x14ac:dyDescent="0.25">
      <c r="P780" s="136" t="str">
        <f t="shared" si="58"/>
        <v/>
      </c>
      <c r="Q780" s="148" t="str">
        <f>IFERROR(F780*VLOOKUP(J780,'Table de correspondance'!$D:$E,2,FALSE),"")</f>
        <v/>
      </c>
      <c r="R780" s="148"/>
      <c r="U780" s="167" t="str">
        <f t="shared" si="59"/>
        <v/>
      </c>
      <c r="V780" s="167"/>
      <c r="AG780" s="65"/>
    </row>
    <row r="781" spans="16:33" x14ac:dyDescent="0.25">
      <c r="P781" s="136" t="str">
        <f t="shared" si="58"/>
        <v/>
      </c>
      <c r="Q781" s="148" t="str">
        <f>IFERROR(F781*VLOOKUP(J781,'Table de correspondance'!$D:$E,2,FALSE),"")</f>
        <v/>
      </c>
      <c r="R781" s="148"/>
      <c r="U781" s="167" t="str">
        <f t="shared" si="59"/>
        <v/>
      </c>
      <c r="V781" s="167"/>
      <c r="AG781" s="65"/>
    </row>
    <row r="782" spans="16:33" x14ac:dyDescent="0.25">
      <c r="P782" s="136" t="str">
        <f t="shared" si="58"/>
        <v/>
      </c>
      <c r="Q782" s="148" t="str">
        <f>IFERROR(F782*VLOOKUP(J782,'Table de correspondance'!$D:$E,2,FALSE),"")</f>
        <v/>
      </c>
      <c r="R782" s="148"/>
      <c r="U782" s="167" t="str">
        <f t="shared" si="59"/>
        <v/>
      </c>
      <c r="V782" s="167"/>
      <c r="AG782" s="65"/>
    </row>
    <row r="783" spans="16:33" x14ac:dyDescent="0.25">
      <c r="P783" s="136" t="str">
        <f t="shared" ref="P783:P846" si="60">_xlfn.CONCAT(B783,C783,D783,E783)</f>
        <v/>
      </c>
      <c r="Q783" s="148" t="str">
        <f>IFERROR(F783*VLOOKUP(J783,'Table de correspondance'!$D:$E,2,FALSE),"")</f>
        <v/>
      </c>
      <c r="R783" s="148"/>
      <c r="U783" s="167" t="str">
        <f t="shared" si="59"/>
        <v/>
      </c>
      <c r="V783" s="167"/>
      <c r="AG783" s="65"/>
    </row>
    <row r="784" spans="16:33" x14ac:dyDescent="0.25">
      <c r="P784" s="136" t="str">
        <f t="shared" si="60"/>
        <v/>
      </c>
      <c r="Q784" s="148" t="str">
        <f>IFERROR(F784*VLOOKUP(J784,'Table de correspondance'!$D:$E,2,FALSE),"")</f>
        <v/>
      </c>
      <c r="R784" s="148"/>
      <c r="U784" s="167" t="str">
        <f t="shared" si="59"/>
        <v/>
      </c>
      <c r="V784" s="167"/>
      <c r="AG784" s="65"/>
    </row>
    <row r="785" spans="16:33" x14ac:dyDescent="0.25">
      <c r="P785" s="136" t="str">
        <f t="shared" si="60"/>
        <v/>
      </c>
      <c r="Q785" s="148" t="str">
        <f>IFERROR(F785*VLOOKUP(J785,'Table de correspondance'!$D:$E,2,FALSE),"")</f>
        <v/>
      </c>
      <c r="R785" s="148"/>
      <c r="U785" s="167" t="str">
        <f t="shared" si="59"/>
        <v/>
      </c>
      <c r="V785" s="167"/>
      <c r="AG785" s="65"/>
    </row>
    <row r="786" spans="16:33" x14ac:dyDescent="0.25">
      <c r="P786" s="136" t="str">
        <f t="shared" si="60"/>
        <v/>
      </c>
      <c r="Q786" s="148" t="str">
        <f>IFERROR(F786*VLOOKUP(J786,'Table de correspondance'!$D:$E,2,FALSE),"")</f>
        <v/>
      </c>
      <c r="R786" s="148"/>
      <c r="U786" s="167" t="str">
        <f t="shared" si="59"/>
        <v/>
      </c>
      <c r="V786" s="167"/>
      <c r="AG786" s="65"/>
    </row>
    <row r="787" spans="16:33" x14ac:dyDescent="0.25">
      <c r="P787" s="136" t="str">
        <f t="shared" si="60"/>
        <v/>
      </c>
      <c r="Q787" s="148" t="str">
        <f>IFERROR(F787*VLOOKUP(J787,'Table de correspondance'!$D:$E,2,FALSE),"")</f>
        <v/>
      </c>
      <c r="R787" s="148"/>
      <c r="U787" s="167" t="str">
        <f t="shared" si="59"/>
        <v/>
      </c>
      <c r="V787" s="167"/>
      <c r="AG787" s="65"/>
    </row>
    <row r="788" spans="16:33" x14ac:dyDescent="0.25">
      <c r="P788" s="136" t="str">
        <f t="shared" si="60"/>
        <v/>
      </c>
      <c r="Q788" s="148" t="str">
        <f>IFERROR(F788*VLOOKUP(J788,'Table de correspondance'!$D:$E,2,FALSE),"")</f>
        <v/>
      </c>
      <c r="R788" s="148"/>
      <c r="U788" s="167" t="str">
        <f t="shared" si="59"/>
        <v/>
      </c>
      <c r="V788" s="167"/>
      <c r="AG788" s="65"/>
    </row>
    <row r="789" spans="16:33" x14ac:dyDescent="0.25">
      <c r="P789" s="136" t="str">
        <f t="shared" si="60"/>
        <v/>
      </c>
      <c r="Q789" s="148" t="str">
        <f>IFERROR(F789*VLOOKUP(J789,'Table de correspondance'!$D:$E,2,FALSE),"")</f>
        <v/>
      </c>
      <c r="R789" s="148"/>
      <c r="U789" s="167" t="str">
        <f t="shared" si="59"/>
        <v/>
      </c>
      <c r="V789" s="167"/>
      <c r="AG789" s="65"/>
    </row>
    <row r="790" spans="16:33" x14ac:dyDescent="0.25">
      <c r="P790" s="136" t="str">
        <f t="shared" si="60"/>
        <v/>
      </c>
      <c r="Q790" s="148" t="str">
        <f>IFERROR(F790*VLOOKUP(J790,'Table de correspondance'!$D:$E,2,FALSE),"")</f>
        <v/>
      </c>
      <c r="R790" s="148"/>
      <c r="U790" s="167" t="str">
        <f t="shared" si="59"/>
        <v/>
      </c>
      <c r="V790" s="167"/>
      <c r="AG790" s="65"/>
    </row>
    <row r="791" spans="16:33" x14ac:dyDescent="0.25">
      <c r="P791" s="136" t="str">
        <f t="shared" si="60"/>
        <v/>
      </c>
      <c r="Q791" s="148" t="str">
        <f>IFERROR(F791*VLOOKUP(J791,'Table de correspondance'!$D:$E,2,FALSE),"")</f>
        <v/>
      </c>
      <c r="R791" s="148"/>
      <c r="U791" s="167" t="str">
        <f t="shared" si="59"/>
        <v/>
      </c>
      <c r="V791" s="167"/>
      <c r="AG791" s="65"/>
    </row>
    <row r="792" spans="16:33" x14ac:dyDescent="0.25">
      <c r="P792" s="136" t="str">
        <f t="shared" si="60"/>
        <v/>
      </c>
      <c r="Q792" s="148" t="str">
        <f>IFERROR(F792*VLOOKUP(J792,'Table de correspondance'!$D:$E,2,FALSE),"")</f>
        <v/>
      </c>
      <c r="R792" s="148"/>
      <c r="U792" s="167" t="str">
        <f t="shared" si="59"/>
        <v/>
      </c>
      <c r="V792" s="167"/>
      <c r="AG792" s="65"/>
    </row>
    <row r="793" spans="16:33" x14ac:dyDescent="0.25">
      <c r="P793" s="136" t="str">
        <f t="shared" si="60"/>
        <v/>
      </c>
      <c r="Q793" s="148" t="str">
        <f>IFERROR(F793*VLOOKUP(J793,'Table de correspondance'!$D:$E,2,FALSE),"")</f>
        <v/>
      </c>
      <c r="R793" s="148"/>
      <c r="U793" s="167" t="str">
        <f t="shared" si="59"/>
        <v/>
      </c>
      <c r="V793" s="167"/>
      <c r="AG793" s="65"/>
    </row>
    <row r="794" spans="16:33" x14ac:dyDescent="0.25">
      <c r="P794" s="136" t="str">
        <f t="shared" si="60"/>
        <v/>
      </c>
      <c r="Q794" s="148" t="str">
        <f>IFERROR(F794*VLOOKUP(J794,'Table de correspondance'!$D:$E,2,FALSE),"")</f>
        <v/>
      </c>
      <c r="R794" s="148"/>
      <c r="U794" s="167" t="str">
        <f t="shared" si="59"/>
        <v/>
      </c>
      <c r="V794" s="167"/>
      <c r="AG794" s="65"/>
    </row>
    <row r="795" spans="16:33" x14ac:dyDescent="0.25">
      <c r="P795" s="136" t="str">
        <f t="shared" si="60"/>
        <v/>
      </c>
      <c r="Q795" s="148" t="str">
        <f>IFERROR(F795*VLOOKUP(J795,'Table de correspondance'!$D:$E,2,FALSE),"")</f>
        <v/>
      </c>
      <c r="R795" s="148"/>
      <c r="U795" s="167" t="str">
        <f t="shared" si="59"/>
        <v/>
      </c>
      <c r="V795" s="167"/>
      <c r="AG795" s="65"/>
    </row>
    <row r="796" spans="16:33" x14ac:dyDescent="0.25">
      <c r="P796" s="136" t="str">
        <f t="shared" si="60"/>
        <v/>
      </c>
      <c r="Q796" s="148" t="str">
        <f>IFERROR(F796*VLOOKUP(J796,'Table de correspondance'!$D:$E,2,FALSE),"")</f>
        <v/>
      </c>
      <c r="R796" s="148"/>
      <c r="U796" s="167" t="str">
        <f t="shared" si="59"/>
        <v/>
      </c>
      <c r="V796" s="167"/>
      <c r="AG796" s="65"/>
    </row>
    <row r="797" spans="16:33" x14ac:dyDescent="0.25">
      <c r="P797" s="136" t="str">
        <f t="shared" si="60"/>
        <v/>
      </c>
      <c r="Q797" s="148" t="str">
        <f>IFERROR(F797*VLOOKUP(J797,'Table de correspondance'!$D:$E,2,FALSE),"")</f>
        <v/>
      </c>
      <c r="R797" s="148"/>
      <c r="U797" s="167" t="str">
        <f t="shared" si="59"/>
        <v/>
      </c>
      <c r="V797" s="167"/>
      <c r="AG797" s="65"/>
    </row>
    <row r="798" spans="16:33" x14ac:dyDescent="0.25">
      <c r="P798" s="136" t="str">
        <f t="shared" si="60"/>
        <v/>
      </c>
      <c r="Q798" s="148" t="str">
        <f>IFERROR(F798*VLOOKUP(J798,'Table de correspondance'!$D:$E,2,FALSE),"")</f>
        <v/>
      </c>
      <c r="R798" s="148"/>
      <c r="U798" s="167" t="str">
        <f t="shared" si="59"/>
        <v/>
      </c>
      <c r="V798" s="167"/>
      <c r="AG798" s="65"/>
    </row>
    <row r="799" spans="16:33" x14ac:dyDescent="0.25">
      <c r="P799" s="136" t="str">
        <f t="shared" si="60"/>
        <v/>
      </c>
      <c r="Q799" s="148" t="str">
        <f>IFERROR(F799*VLOOKUP(J799,'Table de correspondance'!$D:$E,2,FALSE),"")</f>
        <v/>
      </c>
      <c r="R799" s="148"/>
      <c r="U799" s="167" t="str">
        <f t="shared" si="59"/>
        <v/>
      </c>
      <c r="V799" s="167"/>
      <c r="AG799" s="65"/>
    </row>
    <row r="800" spans="16:33" x14ac:dyDescent="0.25">
      <c r="P800" s="136" t="str">
        <f t="shared" si="60"/>
        <v/>
      </c>
      <c r="Q800" s="148" t="str">
        <f>IFERROR(F800*VLOOKUP(J800,'Table de correspondance'!$D:$E,2,FALSE),"")</f>
        <v/>
      </c>
      <c r="R800" s="148"/>
      <c r="U800" s="167" t="str">
        <f t="shared" si="59"/>
        <v/>
      </c>
      <c r="V800" s="167"/>
      <c r="AG800" s="65"/>
    </row>
    <row r="801" spans="16:33" x14ac:dyDescent="0.25">
      <c r="P801" s="136" t="str">
        <f t="shared" si="60"/>
        <v/>
      </c>
      <c r="Q801" s="148" t="str">
        <f>IFERROR(F801*VLOOKUP(J801,'Table de correspondance'!$D:$E,2,FALSE),"")</f>
        <v/>
      </c>
      <c r="R801" s="148"/>
      <c r="U801" s="167" t="str">
        <f t="shared" si="59"/>
        <v/>
      </c>
      <c r="V801" s="167"/>
      <c r="AG801" s="65"/>
    </row>
    <row r="802" spans="16:33" x14ac:dyDescent="0.25">
      <c r="P802" s="136" t="str">
        <f t="shared" si="60"/>
        <v/>
      </c>
      <c r="Q802" s="148" t="str">
        <f>IFERROR(F802*VLOOKUP(J802,'Table de correspondance'!$D:$E,2,FALSE),"")</f>
        <v/>
      </c>
      <c r="R802" s="148"/>
      <c r="U802" s="167" t="str">
        <f t="shared" si="59"/>
        <v/>
      </c>
      <c r="V802" s="167"/>
      <c r="AG802" s="65"/>
    </row>
    <row r="803" spans="16:33" x14ac:dyDescent="0.25">
      <c r="P803" s="136" t="str">
        <f t="shared" si="60"/>
        <v/>
      </c>
      <c r="Q803" s="148" t="str">
        <f>IFERROR(F803*VLOOKUP(J803,'Table de correspondance'!$D:$E,2,FALSE),"")</f>
        <v/>
      </c>
      <c r="R803" s="148"/>
      <c r="U803" s="167" t="str">
        <f t="shared" si="59"/>
        <v/>
      </c>
      <c r="V803" s="167"/>
      <c r="AG803" s="65"/>
    </row>
    <row r="804" spans="16:33" x14ac:dyDescent="0.25">
      <c r="P804" s="136" t="str">
        <f t="shared" si="60"/>
        <v/>
      </c>
      <c r="Q804" s="148" t="str">
        <f>IFERROR(F804*VLOOKUP(J804,'Table de correspondance'!$D:$E,2,FALSE),"")</f>
        <v/>
      </c>
      <c r="R804" s="148"/>
      <c r="U804" s="167" t="str">
        <f t="shared" si="59"/>
        <v/>
      </c>
      <c r="V804" s="167"/>
      <c r="AG804" s="65"/>
    </row>
    <row r="805" spans="16:33" x14ac:dyDescent="0.25">
      <c r="P805" s="136" t="str">
        <f t="shared" si="60"/>
        <v/>
      </c>
      <c r="Q805" s="148" t="str">
        <f>IFERROR(F805*VLOOKUP(J805,'Table de correspondance'!$D:$E,2,FALSE),"")</f>
        <v/>
      </c>
      <c r="R805" s="148"/>
      <c r="U805" s="167" t="str">
        <f t="shared" si="59"/>
        <v/>
      </c>
      <c r="V805" s="167"/>
      <c r="AG805" s="65"/>
    </row>
    <row r="806" spans="16:33" x14ac:dyDescent="0.25">
      <c r="P806" s="136" t="str">
        <f t="shared" si="60"/>
        <v/>
      </c>
      <c r="Q806" s="148" t="str">
        <f>IFERROR(F806*VLOOKUP(J806,'Table de correspondance'!$D:$E,2,FALSE),"")</f>
        <v/>
      </c>
      <c r="R806" s="148"/>
      <c r="U806" s="167" t="str">
        <f t="shared" si="59"/>
        <v/>
      </c>
      <c r="V806" s="167"/>
      <c r="AG806" s="65"/>
    </row>
    <row r="807" spans="16:33" x14ac:dyDescent="0.25">
      <c r="P807" s="136" t="str">
        <f t="shared" si="60"/>
        <v/>
      </c>
      <c r="Q807" s="148" t="str">
        <f>IFERROR(F807*VLOOKUP(J807,'Table de correspondance'!$D:$E,2,FALSE),"")</f>
        <v/>
      </c>
      <c r="R807" s="148"/>
      <c r="U807" s="167" t="str">
        <f t="shared" si="59"/>
        <v/>
      </c>
      <c r="V807" s="167"/>
      <c r="AG807" s="65"/>
    </row>
    <row r="808" spans="16:33" x14ac:dyDescent="0.25">
      <c r="P808" s="136" t="str">
        <f t="shared" si="60"/>
        <v/>
      </c>
      <c r="Q808" s="148" t="str">
        <f>IFERROR(F808*VLOOKUP(J808,'Table de correspondance'!$D:$E,2,FALSE),"")</f>
        <v/>
      </c>
      <c r="R808" s="148"/>
      <c r="U808" s="167" t="str">
        <f t="shared" si="59"/>
        <v/>
      </c>
      <c r="V808" s="167"/>
      <c r="AG808" s="65"/>
    </row>
    <row r="809" spans="16:33" x14ac:dyDescent="0.25">
      <c r="P809" s="136" t="str">
        <f t="shared" si="60"/>
        <v/>
      </c>
      <c r="Q809" s="148" t="str">
        <f>IFERROR(F809*VLOOKUP(J809,'Table de correspondance'!$D:$E,2,FALSE),"")</f>
        <v/>
      </c>
      <c r="R809" s="148"/>
      <c r="U809" s="167" t="str">
        <f t="shared" si="59"/>
        <v/>
      </c>
      <c r="V809" s="167"/>
      <c r="AG809" s="65"/>
    </row>
    <row r="810" spans="16:33" x14ac:dyDescent="0.25">
      <c r="P810" s="136" t="str">
        <f t="shared" si="60"/>
        <v/>
      </c>
      <c r="Q810" s="148" t="str">
        <f>IFERROR(F810*VLOOKUP(J810,'Table de correspondance'!$D:$E,2,FALSE),"")</f>
        <v/>
      </c>
      <c r="R810" s="148"/>
      <c r="U810" s="167" t="str">
        <f t="shared" si="59"/>
        <v/>
      </c>
      <c r="V810" s="167"/>
      <c r="AG810" s="65"/>
    </row>
    <row r="811" spans="16:33" x14ac:dyDescent="0.25">
      <c r="P811" s="136" t="str">
        <f t="shared" si="60"/>
        <v/>
      </c>
      <c r="Q811" s="148" t="str">
        <f>IFERROR(F811*VLOOKUP(J811,'Table de correspondance'!$D:$E,2,FALSE),"")</f>
        <v/>
      </c>
      <c r="R811" s="148"/>
      <c r="U811" s="167" t="str">
        <f t="shared" si="59"/>
        <v/>
      </c>
      <c r="V811" s="167"/>
      <c r="AG811" s="65"/>
    </row>
    <row r="812" spans="16:33" x14ac:dyDescent="0.25">
      <c r="P812" s="136" t="str">
        <f t="shared" si="60"/>
        <v/>
      </c>
      <c r="Q812" s="148" t="str">
        <f>IFERROR(F812*VLOOKUP(J812,'Table de correspondance'!$D:$E,2,FALSE),"")</f>
        <v/>
      </c>
      <c r="R812" s="148"/>
      <c r="U812" s="167" t="str">
        <f t="shared" si="59"/>
        <v/>
      </c>
      <c r="V812" s="167"/>
      <c r="AG812" s="65"/>
    </row>
    <row r="813" spans="16:33" x14ac:dyDescent="0.25">
      <c r="P813" s="136" t="str">
        <f t="shared" si="60"/>
        <v/>
      </c>
      <c r="Q813" s="148" t="str">
        <f>IFERROR(F813*VLOOKUP(J813,'Table de correspondance'!$D:$E,2,FALSE),"")</f>
        <v/>
      </c>
      <c r="R813" s="148"/>
      <c r="U813" s="167" t="str">
        <f t="shared" si="59"/>
        <v/>
      </c>
      <c r="V813" s="167"/>
      <c r="AG813" s="65"/>
    </row>
    <row r="814" spans="16:33" x14ac:dyDescent="0.25">
      <c r="P814" s="136" t="str">
        <f t="shared" si="60"/>
        <v/>
      </c>
      <c r="Q814" s="148" t="str">
        <f>IFERROR(F814*VLOOKUP(J814,'Table de correspondance'!$D:$E,2,FALSE),"")</f>
        <v/>
      </c>
      <c r="R814" s="148"/>
      <c r="U814" s="167" t="str">
        <f t="shared" si="59"/>
        <v/>
      </c>
      <c r="V814" s="167"/>
      <c r="AG814" s="65"/>
    </row>
    <row r="815" spans="16:33" x14ac:dyDescent="0.25">
      <c r="P815" s="136" t="str">
        <f t="shared" si="60"/>
        <v/>
      </c>
      <c r="Q815" s="148" t="str">
        <f>IFERROR(F815*VLOOKUP(J815,'Table de correspondance'!$D:$E,2,FALSE),"")</f>
        <v/>
      </c>
      <c r="R815" s="148"/>
      <c r="U815" s="167" t="str">
        <f t="shared" si="59"/>
        <v/>
      </c>
      <c r="V815" s="167"/>
      <c r="AG815" s="65"/>
    </row>
    <row r="816" spans="16:33" x14ac:dyDescent="0.25">
      <c r="P816" s="136" t="str">
        <f t="shared" si="60"/>
        <v/>
      </c>
      <c r="Q816" s="148" t="str">
        <f>IFERROR(F816*VLOOKUP(J816,'Table de correspondance'!$D:$E,2,FALSE),"")</f>
        <v/>
      </c>
      <c r="R816" s="148"/>
      <c r="U816" s="167" t="str">
        <f t="shared" si="59"/>
        <v/>
      </c>
      <c r="V816" s="167"/>
      <c r="AG816" s="65"/>
    </row>
    <row r="817" spans="16:33" x14ac:dyDescent="0.25">
      <c r="P817" s="136" t="str">
        <f t="shared" si="60"/>
        <v/>
      </c>
      <c r="Q817" s="148" t="str">
        <f>IFERROR(F817*VLOOKUP(J817,'Table de correspondance'!$D:$E,2,FALSE),"")</f>
        <v/>
      </c>
      <c r="R817" s="148"/>
      <c r="U817" s="167" t="str">
        <f t="shared" si="59"/>
        <v/>
      </c>
      <c r="V817" s="167"/>
      <c r="AG817" s="65"/>
    </row>
    <row r="818" spans="16:33" x14ac:dyDescent="0.25">
      <c r="P818" s="136" t="str">
        <f t="shared" si="60"/>
        <v/>
      </c>
      <c r="Q818" s="148" t="str">
        <f>IFERROR(F818*VLOOKUP(J818,'Table de correspondance'!$D:$E,2,FALSE),"")</f>
        <v/>
      </c>
      <c r="R818" s="148"/>
      <c r="U818" s="167" t="str">
        <f t="shared" si="59"/>
        <v/>
      </c>
      <c r="V818" s="167"/>
      <c r="AG818" s="65"/>
    </row>
    <row r="819" spans="16:33" x14ac:dyDescent="0.25">
      <c r="P819" s="136" t="str">
        <f t="shared" si="60"/>
        <v/>
      </c>
      <c r="Q819" s="148" t="str">
        <f>IFERROR(F819*VLOOKUP(J819,'Table de correspondance'!$D:$E,2,FALSE),"")</f>
        <v/>
      </c>
      <c r="R819" s="148"/>
      <c r="U819" s="167" t="str">
        <f t="shared" si="59"/>
        <v/>
      </c>
      <c r="V819" s="167"/>
      <c r="AG819" s="65"/>
    </row>
    <row r="820" spans="16:33" x14ac:dyDescent="0.25">
      <c r="P820" s="136" t="str">
        <f t="shared" si="60"/>
        <v/>
      </c>
      <c r="Q820" s="148" t="str">
        <f>IFERROR(F820*VLOOKUP(J820,'Table de correspondance'!$D:$E,2,FALSE),"")</f>
        <v/>
      </c>
      <c r="R820" s="148"/>
      <c r="U820" s="167" t="str">
        <f t="shared" si="59"/>
        <v/>
      </c>
      <c r="V820" s="167"/>
      <c r="AG820" s="65"/>
    </row>
    <row r="821" spans="16:33" x14ac:dyDescent="0.25">
      <c r="P821" s="136" t="str">
        <f t="shared" si="60"/>
        <v/>
      </c>
      <c r="Q821" s="148" t="str">
        <f>IFERROR(F821*VLOOKUP(J821,'Table de correspondance'!$D:$E,2,FALSE),"")</f>
        <v/>
      </c>
      <c r="R821" s="148"/>
      <c r="U821" s="167" t="str">
        <f t="shared" si="59"/>
        <v/>
      </c>
      <c r="V821" s="167"/>
      <c r="AG821" s="65"/>
    </row>
    <row r="822" spans="16:33" x14ac:dyDescent="0.25">
      <c r="P822" s="136" t="str">
        <f t="shared" si="60"/>
        <v/>
      </c>
      <c r="Q822" s="148" t="str">
        <f>IFERROR(F822*VLOOKUP(J822,'Table de correspondance'!$D:$E,2,FALSE),"")</f>
        <v/>
      </c>
      <c r="R822" s="148"/>
      <c r="U822" s="167" t="str">
        <f t="shared" ref="U822:U885" si="61">IF(T822="","",T822*(1-H822))</f>
        <v/>
      </c>
      <c r="V822" s="167"/>
      <c r="AG822" s="65"/>
    </row>
    <row r="823" spans="16:33" x14ac:dyDescent="0.25">
      <c r="P823" s="136" t="str">
        <f t="shared" si="60"/>
        <v/>
      </c>
      <c r="Q823" s="148" t="str">
        <f>IFERROR(F823*VLOOKUP(J823,'Table de correspondance'!$D:$E,2,FALSE),"")</f>
        <v/>
      </c>
      <c r="R823" s="148"/>
      <c r="U823" s="167" t="str">
        <f t="shared" si="61"/>
        <v/>
      </c>
      <c r="V823" s="167"/>
      <c r="AG823" s="65"/>
    </row>
    <row r="824" spans="16:33" x14ac:dyDescent="0.25">
      <c r="P824" s="136" t="str">
        <f t="shared" si="60"/>
        <v/>
      </c>
      <c r="Q824" s="148" t="str">
        <f>IFERROR(F824*VLOOKUP(J824,'Table de correspondance'!$D:$E,2,FALSE),"")</f>
        <v/>
      </c>
      <c r="R824" s="148"/>
      <c r="U824" s="167" t="str">
        <f t="shared" si="61"/>
        <v/>
      </c>
      <c r="V824" s="167"/>
      <c r="AG824" s="65"/>
    </row>
    <row r="825" spans="16:33" x14ac:dyDescent="0.25">
      <c r="P825" s="136" t="str">
        <f t="shared" si="60"/>
        <v/>
      </c>
      <c r="Q825" s="148" t="str">
        <f>IFERROR(F825*VLOOKUP(J825,'Table de correspondance'!$D:$E,2,FALSE),"")</f>
        <v/>
      </c>
      <c r="R825" s="148"/>
      <c r="U825" s="167" t="str">
        <f t="shared" si="61"/>
        <v/>
      </c>
      <c r="V825" s="167"/>
      <c r="AG825" s="65"/>
    </row>
    <row r="826" spans="16:33" x14ac:dyDescent="0.25">
      <c r="P826" s="136" t="str">
        <f t="shared" si="60"/>
        <v/>
      </c>
      <c r="Q826" s="148" t="str">
        <f>IFERROR(F826*VLOOKUP(J826,'Table de correspondance'!$D:$E,2,FALSE),"")</f>
        <v/>
      </c>
      <c r="R826" s="148"/>
      <c r="U826" s="167" t="str">
        <f t="shared" si="61"/>
        <v/>
      </c>
      <c r="V826" s="167"/>
      <c r="AG826" s="65"/>
    </row>
    <row r="827" spans="16:33" x14ac:dyDescent="0.25">
      <c r="P827" s="136" t="str">
        <f t="shared" si="60"/>
        <v/>
      </c>
      <c r="Q827" s="148" t="str">
        <f>IFERROR(F827*VLOOKUP(J827,'Table de correspondance'!$D:$E,2,FALSE),"")</f>
        <v/>
      </c>
      <c r="R827" s="148"/>
      <c r="U827" s="167" t="str">
        <f t="shared" si="61"/>
        <v/>
      </c>
      <c r="V827" s="167"/>
      <c r="AG827" s="65"/>
    </row>
    <row r="828" spans="16:33" x14ac:dyDescent="0.25">
      <c r="P828" s="136" t="str">
        <f t="shared" si="60"/>
        <v/>
      </c>
      <c r="Q828" s="148" t="str">
        <f>IFERROR(F828*VLOOKUP(J828,'Table de correspondance'!$D:$E,2,FALSE),"")</f>
        <v/>
      </c>
      <c r="R828" s="148"/>
      <c r="U828" s="167" t="str">
        <f t="shared" si="61"/>
        <v/>
      </c>
      <c r="V828" s="167"/>
      <c r="AG828" s="65"/>
    </row>
    <row r="829" spans="16:33" x14ac:dyDescent="0.25">
      <c r="P829" s="136" t="str">
        <f t="shared" si="60"/>
        <v/>
      </c>
      <c r="Q829" s="148" t="str">
        <f>IFERROR(F829*VLOOKUP(J829,'Table de correspondance'!$D:$E,2,FALSE),"")</f>
        <v/>
      </c>
      <c r="R829" s="148"/>
      <c r="U829" s="167" t="str">
        <f t="shared" si="61"/>
        <v/>
      </c>
      <c r="V829" s="167"/>
      <c r="AG829" s="65"/>
    </row>
    <row r="830" spans="16:33" x14ac:dyDescent="0.25">
      <c r="P830" s="136" t="str">
        <f t="shared" si="60"/>
        <v/>
      </c>
      <c r="Q830" s="148" t="str">
        <f>IFERROR(F830*VLOOKUP(J830,'Table de correspondance'!$D:$E,2,FALSE),"")</f>
        <v/>
      </c>
      <c r="R830" s="148"/>
      <c r="U830" s="167" t="str">
        <f t="shared" si="61"/>
        <v/>
      </c>
      <c r="V830" s="167"/>
      <c r="AG830" s="65"/>
    </row>
    <row r="831" spans="16:33" x14ac:dyDescent="0.25">
      <c r="P831" s="136" t="str">
        <f t="shared" si="60"/>
        <v/>
      </c>
      <c r="Q831" s="148" t="str">
        <f>IFERROR(F831*VLOOKUP(J831,'Table de correspondance'!$D:$E,2,FALSE),"")</f>
        <v/>
      </c>
      <c r="R831" s="148"/>
      <c r="U831" s="167" t="str">
        <f t="shared" si="61"/>
        <v/>
      </c>
      <c r="V831" s="167"/>
      <c r="AG831" s="65"/>
    </row>
    <row r="832" spans="16:33" x14ac:dyDescent="0.25">
      <c r="P832" s="136" t="str">
        <f t="shared" si="60"/>
        <v/>
      </c>
      <c r="Q832" s="148" t="str">
        <f>IFERROR(F832*VLOOKUP(J832,'Table de correspondance'!$D:$E,2,FALSE),"")</f>
        <v/>
      </c>
      <c r="R832" s="148"/>
      <c r="U832" s="167" t="str">
        <f t="shared" si="61"/>
        <v/>
      </c>
      <c r="V832" s="167"/>
      <c r="AG832" s="65"/>
    </row>
    <row r="833" spans="16:33" x14ac:dyDescent="0.25">
      <c r="P833" s="136" t="str">
        <f t="shared" si="60"/>
        <v/>
      </c>
      <c r="Q833" s="148" t="str">
        <f>IFERROR(F833*VLOOKUP(J833,'Table de correspondance'!$D:$E,2,FALSE),"")</f>
        <v/>
      </c>
      <c r="R833" s="148"/>
      <c r="U833" s="167" t="str">
        <f t="shared" si="61"/>
        <v/>
      </c>
      <c r="V833" s="167"/>
      <c r="AG833" s="65"/>
    </row>
    <row r="834" spans="16:33" x14ac:dyDescent="0.25">
      <c r="P834" s="136" t="str">
        <f t="shared" si="60"/>
        <v/>
      </c>
      <c r="Q834" s="148" t="str">
        <f>IFERROR(F834*VLOOKUP(J834,'Table de correspondance'!$D:$E,2,FALSE),"")</f>
        <v/>
      </c>
      <c r="R834" s="148"/>
      <c r="U834" s="167" t="str">
        <f t="shared" si="61"/>
        <v/>
      </c>
      <c r="V834" s="167"/>
      <c r="AG834" s="65"/>
    </row>
    <row r="835" spans="16:33" x14ac:dyDescent="0.25">
      <c r="P835" s="136" t="str">
        <f t="shared" si="60"/>
        <v/>
      </c>
      <c r="Q835" s="148" t="str">
        <f>IFERROR(F835*VLOOKUP(J835,'Table de correspondance'!$D:$E,2,FALSE),"")</f>
        <v/>
      </c>
      <c r="R835" s="148"/>
      <c r="U835" s="167" t="str">
        <f t="shared" si="61"/>
        <v/>
      </c>
      <c r="V835" s="167"/>
      <c r="AG835" s="65"/>
    </row>
    <row r="836" spans="16:33" x14ac:dyDescent="0.25">
      <c r="P836" s="136" t="str">
        <f t="shared" si="60"/>
        <v/>
      </c>
      <c r="Q836" s="148" t="str">
        <f>IFERROR(F836*VLOOKUP(J836,'Table de correspondance'!$D:$E,2,FALSE),"")</f>
        <v/>
      </c>
      <c r="R836" s="148"/>
      <c r="U836" s="167" t="str">
        <f t="shared" si="61"/>
        <v/>
      </c>
      <c r="V836" s="167"/>
      <c r="AG836" s="65"/>
    </row>
    <row r="837" spans="16:33" x14ac:dyDescent="0.25">
      <c r="P837" s="136" t="str">
        <f t="shared" si="60"/>
        <v/>
      </c>
      <c r="Q837" s="148" t="str">
        <f>IFERROR(F837*VLOOKUP(J837,'Table de correspondance'!$D:$E,2,FALSE),"")</f>
        <v/>
      </c>
      <c r="R837" s="148"/>
      <c r="U837" s="167" t="str">
        <f t="shared" si="61"/>
        <v/>
      </c>
      <c r="V837" s="167"/>
      <c r="AG837" s="65"/>
    </row>
    <row r="838" spans="16:33" x14ac:dyDescent="0.25">
      <c r="P838" s="136" t="str">
        <f t="shared" si="60"/>
        <v/>
      </c>
      <c r="Q838" s="148" t="str">
        <f>IFERROR(F838*VLOOKUP(J838,'Table de correspondance'!$D:$E,2,FALSE),"")</f>
        <v/>
      </c>
      <c r="R838" s="148"/>
      <c r="U838" s="167" t="str">
        <f t="shared" si="61"/>
        <v/>
      </c>
      <c r="V838" s="167"/>
      <c r="AG838" s="65"/>
    </row>
    <row r="839" spans="16:33" x14ac:dyDescent="0.25">
      <c r="P839" s="136" t="str">
        <f t="shared" si="60"/>
        <v/>
      </c>
      <c r="Q839" s="148" t="str">
        <f>IFERROR(F839*VLOOKUP(J839,'Table de correspondance'!$D:$E,2,FALSE),"")</f>
        <v/>
      </c>
      <c r="R839" s="148"/>
      <c r="U839" s="167" t="str">
        <f t="shared" si="61"/>
        <v/>
      </c>
      <c r="V839" s="167"/>
      <c r="AG839" s="65"/>
    </row>
    <row r="840" spans="16:33" x14ac:dyDescent="0.25">
      <c r="P840" s="136" t="str">
        <f t="shared" si="60"/>
        <v/>
      </c>
      <c r="Q840" s="148" t="str">
        <f>IFERROR(F840*VLOOKUP(J840,'Table de correspondance'!$D:$E,2,FALSE),"")</f>
        <v/>
      </c>
      <c r="R840" s="148"/>
      <c r="U840" s="167" t="str">
        <f t="shared" si="61"/>
        <v/>
      </c>
      <c r="V840" s="167"/>
      <c r="AG840" s="65"/>
    </row>
    <row r="841" spans="16:33" x14ac:dyDescent="0.25">
      <c r="P841" s="136" t="str">
        <f t="shared" si="60"/>
        <v/>
      </c>
      <c r="Q841" s="148" t="str">
        <f>IFERROR(F841*VLOOKUP(J841,'Table de correspondance'!$D:$E,2,FALSE),"")</f>
        <v/>
      </c>
      <c r="R841" s="148"/>
      <c r="U841" s="167" t="str">
        <f t="shared" si="61"/>
        <v/>
      </c>
      <c r="V841" s="167"/>
      <c r="AG841" s="65"/>
    </row>
    <row r="842" spans="16:33" x14ac:dyDescent="0.25">
      <c r="P842" s="136" t="str">
        <f t="shared" si="60"/>
        <v/>
      </c>
      <c r="Q842" s="148" t="str">
        <f>IFERROR(F842*VLOOKUP(J842,'Table de correspondance'!$D:$E,2,FALSE),"")</f>
        <v/>
      </c>
      <c r="R842" s="148"/>
      <c r="U842" s="167" t="str">
        <f t="shared" si="61"/>
        <v/>
      </c>
      <c r="V842" s="167"/>
      <c r="AG842" s="65"/>
    </row>
    <row r="843" spans="16:33" x14ac:dyDescent="0.25">
      <c r="P843" s="136" t="str">
        <f t="shared" si="60"/>
        <v/>
      </c>
      <c r="Q843" s="148" t="str">
        <f>IFERROR(F843*VLOOKUP(J843,'Table de correspondance'!$D:$E,2,FALSE),"")</f>
        <v/>
      </c>
      <c r="R843" s="148"/>
      <c r="U843" s="167" t="str">
        <f t="shared" si="61"/>
        <v/>
      </c>
      <c r="V843" s="167"/>
      <c r="AG843" s="65"/>
    </row>
    <row r="844" spans="16:33" x14ac:dyDescent="0.25">
      <c r="P844" s="136" t="str">
        <f t="shared" si="60"/>
        <v/>
      </c>
      <c r="Q844" s="148" t="str">
        <f>IFERROR(F844*VLOOKUP(J844,'Table de correspondance'!$D:$E,2,FALSE),"")</f>
        <v/>
      </c>
      <c r="R844" s="148"/>
      <c r="U844" s="167" t="str">
        <f t="shared" si="61"/>
        <v/>
      </c>
      <c r="V844" s="167"/>
      <c r="AG844" s="65"/>
    </row>
    <row r="845" spans="16:33" x14ac:dyDescent="0.25">
      <c r="P845" s="136" t="str">
        <f t="shared" si="60"/>
        <v/>
      </c>
      <c r="Q845" s="148" t="str">
        <f>IFERROR(F845*VLOOKUP(J845,'Table de correspondance'!$D:$E,2,FALSE),"")</f>
        <v/>
      </c>
      <c r="R845" s="148"/>
      <c r="U845" s="167" t="str">
        <f t="shared" si="61"/>
        <v/>
      </c>
      <c r="V845" s="167"/>
      <c r="AG845" s="65"/>
    </row>
    <row r="846" spans="16:33" x14ac:dyDescent="0.25">
      <c r="P846" s="136" t="str">
        <f t="shared" si="60"/>
        <v/>
      </c>
      <c r="Q846" s="148" t="str">
        <f>IFERROR(F846*VLOOKUP(J846,'Table de correspondance'!$D:$E,2,FALSE),"")</f>
        <v/>
      </c>
      <c r="R846" s="148"/>
      <c r="U846" s="167" t="str">
        <f t="shared" si="61"/>
        <v/>
      </c>
      <c r="V846" s="167"/>
      <c r="AG846" s="65"/>
    </row>
    <row r="847" spans="16:33" x14ac:dyDescent="0.25">
      <c r="P847" s="136" t="str">
        <f t="shared" ref="P847:P910" si="62">_xlfn.CONCAT(B847,C847,D847,E847)</f>
        <v/>
      </c>
      <c r="Q847" s="148" t="str">
        <f>IFERROR(F847*VLOOKUP(J847,'Table de correspondance'!$D:$E,2,FALSE),"")</f>
        <v/>
      </c>
      <c r="R847" s="148"/>
      <c r="U847" s="167" t="str">
        <f t="shared" si="61"/>
        <v/>
      </c>
      <c r="V847" s="167"/>
      <c r="AG847" s="65"/>
    </row>
    <row r="848" spans="16:33" x14ac:dyDescent="0.25">
      <c r="P848" s="136" t="str">
        <f t="shared" si="62"/>
        <v/>
      </c>
      <c r="Q848" s="148" t="str">
        <f>IFERROR(F848*VLOOKUP(J848,'Table de correspondance'!$D:$E,2,FALSE),"")</f>
        <v/>
      </c>
      <c r="R848" s="148"/>
      <c r="U848" s="167" t="str">
        <f t="shared" si="61"/>
        <v/>
      </c>
      <c r="V848" s="167"/>
      <c r="AG848" s="65"/>
    </row>
    <row r="849" spans="16:33" x14ac:dyDescent="0.25">
      <c r="P849" s="136" t="str">
        <f t="shared" si="62"/>
        <v/>
      </c>
      <c r="Q849" s="148" t="str">
        <f>IFERROR(F849*VLOOKUP(J849,'Table de correspondance'!$D:$E,2,FALSE),"")</f>
        <v/>
      </c>
      <c r="R849" s="148"/>
      <c r="U849" s="167" t="str">
        <f t="shared" si="61"/>
        <v/>
      </c>
      <c r="V849" s="167"/>
      <c r="AG849" s="65"/>
    </row>
    <row r="850" spans="16:33" x14ac:dyDescent="0.25">
      <c r="P850" s="136" t="str">
        <f t="shared" si="62"/>
        <v/>
      </c>
      <c r="Q850" s="148" t="str">
        <f>IFERROR(F850*VLOOKUP(J850,'Table de correspondance'!$D:$E,2,FALSE),"")</f>
        <v/>
      </c>
      <c r="R850" s="148"/>
      <c r="U850" s="167" t="str">
        <f t="shared" si="61"/>
        <v/>
      </c>
      <c r="V850" s="167"/>
      <c r="AG850" s="65"/>
    </row>
    <row r="851" spans="16:33" x14ac:dyDescent="0.25">
      <c r="P851" s="136" t="str">
        <f t="shared" si="62"/>
        <v/>
      </c>
      <c r="Q851" s="148" t="str">
        <f>IFERROR(F851*VLOOKUP(J851,'Table de correspondance'!$D:$E,2,FALSE),"")</f>
        <v/>
      </c>
      <c r="R851" s="148"/>
      <c r="U851" s="167" t="str">
        <f t="shared" si="61"/>
        <v/>
      </c>
      <c r="V851" s="167"/>
      <c r="AG851" s="65"/>
    </row>
    <row r="852" spans="16:33" x14ac:dyDescent="0.25">
      <c r="P852" s="136" t="str">
        <f t="shared" si="62"/>
        <v/>
      </c>
      <c r="Q852" s="148" t="str">
        <f>IFERROR(F852*VLOOKUP(J852,'Table de correspondance'!$D:$E,2,FALSE),"")</f>
        <v/>
      </c>
      <c r="R852" s="148"/>
      <c r="U852" s="167" t="str">
        <f t="shared" si="61"/>
        <v/>
      </c>
      <c r="V852" s="167"/>
      <c r="AG852" s="65"/>
    </row>
    <row r="853" spans="16:33" x14ac:dyDescent="0.25">
      <c r="P853" s="136" t="str">
        <f t="shared" si="62"/>
        <v/>
      </c>
      <c r="Q853" s="148" t="str">
        <f>IFERROR(F853*VLOOKUP(J853,'Table de correspondance'!$D:$E,2,FALSE),"")</f>
        <v/>
      </c>
      <c r="R853" s="148"/>
      <c r="U853" s="167" t="str">
        <f t="shared" si="61"/>
        <v/>
      </c>
      <c r="V853" s="167"/>
      <c r="AG853" s="65"/>
    </row>
    <row r="854" spans="16:33" x14ac:dyDescent="0.25">
      <c r="P854" s="136" t="str">
        <f t="shared" si="62"/>
        <v/>
      </c>
      <c r="Q854" s="148" t="str">
        <f>IFERROR(F854*VLOOKUP(J854,'Table de correspondance'!$D:$E,2,FALSE),"")</f>
        <v/>
      </c>
      <c r="R854" s="148"/>
      <c r="U854" s="167" t="str">
        <f t="shared" si="61"/>
        <v/>
      </c>
      <c r="V854" s="167"/>
      <c r="AG854" s="65"/>
    </row>
    <row r="855" spans="16:33" x14ac:dyDescent="0.25">
      <c r="P855" s="136" t="str">
        <f t="shared" si="62"/>
        <v/>
      </c>
      <c r="Q855" s="148" t="str">
        <f>IFERROR(F855*VLOOKUP(J855,'Table de correspondance'!$D:$E,2,FALSE),"")</f>
        <v/>
      </c>
      <c r="R855" s="148"/>
      <c r="U855" s="167" t="str">
        <f t="shared" si="61"/>
        <v/>
      </c>
      <c r="V855" s="167"/>
      <c r="AG855" s="65"/>
    </row>
    <row r="856" spans="16:33" x14ac:dyDescent="0.25">
      <c r="P856" s="136" t="str">
        <f t="shared" si="62"/>
        <v/>
      </c>
      <c r="Q856" s="148" t="str">
        <f>IFERROR(F856*VLOOKUP(J856,'Table de correspondance'!$D:$E,2,FALSE),"")</f>
        <v/>
      </c>
      <c r="R856" s="148"/>
      <c r="U856" s="167" t="str">
        <f t="shared" si="61"/>
        <v/>
      </c>
      <c r="V856" s="167"/>
      <c r="AG856" s="65"/>
    </row>
    <row r="857" spans="16:33" x14ac:dyDescent="0.25">
      <c r="P857" s="136" t="str">
        <f t="shared" si="62"/>
        <v/>
      </c>
      <c r="Q857" s="148" t="str">
        <f>IFERROR(F857*VLOOKUP(J857,'Table de correspondance'!$D:$E,2,FALSE),"")</f>
        <v/>
      </c>
      <c r="R857" s="148"/>
      <c r="U857" s="167" t="str">
        <f t="shared" si="61"/>
        <v/>
      </c>
      <c r="V857" s="167"/>
      <c r="AG857" s="65"/>
    </row>
    <row r="858" spans="16:33" x14ac:dyDescent="0.25">
      <c r="P858" s="136" t="str">
        <f t="shared" si="62"/>
        <v/>
      </c>
      <c r="Q858" s="148" t="str">
        <f>IFERROR(F858*VLOOKUP(J858,'Table de correspondance'!$D:$E,2,FALSE),"")</f>
        <v/>
      </c>
      <c r="R858" s="148"/>
      <c r="U858" s="167" t="str">
        <f t="shared" si="61"/>
        <v/>
      </c>
      <c r="V858" s="167"/>
      <c r="AG858" s="65"/>
    </row>
    <row r="859" spans="16:33" x14ac:dyDescent="0.25">
      <c r="P859" s="136" t="str">
        <f t="shared" si="62"/>
        <v/>
      </c>
      <c r="Q859" s="148" t="str">
        <f>IFERROR(F859*VLOOKUP(J859,'Table de correspondance'!$D:$E,2,FALSE),"")</f>
        <v/>
      </c>
      <c r="R859" s="148"/>
      <c r="U859" s="167" t="str">
        <f t="shared" si="61"/>
        <v/>
      </c>
      <c r="V859" s="167"/>
      <c r="AG859" s="65"/>
    </row>
    <row r="860" spans="16:33" x14ac:dyDescent="0.25">
      <c r="P860" s="136" t="str">
        <f t="shared" si="62"/>
        <v/>
      </c>
      <c r="Q860" s="148" t="str">
        <f>IFERROR(F860*VLOOKUP(J860,'Table de correspondance'!$D:$E,2,FALSE),"")</f>
        <v/>
      </c>
      <c r="R860" s="148"/>
      <c r="U860" s="167" t="str">
        <f t="shared" si="61"/>
        <v/>
      </c>
      <c r="V860" s="167"/>
      <c r="AG860" s="65"/>
    </row>
    <row r="861" spans="16:33" x14ac:dyDescent="0.25">
      <c r="P861" s="136" t="str">
        <f t="shared" si="62"/>
        <v/>
      </c>
      <c r="Q861" s="148" t="str">
        <f>IFERROR(F861*VLOOKUP(J861,'Table de correspondance'!$D:$E,2,FALSE),"")</f>
        <v/>
      </c>
      <c r="R861" s="148"/>
      <c r="U861" s="167" t="str">
        <f t="shared" si="61"/>
        <v/>
      </c>
      <c r="V861" s="167"/>
      <c r="AG861" s="65"/>
    </row>
    <row r="862" spans="16:33" x14ac:dyDescent="0.25">
      <c r="P862" s="136" t="str">
        <f t="shared" si="62"/>
        <v/>
      </c>
      <c r="Q862" s="148" t="str">
        <f>IFERROR(F862*VLOOKUP(J862,'Table de correspondance'!$D:$E,2,FALSE),"")</f>
        <v/>
      </c>
      <c r="R862" s="148"/>
      <c r="U862" s="167" t="str">
        <f t="shared" si="61"/>
        <v/>
      </c>
      <c r="V862" s="167"/>
      <c r="AG862" s="65"/>
    </row>
    <row r="863" spans="16:33" x14ac:dyDescent="0.25">
      <c r="P863" s="136" t="str">
        <f t="shared" si="62"/>
        <v/>
      </c>
      <c r="Q863" s="148" t="str">
        <f>IFERROR(F863*VLOOKUP(J863,'Table de correspondance'!$D:$E,2,FALSE),"")</f>
        <v/>
      </c>
      <c r="R863" s="148"/>
      <c r="U863" s="167" t="str">
        <f t="shared" si="61"/>
        <v/>
      </c>
      <c r="V863" s="167"/>
      <c r="AG863" s="65"/>
    </row>
    <row r="864" spans="16:33" x14ac:dyDescent="0.25">
      <c r="P864" s="136" t="str">
        <f t="shared" si="62"/>
        <v/>
      </c>
      <c r="Q864" s="148" t="str">
        <f>IFERROR(F864*VLOOKUP(J864,'Table de correspondance'!$D:$E,2,FALSE),"")</f>
        <v/>
      </c>
      <c r="R864" s="148"/>
      <c r="U864" s="167" t="str">
        <f t="shared" si="61"/>
        <v/>
      </c>
      <c r="V864" s="167"/>
      <c r="AG864" s="65"/>
    </row>
    <row r="865" spans="16:33" x14ac:dyDescent="0.25">
      <c r="P865" s="136" t="str">
        <f t="shared" si="62"/>
        <v/>
      </c>
      <c r="Q865" s="148" t="str">
        <f>IFERROR(F865*VLOOKUP(J865,'Table de correspondance'!$D:$E,2,FALSE),"")</f>
        <v/>
      </c>
      <c r="R865" s="148"/>
      <c r="U865" s="167" t="str">
        <f t="shared" si="61"/>
        <v/>
      </c>
      <c r="V865" s="167"/>
      <c r="AG865" s="65"/>
    </row>
    <row r="866" spans="16:33" x14ac:dyDescent="0.25">
      <c r="P866" s="136" t="str">
        <f t="shared" si="62"/>
        <v/>
      </c>
      <c r="Q866" s="148" t="str">
        <f>IFERROR(F866*VLOOKUP(J866,'Table de correspondance'!$D:$E,2,FALSE),"")</f>
        <v/>
      </c>
      <c r="R866" s="148"/>
      <c r="U866" s="167" t="str">
        <f t="shared" si="61"/>
        <v/>
      </c>
      <c r="V866" s="167"/>
      <c r="AG866" s="65"/>
    </row>
    <row r="867" spans="16:33" x14ac:dyDescent="0.25">
      <c r="P867" s="136" t="str">
        <f t="shared" si="62"/>
        <v/>
      </c>
      <c r="Q867" s="148" t="str">
        <f>IFERROR(F867*VLOOKUP(J867,'Table de correspondance'!$D:$E,2,FALSE),"")</f>
        <v/>
      </c>
      <c r="R867" s="148"/>
      <c r="U867" s="167" t="str">
        <f t="shared" si="61"/>
        <v/>
      </c>
      <c r="V867" s="167"/>
      <c r="AG867" s="65"/>
    </row>
    <row r="868" spans="16:33" x14ac:dyDescent="0.25">
      <c r="P868" s="136" t="str">
        <f t="shared" si="62"/>
        <v/>
      </c>
      <c r="Q868" s="148" t="str">
        <f>IFERROR(F868*VLOOKUP(J868,'Table de correspondance'!$D:$E,2,FALSE),"")</f>
        <v/>
      </c>
      <c r="R868" s="148"/>
      <c r="U868" s="167" t="str">
        <f t="shared" si="61"/>
        <v/>
      </c>
      <c r="V868" s="167"/>
      <c r="AG868" s="65"/>
    </row>
    <row r="869" spans="16:33" x14ac:dyDescent="0.25">
      <c r="P869" s="136" t="str">
        <f t="shared" si="62"/>
        <v/>
      </c>
      <c r="Q869" s="148" t="str">
        <f>IFERROR(F869*VLOOKUP(J869,'Table de correspondance'!$D:$E,2,FALSE),"")</f>
        <v/>
      </c>
      <c r="R869" s="148"/>
      <c r="U869" s="167" t="str">
        <f t="shared" si="61"/>
        <v/>
      </c>
      <c r="V869" s="167"/>
      <c r="AG869" s="65"/>
    </row>
    <row r="870" spans="16:33" x14ac:dyDescent="0.25">
      <c r="P870" s="136" t="str">
        <f t="shared" si="62"/>
        <v/>
      </c>
      <c r="Q870" s="148" t="str">
        <f>IFERROR(F870*VLOOKUP(J870,'Table de correspondance'!$D:$E,2,FALSE),"")</f>
        <v/>
      </c>
      <c r="R870" s="148"/>
      <c r="U870" s="167" t="str">
        <f t="shared" si="61"/>
        <v/>
      </c>
      <c r="V870" s="167"/>
      <c r="AG870" s="65"/>
    </row>
    <row r="871" spans="16:33" x14ac:dyDescent="0.25">
      <c r="P871" s="136" t="str">
        <f t="shared" si="62"/>
        <v/>
      </c>
      <c r="Q871" s="148" t="str">
        <f>IFERROR(F871*VLOOKUP(J871,'Table de correspondance'!$D:$E,2,FALSE),"")</f>
        <v/>
      </c>
      <c r="R871" s="148"/>
      <c r="U871" s="167" t="str">
        <f t="shared" si="61"/>
        <v/>
      </c>
      <c r="V871" s="167"/>
      <c r="AG871" s="65"/>
    </row>
    <row r="872" spans="16:33" x14ac:dyDescent="0.25">
      <c r="P872" s="136" t="str">
        <f t="shared" si="62"/>
        <v/>
      </c>
      <c r="Q872" s="148" t="str">
        <f>IFERROR(F872*VLOOKUP(J872,'Table de correspondance'!$D:$E,2,FALSE),"")</f>
        <v/>
      </c>
      <c r="R872" s="148"/>
      <c r="U872" s="167" t="str">
        <f t="shared" si="61"/>
        <v/>
      </c>
      <c r="V872" s="167"/>
      <c r="AG872" s="65"/>
    </row>
    <row r="873" spans="16:33" x14ac:dyDescent="0.25">
      <c r="P873" s="136" t="str">
        <f t="shared" si="62"/>
        <v/>
      </c>
      <c r="Q873" s="148" t="str">
        <f>IFERROR(F873*VLOOKUP(J873,'Table de correspondance'!$D:$E,2,FALSE),"")</f>
        <v/>
      </c>
      <c r="R873" s="148"/>
      <c r="U873" s="167" t="str">
        <f t="shared" si="61"/>
        <v/>
      </c>
      <c r="V873" s="167"/>
      <c r="AG873" s="65"/>
    </row>
    <row r="874" spans="16:33" x14ac:dyDescent="0.25">
      <c r="P874" s="136" t="str">
        <f t="shared" si="62"/>
        <v/>
      </c>
      <c r="Q874" s="148" t="str">
        <f>IFERROR(F874*VLOOKUP(J874,'Table de correspondance'!$D:$E,2,FALSE),"")</f>
        <v/>
      </c>
      <c r="R874" s="148"/>
      <c r="U874" s="167" t="str">
        <f t="shared" si="61"/>
        <v/>
      </c>
      <c r="V874" s="167"/>
      <c r="AG874" s="65"/>
    </row>
    <row r="875" spans="16:33" x14ac:dyDescent="0.25">
      <c r="P875" s="136" t="str">
        <f t="shared" si="62"/>
        <v/>
      </c>
      <c r="Q875" s="148" t="str">
        <f>IFERROR(F875*VLOOKUP(J875,'Table de correspondance'!$D:$E,2,FALSE),"")</f>
        <v/>
      </c>
      <c r="R875" s="148"/>
      <c r="U875" s="167" t="str">
        <f t="shared" si="61"/>
        <v/>
      </c>
      <c r="V875" s="167"/>
      <c r="AG875" s="65"/>
    </row>
    <row r="876" spans="16:33" x14ac:dyDescent="0.25">
      <c r="P876" s="136" t="str">
        <f t="shared" si="62"/>
        <v/>
      </c>
      <c r="Q876" s="148" t="str">
        <f>IFERROR(F876*VLOOKUP(J876,'Table de correspondance'!$D:$E,2,FALSE),"")</f>
        <v/>
      </c>
      <c r="R876" s="148"/>
      <c r="U876" s="167" t="str">
        <f t="shared" si="61"/>
        <v/>
      </c>
      <c r="V876" s="167"/>
      <c r="AG876" s="65"/>
    </row>
    <row r="877" spans="16:33" x14ac:dyDescent="0.25">
      <c r="P877" s="136" t="str">
        <f t="shared" si="62"/>
        <v/>
      </c>
      <c r="Q877" s="148" t="str">
        <f>IFERROR(F877*VLOOKUP(J877,'Table de correspondance'!$D:$E,2,FALSE),"")</f>
        <v/>
      </c>
      <c r="R877" s="148"/>
      <c r="U877" s="167" t="str">
        <f t="shared" si="61"/>
        <v/>
      </c>
      <c r="V877" s="167"/>
      <c r="AG877" s="65"/>
    </row>
    <row r="878" spans="16:33" x14ac:dyDescent="0.25">
      <c r="P878" s="136" t="str">
        <f t="shared" si="62"/>
        <v/>
      </c>
      <c r="Q878" s="148" t="str">
        <f>IFERROR(F878*VLOOKUP(J878,'Table de correspondance'!$D:$E,2,FALSE),"")</f>
        <v/>
      </c>
      <c r="R878" s="148"/>
      <c r="U878" s="167" t="str">
        <f t="shared" si="61"/>
        <v/>
      </c>
      <c r="V878" s="167"/>
      <c r="AG878" s="65"/>
    </row>
    <row r="879" spans="16:33" x14ac:dyDescent="0.25">
      <c r="P879" s="136" t="str">
        <f t="shared" si="62"/>
        <v/>
      </c>
      <c r="Q879" s="148" t="str">
        <f>IFERROR(F879*VLOOKUP(J879,'Table de correspondance'!$D:$E,2,FALSE),"")</f>
        <v/>
      </c>
      <c r="R879" s="148"/>
      <c r="U879" s="167" t="str">
        <f t="shared" si="61"/>
        <v/>
      </c>
      <c r="V879" s="167"/>
      <c r="AG879" s="65"/>
    </row>
    <row r="880" spans="16:33" x14ac:dyDescent="0.25">
      <c r="P880" s="136" t="str">
        <f t="shared" si="62"/>
        <v/>
      </c>
      <c r="Q880" s="148" t="str">
        <f>IFERROR(F880*VLOOKUP(J880,'Table de correspondance'!$D:$E,2,FALSE),"")</f>
        <v/>
      </c>
      <c r="R880" s="148"/>
      <c r="U880" s="167" t="str">
        <f t="shared" si="61"/>
        <v/>
      </c>
      <c r="V880" s="167"/>
      <c r="AG880" s="65"/>
    </row>
    <row r="881" spans="16:33" x14ac:dyDescent="0.25">
      <c r="P881" s="136" t="str">
        <f t="shared" si="62"/>
        <v/>
      </c>
      <c r="Q881" s="148" t="str">
        <f>IFERROR(F881*VLOOKUP(J881,'Table de correspondance'!$D:$E,2,FALSE),"")</f>
        <v/>
      </c>
      <c r="R881" s="148"/>
      <c r="U881" s="167" t="str">
        <f t="shared" si="61"/>
        <v/>
      </c>
      <c r="V881" s="167"/>
      <c r="AG881" s="65"/>
    </row>
    <row r="882" spans="16:33" x14ac:dyDescent="0.25">
      <c r="P882" s="136" t="str">
        <f t="shared" si="62"/>
        <v/>
      </c>
      <c r="Q882" s="148" t="str">
        <f>IFERROR(F882*VLOOKUP(J882,'Table de correspondance'!$D:$E,2,FALSE),"")</f>
        <v/>
      </c>
      <c r="R882" s="148"/>
      <c r="U882" s="167" t="str">
        <f t="shared" si="61"/>
        <v/>
      </c>
      <c r="V882" s="167"/>
      <c r="AG882" s="65"/>
    </row>
    <row r="883" spans="16:33" x14ac:dyDescent="0.25">
      <c r="P883" s="136" t="str">
        <f t="shared" si="62"/>
        <v/>
      </c>
      <c r="Q883" s="148" t="str">
        <f>IFERROR(F883*VLOOKUP(J883,'Table de correspondance'!$D:$E,2,FALSE),"")</f>
        <v/>
      </c>
      <c r="R883" s="148"/>
      <c r="U883" s="167" t="str">
        <f t="shared" si="61"/>
        <v/>
      </c>
      <c r="V883" s="167"/>
      <c r="AG883" s="65"/>
    </row>
    <row r="884" spans="16:33" x14ac:dyDescent="0.25">
      <c r="P884" s="136" t="str">
        <f t="shared" si="62"/>
        <v/>
      </c>
      <c r="Q884" s="148" t="str">
        <f>IFERROR(F884*VLOOKUP(J884,'Table de correspondance'!$D:$E,2,FALSE),"")</f>
        <v/>
      </c>
      <c r="R884" s="148"/>
      <c r="U884" s="167" t="str">
        <f t="shared" si="61"/>
        <v/>
      </c>
      <c r="V884" s="167"/>
      <c r="AG884" s="65"/>
    </row>
    <row r="885" spans="16:33" x14ac:dyDescent="0.25">
      <c r="P885" s="136" t="str">
        <f t="shared" si="62"/>
        <v/>
      </c>
      <c r="Q885" s="148" t="str">
        <f>IFERROR(F885*VLOOKUP(J885,'Table de correspondance'!$D:$E,2,FALSE),"")</f>
        <v/>
      </c>
      <c r="R885" s="148"/>
      <c r="U885" s="167" t="str">
        <f t="shared" si="61"/>
        <v/>
      </c>
      <c r="V885" s="167"/>
      <c r="AG885" s="65"/>
    </row>
    <row r="886" spans="16:33" x14ac:dyDescent="0.25">
      <c r="P886" s="136" t="str">
        <f t="shared" si="62"/>
        <v/>
      </c>
      <c r="Q886" s="148" t="str">
        <f>IFERROR(F886*VLOOKUP(J886,'Table de correspondance'!$D:$E,2,FALSE),"")</f>
        <v/>
      </c>
      <c r="R886" s="148"/>
      <c r="U886" s="167" t="str">
        <f t="shared" ref="U886:U949" si="63">IF(T886="","",T886*(1-H886))</f>
        <v/>
      </c>
      <c r="V886" s="167"/>
      <c r="AG886" s="65"/>
    </row>
    <row r="887" spans="16:33" x14ac:dyDescent="0.25">
      <c r="P887" s="136" t="str">
        <f t="shared" si="62"/>
        <v/>
      </c>
      <c r="Q887" s="148" t="str">
        <f>IFERROR(F887*VLOOKUP(J887,'Table de correspondance'!$D:$E,2,FALSE),"")</f>
        <v/>
      </c>
      <c r="R887" s="148"/>
      <c r="U887" s="167" t="str">
        <f t="shared" si="63"/>
        <v/>
      </c>
      <c r="V887" s="167"/>
      <c r="AG887" s="65"/>
    </row>
    <row r="888" spans="16:33" x14ac:dyDescent="0.25">
      <c r="P888" s="136" t="str">
        <f t="shared" si="62"/>
        <v/>
      </c>
      <c r="Q888" s="148" t="str">
        <f>IFERROR(F888*VLOOKUP(J888,'Table de correspondance'!$D:$E,2,FALSE),"")</f>
        <v/>
      </c>
      <c r="R888" s="148"/>
      <c r="U888" s="167" t="str">
        <f t="shared" si="63"/>
        <v/>
      </c>
      <c r="V888" s="167"/>
      <c r="AG888" s="65"/>
    </row>
    <row r="889" spans="16:33" x14ac:dyDescent="0.25">
      <c r="P889" s="136" t="str">
        <f t="shared" si="62"/>
        <v/>
      </c>
      <c r="Q889" s="148" t="str">
        <f>IFERROR(F889*VLOOKUP(J889,'Table de correspondance'!$D:$E,2,FALSE),"")</f>
        <v/>
      </c>
      <c r="R889" s="148"/>
      <c r="U889" s="167" t="str">
        <f t="shared" si="63"/>
        <v/>
      </c>
      <c r="V889" s="167"/>
      <c r="AG889" s="65"/>
    </row>
    <row r="890" spans="16:33" x14ac:dyDescent="0.25">
      <c r="P890" s="136" t="str">
        <f t="shared" si="62"/>
        <v/>
      </c>
      <c r="Q890" s="148" t="str">
        <f>IFERROR(F890*VLOOKUP(J890,'Table de correspondance'!$D:$E,2,FALSE),"")</f>
        <v/>
      </c>
      <c r="R890" s="148"/>
      <c r="U890" s="167" t="str">
        <f t="shared" si="63"/>
        <v/>
      </c>
      <c r="V890" s="167"/>
      <c r="AG890" s="65"/>
    </row>
    <row r="891" spans="16:33" x14ac:dyDescent="0.25">
      <c r="P891" s="136" t="str">
        <f t="shared" si="62"/>
        <v/>
      </c>
      <c r="Q891" s="148" t="str">
        <f>IFERROR(F891*VLOOKUP(J891,'Table de correspondance'!$D:$E,2,FALSE),"")</f>
        <v/>
      </c>
      <c r="R891" s="148"/>
      <c r="U891" s="167" t="str">
        <f t="shared" si="63"/>
        <v/>
      </c>
      <c r="V891" s="167"/>
      <c r="AG891" s="65"/>
    </row>
    <row r="892" spans="16:33" x14ac:dyDescent="0.25">
      <c r="P892" s="136" t="str">
        <f t="shared" si="62"/>
        <v/>
      </c>
      <c r="Q892" s="148" t="str">
        <f>IFERROR(F892*VLOOKUP(J892,'Table de correspondance'!$D:$E,2,FALSE),"")</f>
        <v/>
      </c>
      <c r="R892" s="148"/>
      <c r="U892" s="167" t="str">
        <f t="shared" si="63"/>
        <v/>
      </c>
      <c r="V892" s="167"/>
      <c r="AG892" s="65"/>
    </row>
    <row r="893" spans="16:33" x14ac:dyDescent="0.25">
      <c r="P893" s="136" t="str">
        <f t="shared" si="62"/>
        <v/>
      </c>
      <c r="Q893" s="148" t="str">
        <f>IFERROR(F893*VLOOKUP(J893,'Table de correspondance'!$D:$E,2,FALSE),"")</f>
        <v/>
      </c>
      <c r="R893" s="148"/>
      <c r="U893" s="167" t="str">
        <f t="shared" si="63"/>
        <v/>
      </c>
      <c r="V893" s="167"/>
      <c r="AG893" s="65"/>
    </row>
    <row r="894" spans="16:33" x14ac:dyDescent="0.25">
      <c r="P894" s="136" t="str">
        <f t="shared" si="62"/>
        <v/>
      </c>
      <c r="Q894" s="148" t="str">
        <f>IFERROR(F894*VLOOKUP(J894,'Table de correspondance'!$D:$E,2,FALSE),"")</f>
        <v/>
      </c>
      <c r="R894" s="148"/>
      <c r="U894" s="167" t="str">
        <f t="shared" si="63"/>
        <v/>
      </c>
      <c r="V894" s="167"/>
      <c r="AG894" s="65"/>
    </row>
    <row r="895" spans="16:33" x14ac:dyDescent="0.25">
      <c r="P895" s="136" t="str">
        <f t="shared" si="62"/>
        <v/>
      </c>
      <c r="Q895" s="148" t="str">
        <f>IFERROR(F895*VLOOKUP(J895,'Table de correspondance'!$D:$E,2,FALSE),"")</f>
        <v/>
      </c>
      <c r="R895" s="148"/>
      <c r="U895" s="167" t="str">
        <f t="shared" si="63"/>
        <v/>
      </c>
      <c r="V895" s="167"/>
      <c r="AG895" s="65"/>
    </row>
    <row r="896" spans="16:33" x14ac:dyDescent="0.25">
      <c r="P896" s="136" t="str">
        <f t="shared" si="62"/>
        <v/>
      </c>
      <c r="Q896" s="148" t="str">
        <f>IFERROR(F896*VLOOKUP(J896,'Table de correspondance'!$D:$E,2,FALSE),"")</f>
        <v/>
      </c>
      <c r="R896" s="148"/>
      <c r="U896" s="167" t="str">
        <f t="shared" si="63"/>
        <v/>
      </c>
      <c r="V896" s="167"/>
      <c r="AG896" s="65"/>
    </row>
    <row r="897" spans="16:33" x14ac:dyDescent="0.25">
      <c r="P897" s="136" t="str">
        <f t="shared" si="62"/>
        <v/>
      </c>
      <c r="Q897" s="148" t="str">
        <f>IFERROR(F897*VLOOKUP(J897,'Table de correspondance'!$D:$E,2,FALSE),"")</f>
        <v/>
      </c>
      <c r="R897" s="148"/>
      <c r="U897" s="167" t="str">
        <f t="shared" si="63"/>
        <v/>
      </c>
      <c r="V897" s="167"/>
      <c r="AG897" s="65"/>
    </row>
    <row r="898" spans="16:33" x14ac:dyDescent="0.25">
      <c r="P898" s="136" t="str">
        <f t="shared" si="62"/>
        <v/>
      </c>
      <c r="Q898" s="148" t="str">
        <f>IFERROR(F898*VLOOKUP(J898,'Table de correspondance'!$D:$E,2,FALSE),"")</f>
        <v/>
      </c>
      <c r="R898" s="148"/>
      <c r="U898" s="167" t="str">
        <f t="shared" si="63"/>
        <v/>
      </c>
      <c r="V898" s="167"/>
      <c r="AG898" s="65"/>
    </row>
    <row r="899" spans="16:33" x14ac:dyDescent="0.25">
      <c r="P899" s="136" t="str">
        <f t="shared" si="62"/>
        <v/>
      </c>
      <c r="Q899" s="148" t="str">
        <f>IFERROR(F899*VLOOKUP(J899,'Table de correspondance'!$D:$E,2,FALSE),"")</f>
        <v/>
      </c>
      <c r="R899" s="148"/>
      <c r="U899" s="167" t="str">
        <f t="shared" si="63"/>
        <v/>
      </c>
      <c r="V899" s="167"/>
      <c r="AG899" s="65"/>
    </row>
    <row r="900" spans="16:33" x14ac:dyDescent="0.25">
      <c r="P900" s="136" t="str">
        <f t="shared" si="62"/>
        <v/>
      </c>
      <c r="Q900" s="148" t="str">
        <f>IFERROR(F900*VLOOKUP(J900,'Table de correspondance'!$D:$E,2,FALSE),"")</f>
        <v/>
      </c>
      <c r="R900" s="148"/>
      <c r="U900" s="167" t="str">
        <f t="shared" si="63"/>
        <v/>
      </c>
      <c r="V900" s="167"/>
      <c r="AG900" s="65"/>
    </row>
    <row r="901" spans="16:33" x14ac:dyDescent="0.25">
      <c r="P901" s="136" t="str">
        <f t="shared" si="62"/>
        <v/>
      </c>
      <c r="Q901" s="148" t="str">
        <f>IFERROR(F901*VLOOKUP(J901,'Table de correspondance'!$D:$E,2,FALSE),"")</f>
        <v/>
      </c>
      <c r="R901" s="148"/>
      <c r="U901" s="167" t="str">
        <f t="shared" si="63"/>
        <v/>
      </c>
      <c r="V901" s="167"/>
      <c r="AG901" s="65"/>
    </row>
    <row r="902" spans="16:33" x14ac:dyDescent="0.25">
      <c r="P902" s="136" t="str">
        <f t="shared" si="62"/>
        <v/>
      </c>
      <c r="Q902" s="148" t="str">
        <f>IFERROR(F902*VLOOKUP(J902,'Table de correspondance'!$D:$E,2,FALSE),"")</f>
        <v/>
      </c>
      <c r="R902" s="148"/>
      <c r="U902" s="167" t="str">
        <f t="shared" si="63"/>
        <v/>
      </c>
      <c r="V902" s="167"/>
      <c r="AG902" s="65"/>
    </row>
    <row r="903" spans="16:33" x14ac:dyDescent="0.25">
      <c r="P903" s="136" t="str">
        <f t="shared" si="62"/>
        <v/>
      </c>
      <c r="Q903" s="148" t="str">
        <f>IFERROR(F903*VLOOKUP(J903,'Table de correspondance'!$D:$E,2,FALSE),"")</f>
        <v/>
      </c>
      <c r="R903" s="148"/>
      <c r="U903" s="167" t="str">
        <f t="shared" si="63"/>
        <v/>
      </c>
      <c r="V903" s="167"/>
      <c r="AG903" s="65"/>
    </row>
    <row r="904" spans="16:33" x14ac:dyDescent="0.25">
      <c r="P904" s="136" t="str">
        <f t="shared" si="62"/>
        <v/>
      </c>
      <c r="Q904" s="148" t="str">
        <f>IFERROR(F904*VLOOKUP(J904,'Table de correspondance'!$D:$E,2,FALSE),"")</f>
        <v/>
      </c>
      <c r="R904" s="148"/>
      <c r="U904" s="167" t="str">
        <f t="shared" si="63"/>
        <v/>
      </c>
      <c r="V904" s="167"/>
      <c r="AG904" s="65"/>
    </row>
    <row r="905" spans="16:33" x14ac:dyDescent="0.25">
      <c r="P905" s="136" t="str">
        <f t="shared" si="62"/>
        <v/>
      </c>
      <c r="Q905" s="148" t="str">
        <f>IFERROR(F905*VLOOKUP(J905,'Table de correspondance'!$D:$E,2,FALSE),"")</f>
        <v/>
      </c>
      <c r="R905" s="148"/>
      <c r="U905" s="167" t="str">
        <f t="shared" si="63"/>
        <v/>
      </c>
      <c r="V905" s="167"/>
      <c r="AG905" s="65"/>
    </row>
    <row r="906" spans="16:33" x14ac:dyDescent="0.25">
      <c r="P906" s="136" t="str">
        <f t="shared" si="62"/>
        <v/>
      </c>
      <c r="Q906" s="148" t="str">
        <f>IFERROR(F906*VLOOKUP(J906,'Table de correspondance'!$D:$E,2,FALSE),"")</f>
        <v/>
      </c>
      <c r="R906" s="148"/>
      <c r="U906" s="167" t="str">
        <f t="shared" si="63"/>
        <v/>
      </c>
      <c r="V906" s="167"/>
      <c r="AG906" s="65"/>
    </row>
    <row r="907" spans="16:33" x14ac:dyDescent="0.25">
      <c r="P907" s="136" t="str">
        <f t="shared" si="62"/>
        <v/>
      </c>
      <c r="Q907" s="148" t="str">
        <f>IFERROR(F907*VLOOKUP(J907,'Table de correspondance'!$D:$E,2,FALSE),"")</f>
        <v/>
      </c>
      <c r="R907" s="148"/>
      <c r="U907" s="167" t="str">
        <f t="shared" si="63"/>
        <v/>
      </c>
      <c r="V907" s="167"/>
      <c r="AG907" s="65"/>
    </row>
    <row r="908" spans="16:33" x14ac:dyDescent="0.25">
      <c r="P908" s="136" t="str">
        <f t="shared" si="62"/>
        <v/>
      </c>
      <c r="Q908" s="148" t="str">
        <f>IFERROR(F908*VLOOKUP(J908,'Table de correspondance'!$D:$E,2,FALSE),"")</f>
        <v/>
      </c>
      <c r="R908" s="148"/>
      <c r="U908" s="167" t="str">
        <f t="shared" si="63"/>
        <v/>
      </c>
      <c r="V908" s="167"/>
      <c r="AG908" s="65"/>
    </row>
    <row r="909" spans="16:33" x14ac:dyDescent="0.25">
      <c r="P909" s="136" t="str">
        <f t="shared" si="62"/>
        <v/>
      </c>
      <c r="Q909" s="148" t="str">
        <f>IFERROR(F909*VLOOKUP(J909,'Table de correspondance'!$D:$E,2,FALSE),"")</f>
        <v/>
      </c>
      <c r="R909" s="148"/>
      <c r="U909" s="167" t="str">
        <f t="shared" si="63"/>
        <v/>
      </c>
      <c r="V909" s="167"/>
      <c r="AG909" s="65"/>
    </row>
    <row r="910" spans="16:33" x14ac:dyDescent="0.25">
      <c r="P910" s="136" t="str">
        <f t="shared" si="62"/>
        <v/>
      </c>
      <c r="Q910" s="148" t="str">
        <f>IFERROR(F910*VLOOKUP(J910,'Table de correspondance'!$D:$E,2,FALSE),"")</f>
        <v/>
      </c>
      <c r="R910" s="148"/>
      <c r="U910" s="167" t="str">
        <f t="shared" si="63"/>
        <v/>
      </c>
      <c r="V910" s="167"/>
      <c r="AG910" s="65"/>
    </row>
    <row r="911" spans="16:33" x14ac:dyDescent="0.25">
      <c r="P911" s="136" t="str">
        <f t="shared" ref="P911:P974" si="64">_xlfn.CONCAT(B911,C911,D911,E911)</f>
        <v/>
      </c>
      <c r="Q911" s="148" t="str">
        <f>IFERROR(F911*VLOOKUP(J911,'Table de correspondance'!$D:$E,2,FALSE),"")</f>
        <v/>
      </c>
      <c r="R911" s="148"/>
      <c r="U911" s="167" t="str">
        <f t="shared" si="63"/>
        <v/>
      </c>
      <c r="V911" s="167"/>
      <c r="AG911" s="65"/>
    </row>
    <row r="912" spans="16:33" x14ac:dyDescent="0.25">
      <c r="P912" s="136" t="str">
        <f t="shared" si="64"/>
        <v/>
      </c>
      <c r="Q912" s="148" t="str">
        <f>IFERROR(F912*VLOOKUP(J912,'Table de correspondance'!$D:$E,2,FALSE),"")</f>
        <v/>
      </c>
      <c r="R912" s="148"/>
      <c r="U912" s="167" t="str">
        <f t="shared" si="63"/>
        <v/>
      </c>
      <c r="V912" s="167"/>
      <c r="AG912" s="65"/>
    </row>
    <row r="913" spans="16:33" x14ac:dyDescent="0.25">
      <c r="P913" s="136" t="str">
        <f t="shared" si="64"/>
        <v/>
      </c>
      <c r="Q913" s="148" t="str">
        <f>IFERROR(F913*VLOOKUP(J913,'Table de correspondance'!$D:$E,2,FALSE),"")</f>
        <v/>
      </c>
      <c r="R913" s="148"/>
      <c r="U913" s="167" t="str">
        <f t="shared" si="63"/>
        <v/>
      </c>
      <c r="V913" s="167"/>
      <c r="AG913" s="65"/>
    </row>
    <row r="914" spans="16:33" x14ac:dyDescent="0.25">
      <c r="P914" s="136" t="str">
        <f t="shared" si="64"/>
        <v/>
      </c>
      <c r="Q914" s="148" t="str">
        <f>IFERROR(F914*VLOOKUP(J914,'Table de correspondance'!$D:$E,2,FALSE),"")</f>
        <v/>
      </c>
      <c r="R914" s="148"/>
      <c r="U914" s="167" t="str">
        <f t="shared" si="63"/>
        <v/>
      </c>
      <c r="V914" s="167"/>
      <c r="AG914" s="65"/>
    </row>
    <row r="915" spans="16:33" x14ac:dyDescent="0.25">
      <c r="P915" s="136" t="str">
        <f t="shared" si="64"/>
        <v/>
      </c>
      <c r="Q915" s="148" t="str">
        <f>IFERROR(F915*VLOOKUP(J915,'Table de correspondance'!$D:$E,2,FALSE),"")</f>
        <v/>
      </c>
      <c r="R915" s="148"/>
      <c r="U915" s="167" t="str">
        <f t="shared" si="63"/>
        <v/>
      </c>
      <c r="V915" s="167"/>
      <c r="AG915" s="65"/>
    </row>
    <row r="916" spans="16:33" x14ac:dyDescent="0.25">
      <c r="P916" s="136" t="str">
        <f t="shared" si="64"/>
        <v/>
      </c>
      <c r="Q916" s="148" t="str">
        <f>IFERROR(F916*VLOOKUP(J916,'Table de correspondance'!$D:$E,2,FALSE),"")</f>
        <v/>
      </c>
      <c r="R916" s="148"/>
      <c r="U916" s="167" t="str">
        <f t="shared" si="63"/>
        <v/>
      </c>
      <c r="V916" s="167"/>
      <c r="AG916" s="65"/>
    </row>
    <row r="917" spans="16:33" x14ac:dyDescent="0.25">
      <c r="P917" s="136" t="str">
        <f t="shared" si="64"/>
        <v/>
      </c>
      <c r="Q917" s="148" t="str">
        <f>IFERROR(F917*VLOOKUP(J917,'Table de correspondance'!$D:$E,2,FALSE),"")</f>
        <v/>
      </c>
      <c r="R917" s="148"/>
      <c r="U917" s="167" t="str">
        <f t="shared" si="63"/>
        <v/>
      </c>
      <c r="V917" s="167"/>
      <c r="AG917" s="65"/>
    </row>
    <row r="918" spans="16:33" x14ac:dyDescent="0.25">
      <c r="P918" s="136" t="str">
        <f t="shared" si="64"/>
        <v/>
      </c>
      <c r="Q918" s="148" t="str">
        <f>IFERROR(F918*VLOOKUP(J918,'Table de correspondance'!$D:$E,2,FALSE),"")</f>
        <v/>
      </c>
      <c r="R918" s="148"/>
      <c r="U918" s="167" t="str">
        <f t="shared" si="63"/>
        <v/>
      </c>
      <c r="V918" s="167"/>
      <c r="AG918" s="65"/>
    </row>
    <row r="919" spans="16:33" x14ac:dyDescent="0.25">
      <c r="P919" s="136" t="str">
        <f t="shared" si="64"/>
        <v/>
      </c>
      <c r="Q919" s="148" t="str">
        <f>IFERROR(F919*VLOOKUP(J919,'Table de correspondance'!$D:$E,2,FALSE),"")</f>
        <v/>
      </c>
      <c r="R919" s="148"/>
      <c r="U919" s="167" t="str">
        <f t="shared" si="63"/>
        <v/>
      </c>
      <c r="V919" s="167"/>
      <c r="AG919" s="65"/>
    </row>
    <row r="920" spans="16:33" x14ac:dyDescent="0.25">
      <c r="P920" s="136" t="str">
        <f t="shared" si="64"/>
        <v/>
      </c>
      <c r="Q920" s="148" t="str">
        <f>IFERROR(F920*VLOOKUP(J920,'Table de correspondance'!$D:$E,2,FALSE),"")</f>
        <v/>
      </c>
      <c r="R920" s="148"/>
      <c r="U920" s="167" t="str">
        <f t="shared" si="63"/>
        <v/>
      </c>
      <c r="V920" s="167"/>
      <c r="AG920" s="65"/>
    </row>
    <row r="921" spans="16:33" x14ac:dyDescent="0.25">
      <c r="P921" s="136" t="str">
        <f t="shared" si="64"/>
        <v/>
      </c>
      <c r="Q921" s="148" t="str">
        <f>IFERROR(F921*VLOOKUP(J921,'Table de correspondance'!$D:$E,2,FALSE),"")</f>
        <v/>
      </c>
      <c r="R921" s="148"/>
      <c r="U921" s="167" t="str">
        <f t="shared" si="63"/>
        <v/>
      </c>
      <c r="V921" s="167"/>
      <c r="AG921" s="65"/>
    </row>
    <row r="922" spans="16:33" x14ac:dyDescent="0.25">
      <c r="P922" s="136" t="str">
        <f t="shared" si="64"/>
        <v/>
      </c>
      <c r="Q922" s="148" t="str">
        <f>IFERROR(F922*VLOOKUP(J922,'Table de correspondance'!$D:$E,2,FALSE),"")</f>
        <v/>
      </c>
      <c r="R922" s="148"/>
      <c r="U922" s="167" t="str">
        <f t="shared" si="63"/>
        <v/>
      </c>
      <c r="V922" s="167"/>
      <c r="AG922" s="65"/>
    </row>
    <row r="923" spans="16:33" x14ac:dyDescent="0.25">
      <c r="P923" s="136" t="str">
        <f t="shared" si="64"/>
        <v/>
      </c>
      <c r="Q923" s="148" t="str">
        <f>IFERROR(F923*VLOOKUP(J923,'Table de correspondance'!$D:$E,2,FALSE),"")</f>
        <v/>
      </c>
      <c r="R923" s="148"/>
      <c r="U923" s="167" t="str">
        <f t="shared" si="63"/>
        <v/>
      </c>
      <c r="V923" s="167"/>
      <c r="AG923" s="65"/>
    </row>
    <row r="924" spans="16:33" x14ac:dyDescent="0.25">
      <c r="P924" s="136" t="str">
        <f t="shared" si="64"/>
        <v/>
      </c>
      <c r="Q924" s="148" t="str">
        <f>IFERROR(F924*VLOOKUP(J924,'Table de correspondance'!$D:$E,2,FALSE),"")</f>
        <v/>
      </c>
      <c r="R924" s="148"/>
      <c r="U924" s="167" t="str">
        <f t="shared" si="63"/>
        <v/>
      </c>
      <c r="V924" s="167"/>
      <c r="AG924" s="65"/>
    </row>
    <row r="925" spans="16:33" x14ac:dyDescent="0.25">
      <c r="P925" s="136" t="str">
        <f t="shared" si="64"/>
        <v/>
      </c>
      <c r="Q925" s="148" t="str">
        <f>IFERROR(F925*VLOOKUP(J925,'Table de correspondance'!$D:$E,2,FALSE),"")</f>
        <v/>
      </c>
      <c r="R925" s="148"/>
      <c r="U925" s="167" t="str">
        <f t="shared" si="63"/>
        <v/>
      </c>
      <c r="V925" s="167"/>
      <c r="AG925" s="65"/>
    </row>
    <row r="926" spans="16:33" x14ac:dyDescent="0.25">
      <c r="P926" s="136" t="str">
        <f t="shared" si="64"/>
        <v/>
      </c>
      <c r="Q926" s="148" t="str">
        <f>IFERROR(F926*VLOOKUP(J926,'Table de correspondance'!$D:$E,2,FALSE),"")</f>
        <v/>
      </c>
      <c r="R926" s="148"/>
      <c r="U926" s="167" t="str">
        <f t="shared" si="63"/>
        <v/>
      </c>
      <c r="V926" s="167"/>
      <c r="AG926" s="65"/>
    </row>
    <row r="927" spans="16:33" x14ac:dyDescent="0.25">
      <c r="P927" s="136" t="str">
        <f t="shared" si="64"/>
        <v/>
      </c>
      <c r="Q927" s="148" t="str">
        <f>IFERROR(F927*VLOOKUP(J927,'Table de correspondance'!$D:$E,2,FALSE),"")</f>
        <v/>
      </c>
      <c r="R927" s="148"/>
      <c r="U927" s="167" t="str">
        <f t="shared" si="63"/>
        <v/>
      </c>
      <c r="V927" s="167"/>
      <c r="AG927" s="65"/>
    </row>
    <row r="928" spans="16:33" x14ac:dyDescent="0.25">
      <c r="P928" s="136" t="str">
        <f t="shared" si="64"/>
        <v/>
      </c>
      <c r="Q928" s="148" t="str">
        <f>IFERROR(F928*VLOOKUP(J928,'Table de correspondance'!$D:$E,2,FALSE),"")</f>
        <v/>
      </c>
      <c r="R928" s="148"/>
      <c r="U928" s="167" t="str">
        <f t="shared" si="63"/>
        <v/>
      </c>
      <c r="V928" s="167"/>
      <c r="AG928" s="65"/>
    </row>
    <row r="929" spans="16:33" x14ac:dyDescent="0.25">
      <c r="P929" s="136" t="str">
        <f t="shared" si="64"/>
        <v/>
      </c>
      <c r="Q929" s="148" t="str">
        <f>IFERROR(F929*VLOOKUP(J929,'Table de correspondance'!$D:$E,2,FALSE),"")</f>
        <v/>
      </c>
      <c r="R929" s="148"/>
      <c r="U929" s="167" t="str">
        <f t="shared" si="63"/>
        <v/>
      </c>
      <c r="V929" s="167"/>
      <c r="AG929" s="65"/>
    </row>
    <row r="930" spans="16:33" x14ac:dyDescent="0.25">
      <c r="P930" s="136" t="str">
        <f t="shared" si="64"/>
        <v/>
      </c>
      <c r="Q930" s="148" t="str">
        <f>IFERROR(F930*VLOOKUP(J930,'Table de correspondance'!$D:$E,2,FALSE),"")</f>
        <v/>
      </c>
      <c r="R930" s="148"/>
      <c r="U930" s="167" t="str">
        <f t="shared" si="63"/>
        <v/>
      </c>
      <c r="V930" s="167"/>
      <c r="AG930" s="65"/>
    </row>
    <row r="931" spans="16:33" x14ac:dyDescent="0.25">
      <c r="P931" s="136" t="str">
        <f t="shared" si="64"/>
        <v/>
      </c>
      <c r="Q931" s="148" t="str">
        <f>IFERROR(F931*VLOOKUP(J931,'Table de correspondance'!$D:$E,2,FALSE),"")</f>
        <v/>
      </c>
      <c r="R931" s="148"/>
      <c r="U931" s="167" t="str">
        <f t="shared" si="63"/>
        <v/>
      </c>
      <c r="V931" s="167"/>
      <c r="AG931" s="65"/>
    </row>
    <row r="932" spans="16:33" x14ac:dyDescent="0.25">
      <c r="P932" s="136" t="str">
        <f t="shared" si="64"/>
        <v/>
      </c>
      <c r="Q932" s="148" t="str">
        <f>IFERROR(F932*VLOOKUP(J932,'Table de correspondance'!$D:$E,2,FALSE),"")</f>
        <v/>
      </c>
      <c r="R932" s="148"/>
      <c r="U932" s="167" t="str">
        <f t="shared" si="63"/>
        <v/>
      </c>
      <c r="V932" s="167"/>
      <c r="AG932" s="65"/>
    </row>
    <row r="933" spans="16:33" x14ac:dyDescent="0.25">
      <c r="P933" s="136" t="str">
        <f t="shared" si="64"/>
        <v/>
      </c>
      <c r="Q933" s="148" t="str">
        <f>IFERROR(F933*VLOOKUP(J933,'Table de correspondance'!$D:$E,2,FALSE),"")</f>
        <v/>
      </c>
      <c r="R933" s="148"/>
      <c r="U933" s="167" t="str">
        <f t="shared" si="63"/>
        <v/>
      </c>
      <c r="V933" s="167"/>
      <c r="AG933" s="65"/>
    </row>
    <row r="934" spans="16:33" x14ac:dyDescent="0.25">
      <c r="P934" s="136" t="str">
        <f t="shared" si="64"/>
        <v/>
      </c>
      <c r="Q934" s="148" t="str">
        <f>IFERROR(F934*VLOOKUP(J934,'Table de correspondance'!$D:$E,2,FALSE),"")</f>
        <v/>
      </c>
      <c r="R934" s="148"/>
      <c r="U934" s="167" t="str">
        <f t="shared" si="63"/>
        <v/>
      </c>
      <c r="V934" s="167"/>
      <c r="AG934" s="65"/>
    </row>
    <row r="935" spans="16:33" x14ac:dyDescent="0.25">
      <c r="P935" s="136" t="str">
        <f t="shared" si="64"/>
        <v/>
      </c>
      <c r="Q935" s="148" t="str">
        <f>IFERROR(F935*VLOOKUP(J935,'Table de correspondance'!$D:$E,2,FALSE),"")</f>
        <v/>
      </c>
      <c r="R935" s="148"/>
      <c r="U935" s="167" t="str">
        <f t="shared" si="63"/>
        <v/>
      </c>
      <c r="V935" s="167"/>
      <c r="AG935" s="65"/>
    </row>
    <row r="936" spans="16:33" x14ac:dyDescent="0.25">
      <c r="P936" s="136" t="str">
        <f t="shared" si="64"/>
        <v/>
      </c>
      <c r="Q936" s="148" t="str">
        <f>IFERROR(F936*VLOOKUP(J936,'Table de correspondance'!$D:$E,2,FALSE),"")</f>
        <v/>
      </c>
      <c r="R936" s="148"/>
      <c r="U936" s="167" t="str">
        <f t="shared" si="63"/>
        <v/>
      </c>
      <c r="V936" s="167"/>
      <c r="AG936" s="65"/>
    </row>
    <row r="937" spans="16:33" x14ac:dyDescent="0.25">
      <c r="P937" s="136" t="str">
        <f t="shared" si="64"/>
        <v/>
      </c>
      <c r="Q937" s="148" t="str">
        <f>IFERROR(F937*VLOOKUP(J937,'Table de correspondance'!$D:$E,2,FALSE),"")</f>
        <v/>
      </c>
      <c r="R937" s="148"/>
      <c r="U937" s="167" t="str">
        <f t="shared" si="63"/>
        <v/>
      </c>
      <c r="V937" s="167"/>
      <c r="AG937" s="65"/>
    </row>
    <row r="938" spans="16:33" x14ac:dyDescent="0.25">
      <c r="P938" s="136" t="str">
        <f t="shared" si="64"/>
        <v/>
      </c>
      <c r="Q938" s="148" t="str">
        <f>IFERROR(F938*VLOOKUP(J938,'Table de correspondance'!$D:$E,2,FALSE),"")</f>
        <v/>
      </c>
      <c r="R938" s="148"/>
      <c r="U938" s="167" t="str">
        <f t="shared" si="63"/>
        <v/>
      </c>
      <c r="V938" s="167"/>
      <c r="AG938" s="65"/>
    </row>
    <row r="939" spans="16:33" x14ac:dyDescent="0.25">
      <c r="P939" s="136" t="str">
        <f t="shared" si="64"/>
        <v/>
      </c>
      <c r="Q939" s="148" t="str">
        <f>IFERROR(F939*VLOOKUP(J939,'Table de correspondance'!$D:$E,2,FALSE),"")</f>
        <v/>
      </c>
      <c r="R939" s="148"/>
      <c r="U939" s="167" t="str">
        <f t="shared" si="63"/>
        <v/>
      </c>
      <c r="V939" s="167"/>
      <c r="AG939" s="65"/>
    </row>
    <row r="940" spans="16:33" x14ac:dyDescent="0.25">
      <c r="P940" s="136" t="str">
        <f t="shared" si="64"/>
        <v/>
      </c>
      <c r="Q940" s="148" t="str">
        <f>IFERROR(F940*VLOOKUP(J940,'Table de correspondance'!$D:$E,2,FALSE),"")</f>
        <v/>
      </c>
      <c r="R940" s="148"/>
      <c r="U940" s="167" t="str">
        <f t="shared" si="63"/>
        <v/>
      </c>
      <c r="V940" s="167"/>
      <c r="AG940" s="65"/>
    </row>
    <row r="941" spans="16:33" x14ac:dyDescent="0.25">
      <c r="P941" s="136" t="str">
        <f t="shared" si="64"/>
        <v/>
      </c>
      <c r="Q941" s="148" t="str">
        <f>IFERROR(F941*VLOOKUP(J941,'Table de correspondance'!$D:$E,2,FALSE),"")</f>
        <v/>
      </c>
      <c r="R941" s="148"/>
      <c r="U941" s="167" t="str">
        <f t="shared" si="63"/>
        <v/>
      </c>
      <c r="V941" s="167"/>
      <c r="AG941" s="65"/>
    </row>
    <row r="942" spans="16:33" x14ac:dyDescent="0.25">
      <c r="P942" s="136" t="str">
        <f t="shared" si="64"/>
        <v/>
      </c>
      <c r="Q942" s="148" t="str">
        <f>IFERROR(F942*VLOOKUP(J942,'Table de correspondance'!$D:$E,2,FALSE),"")</f>
        <v/>
      </c>
      <c r="R942" s="148"/>
      <c r="U942" s="167" t="str">
        <f t="shared" si="63"/>
        <v/>
      </c>
      <c r="V942" s="167"/>
      <c r="AG942" s="65"/>
    </row>
    <row r="943" spans="16:33" x14ac:dyDescent="0.25">
      <c r="P943" s="136" t="str">
        <f t="shared" si="64"/>
        <v/>
      </c>
      <c r="Q943" s="148" t="str">
        <f>IFERROR(F943*VLOOKUP(J943,'Table de correspondance'!$D:$E,2,FALSE),"")</f>
        <v/>
      </c>
      <c r="R943" s="148"/>
      <c r="U943" s="167" t="str">
        <f t="shared" si="63"/>
        <v/>
      </c>
      <c r="V943" s="167"/>
      <c r="AG943" s="65"/>
    </row>
    <row r="944" spans="16:33" x14ac:dyDescent="0.25">
      <c r="P944" s="136" t="str">
        <f t="shared" si="64"/>
        <v/>
      </c>
      <c r="Q944" s="148" t="str">
        <f>IFERROR(F944*VLOOKUP(J944,'Table de correspondance'!$D:$E,2,FALSE),"")</f>
        <v/>
      </c>
      <c r="R944" s="148"/>
      <c r="U944" s="167" t="str">
        <f t="shared" si="63"/>
        <v/>
      </c>
      <c r="V944" s="167"/>
      <c r="AG944" s="65"/>
    </row>
    <row r="945" spans="16:33" x14ac:dyDescent="0.25">
      <c r="P945" s="136" t="str">
        <f t="shared" si="64"/>
        <v/>
      </c>
      <c r="Q945" s="148" t="str">
        <f>IFERROR(F945*VLOOKUP(J945,'Table de correspondance'!$D:$E,2,FALSE),"")</f>
        <v/>
      </c>
      <c r="R945" s="148"/>
      <c r="U945" s="167" t="str">
        <f t="shared" si="63"/>
        <v/>
      </c>
      <c r="V945" s="167"/>
      <c r="AG945" s="65"/>
    </row>
    <row r="946" spans="16:33" x14ac:dyDescent="0.25">
      <c r="P946" s="136" t="str">
        <f t="shared" si="64"/>
        <v/>
      </c>
      <c r="Q946" s="148" t="str">
        <f>IFERROR(F946*VLOOKUP(J946,'Table de correspondance'!$D:$E,2,FALSE),"")</f>
        <v/>
      </c>
      <c r="R946" s="148"/>
      <c r="U946" s="167" t="str">
        <f t="shared" si="63"/>
        <v/>
      </c>
      <c r="V946" s="167"/>
      <c r="AG946" s="65"/>
    </row>
    <row r="947" spans="16:33" x14ac:dyDescent="0.25">
      <c r="P947" s="136" t="str">
        <f t="shared" si="64"/>
        <v/>
      </c>
      <c r="Q947" s="148" t="str">
        <f>IFERROR(F947*VLOOKUP(J947,'Table de correspondance'!$D:$E,2,FALSE),"")</f>
        <v/>
      </c>
      <c r="R947" s="148"/>
      <c r="U947" s="167" t="str">
        <f t="shared" si="63"/>
        <v/>
      </c>
      <c r="V947" s="167"/>
      <c r="AG947" s="65"/>
    </row>
    <row r="948" spans="16:33" x14ac:dyDescent="0.25">
      <c r="P948" s="136" t="str">
        <f t="shared" si="64"/>
        <v/>
      </c>
      <c r="Q948" s="148" t="str">
        <f>IFERROR(F948*VLOOKUP(J948,'Table de correspondance'!$D:$E,2,FALSE),"")</f>
        <v/>
      </c>
      <c r="R948" s="148"/>
      <c r="U948" s="167" t="str">
        <f t="shared" si="63"/>
        <v/>
      </c>
      <c r="V948" s="167"/>
      <c r="AG948" s="65"/>
    </row>
    <row r="949" spans="16:33" x14ac:dyDescent="0.25">
      <c r="P949" s="136" t="str">
        <f t="shared" si="64"/>
        <v/>
      </c>
      <c r="Q949" s="148" t="str">
        <f>IFERROR(F949*VLOOKUP(J949,'Table de correspondance'!$D:$E,2,FALSE),"")</f>
        <v/>
      </c>
      <c r="R949" s="148"/>
      <c r="U949" s="167" t="str">
        <f t="shared" si="63"/>
        <v/>
      </c>
      <c r="V949" s="167"/>
      <c r="AG949" s="65"/>
    </row>
    <row r="950" spans="16:33" x14ac:dyDescent="0.25">
      <c r="P950" s="136" t="str">
        <f t="shared" si="64"/>
        <v/>
      </c>
      <c r="Q950" s="148" t="str">
        <f>IFERROR(F950*VLOOKUP(J950,'Table de correspondance'!$D:$E,2,FALSE),"")</f>
        <v/>
      </c>
      <c r="R950" s="148"/>
      <c r="U950" s="167" t="str">
        <f t="shared" ref="U950:U996" si="65">IF(T950="","",T950*(1-H950))</f>
        <v/>
      </c>
      <c r="V950" s="167"/>
      <c r="AG950" s="65"/>
    </row>
    <row r="951" spans="16:33" x14ac:dyDescent="0.25">
      <c r="P951" s="136" t="str">
        <f t="shared" si="64"/>
        <v/>
      </c>
      <c r="Q951" s="148" t="str">
        <f>IFERROR(F951*VLOOKUP(J951,'Table de correspondance'!$D:$E,2,FALSE),"")</f>
        <v/>
      </c>
      <c r="R951" s="148"/>
      <c r="U951" s="167" t="str">
        <f t="shared" si="65"/>
        <v/>
      </c>
      <c r="V951" s="167"/>
      <c r="AG951" s="65"/>
    </row>
    <row r="952" spans="16:33" x14ac:dyDescent="0.25">
      <c r="P952" s="136" t="str">
        <f t="shared" si="64"/>
        <v/>
      </c>
      <c r="Q952" s="148" t="str">
        <f>IFERROR(F952*VLOOKUP(J952,'Table de correspondance'!$D:$E,2,FALSE),"")</f>
        <v/>
      </c>
      <c r="R952" s="148"/>
      <c r="U952" s="167" t="str">
        <f t="shared" si="65"/>
        <v/>
      </c>
      <c r="V952" s="167"/>
      <c r="AG952" s="65"/>
    </row>
    <row r="953" spans="16:33" x14ac:dyDescent="0.25">
      <c r="P953" s="136" t="str">
        <f t="shared" si="64"/>
        <v/>
      </c>
      <c r="Q953" s="148" t="str">
        <f>IFERROR(F953*VLOOKUP(J953,'Table de correspondance'!$D:$E,2,FALSE),"")</f>
        <v/>
      </c>
      <c r="R953" s="148"/>
      <c r="U953" s="167" t="str">
        <f t="shared" si="65"/>
        <v/>
      </c>
      <c r="V953" s="167"/>
      <c r="AG953" s="65"/>
    </row>
    <row r="954" spans="16:33" x14ac:dyDescent="0.25">
      <c r="P954" s="136" t="str">
        <f t="shared" si="64"/>
        <v/>
      </c>
      <c r="Q954" s="148" t="str">
        <f>IFERROR(F954*VLOOKUP(J954,'Table de correspondance'!$D:$E,2,FALSE),"")</f>
        <v/>
      </c>
      <c r="R954" s="148"/>
      <c r="U954" s="167" t="str">
        <f t="shared" si="65"/>
        <v/>
      </c>
      <c r="V954" s="167"/>
      <c r="AG954" s="65"/>
    </row>
    <row r="955" spans="16:33" x14ac:dyDescent="0.25">
      <c r="P955" s="136" t="str">
        <f t="shared" si="64"/>
        <v/>
      </c>
      <c r="Q955" s="148" t="str">
        <f>IFERROR(F955*VLOOKUP(J955,'Table de correspondance'!$D:$E,2,FALSE),"")</f>
        <v/>
      </c>
      <c r="R955" s="148"/>
      <c r="U955" s="167" t="str">
        <f t="shared" si="65"/>
        <v/>
      </c>
      <c r="V955" s="167"/>
      <c r="AG955" s="65"/>
    </row>
    <row r="956" spans="16:33" x14ac:dyDescent="0.25">
      <c r="P956" s="136" t="str">
        <f t="shared" si="64"/>
        <v/>
      </c>
      <c r="Q956" s="148" t="str">
        <f>IFERROR(F956*VLOOKUP(J956,'Table de correspondance'!$D:$E,2,FALSE),"")</f>
        <v/>
      </c>
      <c r="R956" s="148"/>
      <c r="U956" s="167" t="str">
        <f t="shared" si="65"/>
        <v/>
      </c>
      <c r="V956" s="167"/>
      <c r="AG956" s="65"/>
    </row>
    <row r="957" spans="16:33" x14ac:dyDescent="0.25">
      <c r="P957" s="136" t="str">
        <f t="shared" si="64"/>
        <v/>
      </c>
      <c r="Q957" s="148" t="str">
        <f>IFERROR(F957*VLOOKUP(J957,'Table de correspondance'!$D:$E,2,FALSE),"")</f>
        <v/>
      </c>
      <c r="R957" s="148"/>
      <c r="U957" s="167" t="str">
        <f t="shared" si="65"/>
        <v/>
      </c>
      <c r="V957" s="167"/>
      <c r="AG957" s="65"/>
    </row>
    <row r="958" spans="16:33" x14ac:dyDescent="0.25">
      <c r="P958" s="136" t="str">
        <f t="shared" si="64"/>
        <v/>
      </c>
      <c r="Q958" s="148" t="str">
        <f>IFERROR(F958*VLOOKUP(J958,'Table de correspondance'!$D:$E,2,FALSE),"")</f>
        <v/>
      </c>
      <c r="R958" s="148"/>
      <c r="U958" s="167" t="str">
        <f t="shared" si="65"/>
        <v/>
      </c>
      <c r="V958" s="167"/>
      <c r="AG958" s="65"/>
    </row>
    <row r="959" spans="16:33" x14ac:dyDescent="0.25">
      <c r="P959" s="136" t="str">
        <f t="shared" si="64"/>
        <v/>
      </c>
      <c r="Q959" s="148" t="str">
        <f>IFERROR(F959*VLOOKUP(J959,'Table de correspondance'!$D:$E,2,FALSE),"")</f>
        <v/>
      </c>
      <c r="R959" s="148"/>
      <c r="U959" s="167" t="str">
        <f t="shared" si="65"/>
        <v/>
      </c>
      <c r="V959" s="167"/>
      <c r="AG959" s="65"/>
    </row>
    <row r="960" spans="16:33" x14ac:dyDescent="0.25">
      <c r="P960" s="136" t="str">
        <f t="shared" si="64"/>
        <v/>
      </c>
      <c r="Q960" s="148" t="str">
        <f>IFERROR(F960*VLOOKUP(J960,'Table de correspondance'!$D:$E,2,FALSE),"")</f>
        <v/>
      </c>
      <c r="R960" s="148"/>
      <c r="U960" s="167" t="str">
        <f t="shared" si="65"/>
        <v/>
      </c>
      <c r="V960" s="167"/>
      <c r="AG960" s="65"/>
    </row>
    <row r="961" spans="16:33" x14ac:dyDescent="0.25">
      <c r="P961" s="136" t="str">
        <f t="shared" si="64"/>
        <v/>
      </c>
      <c r="Q961" s="148" t="str">
        <f>IFERROR(F961*VLOOKUP(J961,'Table de correspondance'!$D:$E,2,FALSE),"")</f>
        <v/>
      </c>
      <c r="R961" s="148"/>
      <c r="U961" s="167" t="str">
        <f t="shared" si="65"/>
        <v/>
      </c>
      <c r="V961" s="167"/>
      <c r="AG961" s="65"/>
    </row>
    <row r="962" spans="16:33" x14ac:dyDescent="0.25">
      <c r="P962" s="136" t="str">
        <f t="shared" si="64"/>
        <v/>
      </c>
      <c r="Q962" s="148" t="str">
        <f>IFERROR(F962*VLOOKUP(J962,'Table de correspondance'!$D:$E,2,FALSE),"")</f>
        <v/>
      </c>
      <c r="R962" s="148"/>
      <c r="U962" s="167" t="str">
        <f t="shared" si="65"/>
        <v/>
      </c>
      <c r="V962" s="167"/>
      <c r="AG962" s="65"/>
    </row>
    <row r="963" spans="16:33" x14ac:dyDescent="0.25">
      <c r="P963" s="136" t="str">
        <f t="shared" si="64"/>
        <v/>
      </c>
      <c r="Q963" s="148" t="str">
        <f>IFERROR(F963*VLOOKUP(J963,'Table de correspondance'!$D:$E,2,FALSE),"")</f>
        <v/>
      </c>
      <c r="R963" s="148"/>
      <c r="U963" s="167" t="str">
        <f t="shared" si="65"/>
        <v/>
      </c>
      <c r="V963" s="167"/>
      <c r="AG963" s="65"/>
    </row>
    <row r="964" spans="16:33" x14ac:dyDescent="0.25">
      <c r="P964" s="136" t="str">
        <f t="shared" si="64"/>
        <v/>
      </c>
      <c r="Q964" s="148" t="str">
        <f>IFERROR(F964*VLOOKUP(J964,'Table de correspondance'!$D:$E,2,FALSE),"")</f>
        <v/>
      </c>
      <c r="R964" s="148"/>
      <c r="U964" s="167" t="str">
        <f t="shared" si="65"/>
        <v/>
      </c>
      <c r="V964" s="167"/>
      <c r="AG964" s="65"/>
    </row>
    <row r="965" spans="16:33" x14ac:dyDescent="0.25">
      <c r="P965" s="136" t="str">
        <f t="shared" si="64"/>
        <v/>
      </c>
      <c r="Q965" s="148" t="str">
        <f>IFERROR(F965*VLOOKUP(J965,'Table de correspondance'!$D:$E,2,FALSE),"")</f>
        <v/>
      </c>
      <c r="R965" s="148"/>
      <c r="U965" s="167" t="str">
        <f t="shared" si="65"/>
        <v/>
      </c>
      <c r="V965" s="167"/>
      <c r="AG965" s="65"/>
    </row>
    <row r="966" spans="16:33" x14ac:dyDescent="0.25">
      <c r="P966" s="136" t="str">
        <f t="shared" si="64"/>
        <v/>
      </c>
      <c r="Q966" s="148" t="str">
        <f>IFERROR(F966*VLOOKUP(J966,'Table de correspondance'!$D:$E,2,FALSE),"")</f>
        <v/>
      </c>
      <c r="R966" s="148"/>
      <c r="U966" s="167" t="str">
        <f t="shared" si="65"/>
        <v/>
      </c>
      <c r="V966" s="167"/>
      <c r="AG966" s="65"/>
    </row>
    <row r="967" spans="16:33" x14ac:dyDescent="0.25">
      <c r="P967" s="136" t="str">
        <f t="shared" si="64"/>
        <v/>
      </c>
      <c r="Q967" s="148" t="str">
        <f>IFERROR(F967*VLOOKUP(J967,'Table de correspondance'!$D:$E,2,FALSE),"")</f>
        <v/>
      </c>
      <c r="R967" s="148"/>
      <c r="U967" s="167" t="str">
        <f t="shared" si="65"/>
        <v/>
      </c>
      <c r="V967" s="167"/>
      <c r="AG967" s="65"/>
    </row>
    <row r="968" spans="16:33" x14ac:dyDescent="0.25">
      <c r="P968" s="136" t="str">
        <f t="shared" si="64"/>
        <v/>
      </c>
      <c r="Q968" s="148" t="str">
        <f>IFERROR(F968*VLOOKUP(J968,'Table de correspondance'!$D:$E,2,FALSE),"")</f>
        <v/>
      </c>
      <c r="R968" s="148"/>
      <c r="U968" s="167" t="str">
        <f t="shared" si="65"/>
        <v/>
      </c>
      <c r="V968" s="167"/>
      <c r="AG968" s="65"/>
    </row>
    <row r="969" spans="16:33" x14ac:dyDescent="0.25">
      <c r="P969" s="136" t="str">
        <f t="shared" si="64"/>
        <v/>
      </c>
      <c r="Q969" s="148" t="str">
        <f>IFERROR(F969*VLOOKUP(J969,'Table de correspondance'!$D:$E,2,FALSE),"")</f>
        <v/>
      </c>
      <c r="R969" s="148"/>
      <c r="U969" s="167" t="str">
        <f t="shared" si="65"/>
        <v/>
      </c>
      <c r="V969" s="167"/>
      <c r="AG969" s="65"/>
    </row>
    <row r="970" spans="16:33" x14ac:dyDescent="0.25">
      <c r="P970" s="136" t="str">
        <f t="shared" si="64"/>
        <v/>
      </c>
      <c r="Q970" s="148" t="str">
        <f>IFERROR(F970*VLOOKUP(J970,'Table de correspondance'!$D:$E,2,FALSE),"")</f>
        <v/>
      </c>
      <c r="R970" s="148"/>
      <c r="U970" s="167" t="str">
        <f t="shared" si="65"/>
        <v/>
      </c>
      <c r="V970" s="167"/>
      <c r="AG970" s="65"/>
    </row>
    <row r="971" spans="16:33" x14ac:dyDescent="0.25">
      <c r="P971" s="136" t="str">
        <f t="shared" si="64"/>
        <v/>
      </c>
      <c r="Q971" s="148" t="str">
        <f>IFERROR(F971*VLOOKUP(J971,'Table de correspondance'!$D:$E,2,FALSE),"")</f>
        <v/>
      </c>
      <c r="R971" s="148"/>
      <c r="U971" s="167" t="str">
        <f t="shared" si="65"/>
        <v/>
      </c>
      <c r="V971" s="167"/>
      <c r="AG971" s="65"/>
    </row>
    <row r="972" spans="16:33" x14ac:dyDescent="0.25">
      <c r="P972" s="136" t="str">
        <f t="shared" si="64"/>
        <v/>
      </c>
      <c r="Q972" s="148" t="str">
        <f>IFERROR(F972*VLOOKUP(J972,'Table de correspondance'!$D:$E,2,FALSE),"")</f>
        <v/>
      </c>
      <c r="R972" s="148"/>
      <c r="U972" s="167" t="str">
        <f t="shared" si="65"/>
        <v/>
      </c>
      <c r="V972" s="167"/>
      <c r="AG972" s="65"/>
    </row>
    <row r="973" spans="16:33" x14ac:dyDescent="0.25">
      <c r="P973" s="136" t="str">
        <f t="shared" si="64"/>
        <v/>
      </c>
      <c r="Q973" s="148" t="str">
        <f>IFERROR(F973*VLOOKUP(J973,'Table de correspondance'!$D:$E,2,FALSE),"")</f>
        <v/>
      </c>
      <c r="R973" s="148"/>
      <c r="U973" s="167" t="str">
        <f t="shared" si="65"/>
        <v/>
      </c>
      <c r="V973" s="167"/>
      <c r="AG973" s="65"/>
    </row>
    <row r="974" spans="16:33" x14ac:dyDescent="0.25">
      <c r="P974" s="136" t="str">
        <f t="shared" si="64"/>
        <v/>
      </c>
      <c r="Q974" s="148" t="str">
        <f>IFERROR(F974*VLOOKUP(J974,'Table de correspondance'!$D:$E,2,FALSE),"")</f>
        <v/>
      </c>
      <c r="R974" s="148"/>
      <c r="U974" s="167" t="str">
        <f t="shared" si="65"/>
        <v/>
      </c>
      <c r="V974" s="167"/>
      <c r="AG974" s="65"/>
    </row>
    <row r="975" spans="16:33" x14ac:dyDescent="0.25">
      <c r="P975" s="136" t="str">
        <f t="shared" ref="P975:P996" si="66">_xlfn.CONCAT(B975,C975,D975,E975)</f>
        <v/>
      </c>
      <c r="Q975" s="148" t="str">
        <f>IFERROR(F975*VLOOKUP(J975,'Table de correspondance'!$D:$E,2,FALSE),"")</f>
        <v/>
      </c>
      <c r="R975" s="148"/>
      <c r="U975" s="167" t="str">
        <f t="shared" si="65"/>
        <v/>
      </c>
      <c r="V975" s="167"/>
      <c r="AG975" s="65"/>
    </row>
    <row r="976" spans="16:33" x14ac:dyDescent="0.25">
      <c r="P976" s="136" t="str">
        <f t="shared" si="66"/>
        <v/>
      </c>
      <c r="Q976" s="148" t="str">
        <f>IFERROR(F976*VLOOKUP(J976,'Table de correspondance'!$D:$E,2,FALSE),"")</f>
        <v/>
      </c>
      <c r="R976" s="148"/>
      <c r="U976" s="167" t="str">
        <f t="shared" si="65"/>
        <v/>
      </c>
      <c r="V976" s="167"/>
      <c r="AG976" s="65"/>
    </row>
    <row r="977" spans="16:33" x14ac:dyDescent="0.25">
      <c r="P977" s="136" t="str">
        <f t="shared" si="66"/>
        <v/>
      </c>
      <c r="Q977" s="148" t="str">
        <f>IFERROR(F977*VLOOKUP(J977,'Table de correspondance'!$D:$E,2,FALSE),"")</f>
        <v/>
      </c>
      <c r="R977" s="148"/>
      <c r="U977" s="167" t="str">
        <f t="shared" si="65"/>
        <v/>
      </c>
      <c r="V977" s="167"/>
      <c r="AG977" s="65"/>
    </row>
    <row r="978" spans="16:33" x14ac:dyDescent="0.25">
      <c r="P978" s="136" t="str">
        <f t="shared" si="66"/>
        <v/>
      </c>
      <c r="Q978" s="148" t="str">
        <f>IFERROR(F978*VLOOKUP(J978,'Table de correspondance'!$D:$E,2,FALSE),"")</f>
        <v/>
      </c>
      <c r="R978" s="148"/>
      <c r="U978" s="167" t="str">
        <f t="shared" si="65"/>
        <v/>
      </c>
      <c r="V978" s="167"/>
      <c r="AG978" s="65"/>
    </row>
    <row r="979" spans="16:33" x14ac:dyDescent="0.25">
      <c r="P979" s="136" t="str">
        <f t="shared" si="66"/>
        <v/>
      </c>
      <c r="Q979" s="148" t="str">
        <f>IFERROR(F979*VLOOKUP(J979,'Table de correspondance'!$D:$E,2,FALSE),"")</f>
        <v/>
      </c>
      <c r="R979" s="148"/>
      <c r="U979" s="167" t="str">
        <f t="shared" si="65"/>
        <v/>
      </c>
      <c r="V979" s="167"/>
      <c r="AG979" s="65"/>
    </row>
    <row r="980" spans="16:33" x14ac:dyDescent="0.25">
      <c r="P980" s="136" t="str">
        <f t="shared" si="66"/>
        <v/>
      </c>
      <c r="Q980" s="148" t="str">
        <f>IFERROR(F980*VLOOKUP(J980,'Table de correspondance'!$D:$E,2,FALSE),"")</f>
        <v/>
      </c>
      <c r="R980" s="148"/>
      <c r="U980" s="167" t="str">
        <f t="shared" si="65"/>
        <v/>
      </c>
      <c r="V980" s="167"/>
      <c r="AG980" s="65"/>
    </row>
    <row r="981" spans="16:33" x14ac:dyDescent="0.25">
      <c r="P981" s="136" t="str">
        <f t="shared" si="66"/>
        <v/>
      </c>
      <c r="Q981" s="148" t="str">
        <f>IFERROR(F981*VLOOKUP(J981,'Table de correspondance'!$D:$E,2,FALSE),"")</f>
        <v/>
      </c>
      <c r="R981" s="148"/>
      <c r="U981" s="167" t="str">
        <f t="shared" si="65"/>
        <v/>
      </c>
      <c r="V981" s="167"/>
      <c r="AG981" s="65"/>
    </row>
    <row r="982" spans="16:33" x14ac:dyDescent="0.25">
      <c r="P982" s="136" t="str">
        <f t="shared" si="66"/>
        <v/>
      </c>
      <c r="Q982" s="148" t="str">
        <f>IFERROR(F982*VLOOKUP(J982,'Table de correspondance'!$D:$E,2,FALSE),"")</f>
        <v/>
      </c>
      <c r="R982" s="148"/>
      <c r="U982" s="167" t="str">
        <f t="shared" si="65"/>
        <v/>
      </c>
      <c r="V982" s="167"/>
      <c r="AG982" s="65"/>
    </row>
    <row r="983" spans="16:33" x14ac:dyDescent="0.25">
      <c r="P983" s="136" t="str">
        <f t="shared" si="66"/>
        <v/>
      </c>
      <c r="Q983" s="148" t="str">
        <f>IFERROR(F983*VLOOKUP(J983,'Table de correspondance'!$D:$E,2,FALSE),"")</f>
        <v/>
      </c>
      <c r="R983" s="148"/>
      <c r="U983" s="167" t="str">
        <f t="shared" si="65"/>
        <v/>
      </c>
      <c r="V983" s="167"/>
      <c r="AG983" s="65"/>
    </row>
    <row r="984" spans="16:33" x14ac:dyDescent="0.25">
      <c r="P984" s="136" t="str">
        <f t="shared" si="66"/>
        <v/>
      </c>
      <c r="Q984" s="148" t="str">
        <f>IFERROR(F984*VLOOKUP(J984,'Table de correspondance'!$D:$E,2,FALSE),"")</f>
        <v/>
      </c>
      <c r="R984" s="148"/>
      <c r="U984" s="167" t="str">
        <f t="shared" si="65"/>
        <v/>
      </c>
      <c r="V984" s="167"/>
      <c r="AG984" s="65"/>
    </row>
    <row r="985" spans="16:33" x14ac:dyDescent="0.25">
      <c r="P985" s="136" t="str">
        <f t="shared" si="66"/>
        <v/>
      </c>
      <c r="Q985" s="148" t="str">
        <f>IFERROR(F985*VLOOKUP(J985,'Table de correspondance'!$D:$E,2,FALSE),"")</f>
        <v/>
      </c>
      <c r="R985" s="148"/>
      <c r="U985" s="167" t="str">
        <f t="shared" si="65"/>
        <v/>
      </c>
      <c r="V985" s="167"/>
      <c r="AG985" s="65"/>
    </row>
    <row r="986" spans="16:33" x14ac:dyDescent="0.25">
      <c r="P986" s="136" t="str">
        <f t="shared" si="66"/>
        <v/>
      </c>
      <c r="Q986" s="148" t="str">
        <f>IFERROR(F986*VLOOKUP(J986,'Table de correspondance'!$D:$E,2,FALSE),"")</f>
        <v/>
      </c>
      <c r="R986" s="148"/>
      <c r="U986" s="167" t="str">
        <f t="shared" si="65"/>
        <v/>
      </c>
      <c r="V986" s="167"/>
      <c r="AG986" s="65"/>
    </row>
    <row r="987" spans="16:33" x14ac:dyDescent="0.25">
      <c r="P987" s="136" t="str">
        <f t="shared" si="66"/>
        <v/>
      </c>
      <c r="Q987" s="148" t="str">
        <f>IFERROR(F987*VLOOKUP(J987,'Table de correspondance'!$D:$E,2,FALSE),"")</f>
        <v/>
      </c>
      <c r="R987" s="148"/>
      <c r="U987" s="167" t="str">
        <f t="shared" si="65"/>
        <v/>
      </c>
      <c r="V987" s="167"/>
      <c r="AG987" s="65"/>
    </row>
    <row r="988" spans="16:33" x14ac:dyDescent="0.25">
      <c r="P988" s="136" t="str">
        <f t="shared" si="66"/>
        <v/>
      </c>
      <c r="Q988" s="148" t="str">
        <f>IFERROR(F988*VLOOKUP(J988,'Table de correspondance'!$D:$E,2,FALSE),"")</f>
        <v/>
      </c>
      <c r="R988" s="148"/>
      <c r="U988" s="167" t="str">
        <f t="shared" si="65"/>
        <v/>
      </c>
      <c r="V988" s="167"/>
      <c r="AG988" s="65"/>
    </row>
    <row r="989" spans="16:33" x14ac:dyDescent="0.25">
      <c r="P989" s="136" t="str">
        <f t="shared" si="66"/>
        <v/>
      </c>
      <c r="Q989" s="148" t="str">
        <f>IFERROR(F989*VLOOKUP(J989,'Table de correspondance'!$D:$E,2,FALSE),"")</f>
        <v/>
      </c>
      <c r="R989" s="148"/>
      <c r="U989" s="167" t="str">
        <f t="shared" si="65"/>
        <v/>
      </c>
      <c r="V989" s="167"/>
      <c r="AG989" s="65"/>
    </row>
    <row r="990" spans="16:33" x14ac:dyDescent="0.25">
      <c r="P990" s="136" t="str">
        <f t="shared" si="66"/>
        <v/>
      </c>
      <c r="Q990" s="148" t="str">
        <f>IFERROR(F990*VLOOKUP(J990,'Table de correspondance'!$D:$E,2,FALSE),"")</f>
        <v/>
      </c>
      <c r="R990" s="148"/>
      <c r="U990" s="167" t="str">
        <f t="shared" si="65"/>
        <v/>
      </c>
      <c r="V990" s="167"/>
      <c r="AG990" s="65"/>
    </row>
    <row r="991" spans="16:33" x14ac:dyDescent="0.25">
      <c r="P991" s="136" t="str">
        <f t="shared" si="66"/>
        <v/>
      </c>
      <c r="Q991" s="148" t="str">
        <f>IFERROR(F991*VLOOKUP(J991,'Table de correspondance'!$D:$E,2,FALSE),"")</f>
        <v/>
      </c>
      <c r="R991" s="148"/>
      <c r="U991" s="167" t="str">
        <f t="shared" si="65"/>
        <v/>
      </c>
      <c r="V991" s="167"/>
      <c r="AG991" s="65"/>
    </row>
    <row r="992" spans="16:33" x14ac:dyDescent="0.25">
      <c r="P992" s="136" t="str">
        <f t="shared" si="66"/>
        <v/>
      </c>
      <c r="Q992" s="148" t="str">
        <f>IFERROR(F992*VLOOKUP(J992,'Table de correspondance'!$D:$E,2,FALSE),"")</f>
        <v/>
      </c>
      <c r="R992" s="148"/>
      <c r="U992" s="167" t="str">
        <f t="shared" si="65"/>
        <v/>
      </c>
      <c r="V992" s="167"/>
      <c r="AG992" s="65"/>
    </row>
    <row r="993" spans="16:33" x14ac:dyDescent="0.25">
      <c r="P993" s="136" t="str">
        <f t="shared" si="66"/>
        <v/>
      </c>
      <c r="Q993" s="148" t="str">
        <f>IFERROR(F993*VLOOKUP(J993,'Table de correspondance'!$D:$E,2,FALSE),"")</f>
        <v/>
      </c>
      <c r="R993" s="148"/>
      <c r="U993" s="167" t="str">
        <f t="shared" si="65"/>
        <v/>
      </c>
      <c r="V993" s="167"/>
      <c r="AG993" s="65"/>
    </row>
    <row r="994" spans="16:33" x14ac:dyDescent="0.25">
      <c r="P994" s="136" t="str">
        <f t="shared" si="66"/>
        <v/>
      </c>
      <c r="Q994" s="148" t="str">
        <f>IFERROR(F994*VLOOKUP(J994,'Table de correspondance'!$D:$E,2,FALSE),"")</f>
        <v/>
      </c>
      <c r="R994" s="148"/>
      <c r="U994" s="167" t="str">
        <f t="shared" si="65"/>
        <v/>
      </c>
      <c r="V994" s="167"/>
      <c r="AG994" s="65"/>
    </row>
    <row r="995" spans="16:33" x14ac:dyDescent="0.25">
      <c r="P995" s="136" t="str">
        <f t="shared" si="66"/>
        <v/>
      </c>
      <c r="Q995" s="148" t="str">
        <f>IFERROR(F995*VLOOKUP(J995,'Table de correspondance'!$D:$E,2,FALSE),"")</f>
        <v/>
      </c>
      <c r="R995" s="148"/>
      <c r="U995" s="167" t="str">
        <f t="shared" si="65"/>
        <v/>
      </c>
      <c r="V995" s="167"/>
      <c r="AG995" s="65"/>
    </row>
    <row r="996" spans="16:33" x14ac:dyDescent="0.25">
      <c r="P996" s="136" t="str">
        <f t="shared" si="66"/>
        <v/>
      </c>
      <c r="Q996" s="148" t="str">
        <f>IFERROR(F996*VLOOKUP(J996,'Table de correspondance'!$D:$E,2,FALSE),"")</f>
        <v/>
      </c>
      <c r="R996" s="148"/>
      <c r="U996" s="167" t="str">
        <f t="shared" si="65"/>
        <v/>
      </c>
      <c r="V996" s="167"/>
      <c r="AG996" s="65"/>
    </row>
    <row r="997" spans="16:33" x14ac:dyDescent="0.25">
      <c r="AG997" s="65"/>
    </row>
    <row r="998" spans="16:33" x14ac:dyDescent="0.25">
      <c r="AG998" s="65"/>
    </row>
    <row r="999" spans="16:33" x14ac:dyDescent="0.25">
      <c r="AG999" s="65"/>
    </row>
    <row r="1000" spans="16:33" x14ac:dyDescent="0.25">
      <c r="AG1000" s="65"/>
    </row>
    <row r="1001" spans="16:33" x14ac:dyDescent="0.25">
      <c r="AG1001" s="65"/>
    </row>
    <row r="1002" spans="16:33" x14ac:dyDescent="0.25">
      <c r="AG1002" s="65"/>
    </row>
    <row r="1003" spans="16:33" x14ac:dyDescent="0.25">
      <c r="AG1003" s="65"/>
    </row>
    <row r="1004" spans="16:33" x14ac:dyDescent="0.25">
      <c r="AG1004" s="65"/>
    </row>
    <row r="1005" spans="16:33" x14ac:dyDescent="0.25">
      <c r="AG1005" s="65"/>
    </row>
    <row r="1006" spans="16:33" x14ac:dyDescent="0.25">
      <c r="AG1006" s="65"/>
    </row>
    <row r="1007" spans="16:33" x14ac:dyDescent="0.25">
      <c r="AG1007" s="65"/>
    </row>
    <row r="1008" spans="16:33" x14ac:dyDescent="0.25">
      <c r="AG1008" s="65"/>
    </row>
    <row r="1009" spans="33:33" x14ac:dyDescent="0.25">
      <c r="AG1009" s="65"/>
    </row>
    <row r="1010" spans="33:33" x14ac:dyDescent="0.25">
      <c r="AG1010" s="65"/>
    </row>
    <row r="1011" spans="33:33" x14ac:dyDescent="0.25">
      <c r="AG1011" s="65"/>
    </row>
    <row r="1012" spans="33:33" x14ac:dyDescent="0.25">
      <c r="AG1012" s="65"/>
    </row>
    <row r="1013" spans="33:33" x14ac:dyDescent="0.25">
      <c r="AG1013" s="65"/>
    </row>
    <row r="1014" spans="33:33" x14ac:dyDescent="0.25">
      <c r="AG1014" s="65"/>
    </row>
    <row r="1015" spans="33:33" x14ac:dyDescent="0.25">
      <c r="AG1015" s="65"/>
    </row>
    <row r="1016" spans="33:33" x14ac:dyDescent="0.25">
      <c r="AG1016" s="65"/>
    </row>
    <row r="1017" spans="33:33" x14ac:dyDescent="0.25">
      <c r="AG1017" s="65"/>
    </row>
    <row r="1018" spans="33:33" x14ac:dyDescent="0.25">
      <c r="AG1018" s="65"/>
    </row>
    <row r="1019" spans="33:33" x14ac:dyDescent="0.25">
      <c r="AG1019" s="65"/>
    </row>
    <row r="1020" spans="33:33" x14ac:dyDescent="0.25">
      <c r="AG1020" s="65"/>
    </row>
    <row r="1021" spans="33:33" x14ac:dyDescent="0.25">
      <c r="AG1021" s="65"/>
    </row>
    <row r="1022" spans="33:33" x14ac:dyDescent="0.25">
      <c r="AG1022" s="65"/>
    </row>
    <row r="1023" spans="33:33" x14ac:dyDescent="0.25">
      <c r="AG1023" s="65"/>
    </row>
    <row r="1024" spans="33:33" x14ac:dyDescent="0.25">
      <c r="AG1024" s="65"/>
    </row>
    <row r="1025" spans="33:33" x14ac:dyDescent="0.25">
      <c r="AG1025" s="65"/>
    </row>
    <row r="1026" spans="33:33" x14ac:dyDescent="0.25">
      <c r="AG1026" s="65"/>
    </row>
    <row r="1027" spans="33:33" x14ac:dyDescent="0.25">
      <c r="AG1027" s="65"/>
    </row>
    <row r="1028" spans="33:33" x14ac:dyDescent="0.25">
      <c r="AG1028" s="65"/>
    </row>
    <row r="1029" spans="33:33" x14ac:dyDescent="0.25">
      <c r="AG1029" s="65"/>
    </row>
    <row r="1030" spans="33:33" x14ac:dyDescent="0.25">
      <c r="AG1030" s="65"/>
    </row>
    <row r="1031" spans="33:33" x14ac:dyDescent="0.25">
      <c r="AG1031" s="65"/>
    </row>
    <row r="1032" spans="33:33" x14ac:dyDescent="0.25">
      <c r="AG1032" s="65"/>
    </row>
    <row r="1033" spans="33:33" x14ac:dyDescent="0.25">
      <c r="AG1033" s="65"/>
    </row>
    <row r="1034" spans="33:33" x14ac:dyDescent="0.25">
      <c r="AG1034" s="65"/>
    </row>
    <row r="1035" spans="33:33" x14ac:dyDescent="0.25">
      <c r="AG1035" s="65"/>
    </row>
    <row r="1036" spans="33:33" x14ac:dyDescent="0.25">
      <c r="AG1036" s="65"/>
    </row>
    <row r="1037" spans="33:33" x14ac:dyDescent="0.25">
      <c r="AG1037" s="65"/>
    </row>
    <row r="1038" spans="33:33" x14ac:dyDescent="0.25">
      <c r="AG1038" s="65"/>
    </row>
    <row r="1039" spans="33:33" x14ac:dyDescent="0.25">
      <c r="AG1039" s="65"/>
    </row>
    <row r="1040" spans="33:33" x14ac:dyDescent="0.25">
      <c r="AG1040" s="65"/>
    </row>
    <row r="1041" spans="33:33" x14ac:dyDescent="0.25">
      <c r="AG1041" s="65"/>
    </row>
    <row r="1042" spans="33:33" x14ac:dyDescent="0.25">
      <c r="AG1042" s="65"/>
    </row>
    <row r="1043" spans="33:33" x14ac:dyDescent="0.25">
      <c r="AG1043" s="65"/>
    </row>
    <row r="1044" spans="33:33" x14ac:dyDescent="0.25">
      <c r="AG1044" s="65"/>
    </row>
    <row r="1045" spans="33:33" x14ac:dyDescent="0.25">
      <c r="AG1045" s="65"/>
    </row>
    <row r="1046" spans="33:33" x14ac:dyDescent="0.25">
      <c r="AG1046" s="65"/>
    </row>
    <row r="1047" spans="33:33" x14ac:dyDescent="0.25">
      <c r="AG1047" s="65"/>
    </row>
    <row r="1048" spans="33:33" x14ac:dyDescent="0.25">
      <c r="AG1048" s="65"/>
    </row>
    <row r="1049" spans="33:33" x14ac:dyDescent="0.25">
      <c r="AG1049" s="65"/>
    </row>
    <row r="1050" spans="33:33" x14ac:dyDescent="0.25">
      <c r="AG1050" s="65"/>
    </row>
    <row r="1051" spans="33:33" x14ac:dyDescent="0.25">
      <c r="AG1051" s="65"/>
    </row>
    <row r="1052" spans="33:33" x14ac:dyDescent="0.25">
      <c r="AG1052" s="65"/>
    </row>
    <row r="1053" spans="33:33" x14ac:dyDescent="0.25">
      <c r="AG1053" s="65"/>
    </row>
    <row r="1054" spans="33:33" x14ac:dyDescent="0.25">
      <c r="AG1054" s="65"/>
    </row>
    <row r="1055" spans="33:33" x14ac:dyDescent="0.25">
      <c r="AG1055" s="65"/>
    </row>
    <row r="1056" spans="33:33" x14ac:dyDescent="0.25">
      <c r="AG1056" s="65"/>
    </row>
    <row r="1057" spans="33:33" x14ac:dyDescent="0.25">
      <c r="AG1057" s="65"/>
    </row>
    <row r="1058" spans="33:33" x14ac:dyDescent="0.25">
      <c r="AG1058" s="65"/>
    </row>
    <row r="1059" spans="33:33" x14ac:dyDescent="0.25">
      <c r="AG1059" s="65"/>
    </row>
    <row r="1060" spans="33:33" x14ac:dyDescent="0.25">
      <c r="AG1060" s="65"/>
    </row>
    <row r="1061" spans="33:33" x14ac:dyDescent="0.25">
      <c r="AG1061" s="65"/>
    </row>
    <row r="1062" spans="33:33" x14ac:dyDescent="0.25">
      <c r="AG1062" s="65"/>
    </row>
    <row r="1063" spans="33:33" x14ac:dyDescent="0.25">
      <c r="AG1063" s="65"/>
    </row>
    <row r="1064" spans="33:33" x14ac:dyDescent="0.25">
      <c r="AG1064" s="65"/>
    </row>
    <row r="1065" spans="33:33" x14ac:dyDescent="0.25">
      <c r="AG1065" s="65"/>
    </row>
    <row r="1066" spans="33:33" x14ac:dyDescent="0.25">
      <c r="AG1066" s="65"/>
    </row>
    <row r="1067" spans="33:33" x14ac:dyDescent="0.25">
      <c r="AG1067" s="65"/>
    </row>
    <row r="1068" spans="33:33" x14ac:dyDescent="0.25">
      <c r="AG1068" s="65"/>
    </row>
    <row r="1069" spans="33:33" x14ac:dyDescent="0.25">
      <c r="AG1069" s="65"/>
    </row>
    <row r="1070" spans="33:33" x14ac:dyDescent="0.25">
      <c r="AG1070" s="65"/>
    </row>
    <row r="1071" spans="33:33" x14ac:dyDescent="0.25">
      <c r="AG1071" s="65"/>
    </row>
    <row r="1072" spans="33:33" x14ac:dyDescent="0.25">
      <c r="AG1072" s="65"/>
    </row>
    <row r="1073" spans="33:33" x14ac:dyDescent="0.25">
      <c r="AG1073" s="65"/>
    </row>
    <row r="1074" spans="33:33" x14ac:dyDescent="0.25">
      <c r="AG1074" s="65"/>
    </row>
    <row r="1075" spans="33:33" x14ac:dyDescent="0.25">
      <c r="AG1075" s="65"/>
    </row>
    <row r="1076" spans="33:33" x14ac:dyDescent="0.25">
      <c r="AG1076" s="65"/>
    </row>
    <row r="1077" spans="33:33" x14ac:dyDescent="0.25">
      <c r="AG1077" s="65"/>
    </row>
    <row r="1078" spans="33:33" x14ac:dyDescent="0.25">
      <c r="AG1078" s="65"/>
    </row>
    <row r="1079" spans="33:33" x14ac:dyDescent="0.25">
      <c r="AG1079" s="65"/>
    </row>
    <row r="1080" spans="33:33" x14ac:dyDescent="0.25">
      <c r="AG1080" s="65"/>
    </row>
    <row r="1081" spans="33:33" x14ac:dyDescent="0.25">
      <c r="AG1081" s="65"/>
    </row>
    <row r="1082" spans="33:33" x14ac:dyDescent="0.25">
      <c r="AG1082" s="65"/>
    </row>
    <row r="1083" spans="33:33" x14ac:dyDescent="0.25">
      <c r="AG1083" s="65"/>
    </row>
    <row r="1084" spans="33:33" x14ac:dyDescent="0.25">
      <c r="AG1084" s="65"/>
    </row>
    <row r="1085" spans="33:33" x14ac:dyDescent="0.25">
      <c r="AG1085" s="65"/>
    </row>
    <row r="1086" spans="33:33" x14ac:dyDescent="0.25">
      <c r="AG1086" s="65"/>
    </row>
    <row r="1087" spans="33:33" x14ac:dyDescent="0.25">
      <c r="AG1087" s="65"/>
    </row>
    <row r="1088" spans="33:33" x14ac:dyDescent="0.25">
      <c r="AG1088" s="65"/>
    </row>
    <row r="1089" spans="33:33" x14ac:dyDescent="0.25">
      <c r="AG1089" s="65"/>
    </row>
    <row r="1090" spans="33:33" x14ac:dyDescent="0.25">
      <c r="AG1090" s="65"/>
    </row>
    <row r="1091" spans="33:33" x14ac:dyDescent="0.25">
      <c r="AG1091" s="65"/>
    </row>
    <row r="1092" spans="33:33" x14ac:dyDescent="0.25">
      <c r="AG1092" s="65"/>
    </row>
    <row r="1093" spans="33:33" x14ac:dyDescent="0.25">
      <c r="AG1093" s="65"/>
    </row>
    <row r="1094" spans="33:33" x14ac:dyDescent="0.25">
      <c r="AG1094" s="65"/>
    </row>
    <row r="1095" spans="33:33" x14ac:dyDescent="0.25">
      <c r="AG1095" s="65"/>
    </row>
    <row r="1096" spans="33:33" x14ac:dyDescent="0.25">
      <c r="AG1096" s="65"/>
    </row>
    <row r="1097" spans="33:33" x14ac:dyDescent="0.25">
      <c r="AG1097" s="65"/>
    </row>
    <row r="1098" spans="33:33" x14ac:dyDescent="0.25">
      <c r="AG1098" s="65"/>
    </row>
    <row r="1099" spans="33:33" x14ac:dyDescent="0.25">
      <c r="AG1099" s="65"/>
    </row>
    <row r="1100" spans="33:33" x14ac:dyDescent="0.25">
      <c r="AG1100" s="65"/>
    </row>
    <row r="1101" spans="33:33" x14ac:dyDescent="0.25">
      <c r="AG1101" s="65"/>
    </row>
    <row r="1102" spans="33:33" x14ac:dyDescent="0.25">
      <c r="AG1102" s="65"/>
    </row>
    <row r="1103" spans="33:33" x14ac:dyDescent="0.25">
      <c r="AG1103" s="65"/>
    </row>
    <row r="1104" spans="33:33" x14ac:dyDescent="0.25">
      <c r="AG1104" s="65"/>
    </row>
    <row r="1105" spans="33:33" x14ac:dyDescent="0.25">
      <c r="AG1105" s="65"/>
    </row>
    <row r="1106" spans="33:33" x14ac:dyDescent="0.25">
      <c r="AG1106" s="65"/>
    </row>
    <row r="1107" spans="33:33" x14ac:dyDescent="0.25">
      <c r="AG1107" s="65"/>
    </row>
    <row r="1108" spans="33:33" x14ac:dyDescent="0.25">
      <c r="AG1108" s="65"/>
    </row>
    <row r="1109" spans="33:33" x14ac:dyDescent="0.25">
      <c r="AG1109" s="65"/>
    </row>
    <row r="1110" spans="33:33" x14ac:dyDescent="0.25">
      <c r="AG1110" s="65"/>
    </row>
    <row r="1111" spans="33:33" x14ac:dyDescent="0.25">
      <c r="AG1111" s="65"/>
    </row>
    <row r="1112" spans="33:33" x14ac:dyDescent="0.25">
      <c r="AG1112" s="65"/>
    </row>
    <row r="1113" spans="33:33" x14ac:dyDescent="0.25">
      <c r="AG1113" s="65"/>
    </row>
    <row r="1114" spans="33:33" x14ac:dyDescent="0.25">
      <c r="AG1114" s="65"/>
    </row>
    <row r="1115" spans="33:33" x14ac:dyDescent="0.25">
      <c r="AG1115" s="65"/>
    </row>
    <row r="1116" spans="33:33" x14ac:dyDescent="0.25">
      <c r="AG1116" s="65"/>
    </row>
    <row r="1117" spans="33:33" x14ac:dyDescent="0.25">
      <c r="AG1117" s="65"/>
    </row>
    <row r="1118" spans="33:33" x14ac:dyDescent="0.25">
      <c r="AG1118" s="65"/>
    </row>
    <row r="1119" spans="33:33" x14ac:dyDescent="0.25">
      <c r="AG1119" s="65"/>
    </row>
    <row r="1120" spans="33:33" x14ac:dyDescent="0.25">
      <c r="AG1120" s="65"/>
    </row>
    <row r="1121" spans="33:33" x14ac:dyDescent="0.25">
      <c r="AG1121" s="65"/>
    </row>
    <row r="1122" spans="33:33" x14ac:dyDescent="0.25">
      <c r="AG1122" s="65"/>
    </row>
    <row r="1123" spans="33:33" x14ac:dyDescent="0.25">
      <c r="AG1123" s="65"/>
    </row>
    <row r="1124" spans="33:33" x14ac:dyDescent="0.25">
      <c r="AG1124" s="65"/>
    </row>
    <row r="1125" spans="33:33" x14ac:dyDescent="0.25">
      <c r="AG1125" s="65"/>
    </row>
    <row r="1126" spans="33:33" x14ac:dyDescent="0.25">
      <c r="AG1126" s="65"/>
    </row>
    <row r="1127" spans="33:33" x14ac:dyDescent="0.25">
      <c r="AG1127" s="65"/>
    </row>
    <row r="1128" spans="33:33" x14ac:dyDescent="0.25">
      <c r="AG1128" s="65"/>
    </row>
    <row r="1129" spans="33:33" x14ac:dyDescent="0.25">
      <c r="AG1129" s="65"/>
    </row>
    <row r="1130" spans="33:33" x14ac:dyDescent="0.25">
      <c r="AG1130" s="65"/>
    </row>
    <row r="1131" spans="33:33" x14ac:dyDescent="0.25">
      <c r="AG1131" s="65"/>
    </row>
    <row r="1132" spans="33:33" x14ac:dyDescent="0.25">
      <c r="AG1132" s="65"/>
    </row>
    <row r="1133" spans="33:33" x14ac:dyDescent="0.25">
      <c r="AG1133" s="65"/>
    </row>
    <row r="1134" spans="33:33" x14ac:dyDescent="0.25">
      <c r="AG1134" s="65"/>
    </row>
    <row r="1135" spans="33:33" x14ac:dyDescent="0.25">
      <c r="AG1135" s="65"/>
    </row>
    <row r="1136" spans="33:33" x14ac:dyDescent="0.25">
      <c r="AG1136" s="65"/>
    </row>
    <row r="1137" spans="33:33" x14ac:dyDescent="0.25">
      <c r="AG1137" s="65"/>
    </row>
    <row r="1138" spans="33:33" x14ac:dyDescent="0.25">
      <c r="AG1138" s="65"/>
    </row>
    <row r="1139" spans="33:33" x14ac:dyDescent="0.25">
      <c r="AG1139" s="65"/>
    </row>
    <row r="1140" spans="33:33" x14ac:dyDescent="0.25">
      <c r="AG1140" s="65"/>
    </row>
    <row r="1141" spans="33:33" x14ac:dyDescent="0.25">
      <c r="AG1141" s="65"/>
    </row>
    <row r="1142" spans="33:33" x14ac:dyDescent="0.25">
      <c r="AG1142" s="65"/>
    </row>
    <row r="1143" spans="33:33" x14ac:dyDescent="0.25">
      <c r="AG1143" s="65"/>
    </row>
    <row r="1144" spans="33:33" x14ac:dyDescent="0.25">
      <c r="AG1144" s="65"/>
    </row>
    <row r="1145" spans="33:33" x14ac:dyDescent="0.25">
      <c r="AG1145" s="65"/>
    </row>
    <row r="1146" spans="33:33" x14ac:dyDescent="0.25">
      <c r="AG1146" s="65"/>
    </row>
    <row r="1147" spans="33:33" x14ac:dyDescent="0.25">
      <c r="AG1147" s="65"/>
    </row>
    <row r="1148" spans="33:33" x14ac:dyDescent="0.25">
      <c r="AG1148" s="65"/>
    </row>
    <row r="1149" spans="33:33" x14ac:dyDescent="0.25">
      <c r="AG1149" s="65"/>
    </row>
    <row r="1150" spans="33:33" x14ac:dyDescent="0.25">
      <c r="AG1150" s="65"/>
    </row>
    <row r="1151" spans="33:33" x14ac:dyDescent="0.25">
      <c r="AG1151" s="65"/>
    </row>
    <row r="1152" spans="33:33" x14ac:dyDescent="0.25">
      <c r="AG1152" s="65"/>
    </row>
    <row r="1153" spans="33:33" x14ac:dyDescent="0.25">
      <c r="AG1153" s="65"/>
    </row>
    <row r="1154" spans="33:33" x14ac:dyDescent="0.25">
      <c r="AG1154" s="65"/>
    </row>
    <row r="1155" spans="33:33" x14ac:dyDescent="0.25">
      <c r="AG1155" s="65"/>
    </row>
    <row r="1156" spans="33:33" x14ac:dyDescent="0.25">
      <c r="AG1156" s="65"/>
    </row>
    <row r="1157" spans="33:33" x14ac:dyDescent="0.25">
      <c r="AG1157" s="65"/>
    </row>
    <row r="1158" spans="33:33" x14ac:dyDescent="0.25">
      <c r="AG1158" s="65"/>
    </row>
    <row r="1159" spans="33:33" x14ac:dyDescent="0.25">
      <c r="AG1159" s="65"/>
    </row>
    <row r="1160" spans="33:33" x14ac:dyDescent="0.25">
      <c r="AG1160" s="65"/>
    </row>
    <row r="1161" spans="33:33" x14ac:dyDescent="0.25">
      <c r="AG1161" s="65"/>
    </row>
    <row r="1162" spans="33:33" x14ac:dyDescent="0.25">
      <c r="AG1162" s="65"/>
    </row>
    <row r="1163" spans="33:33" x14ac:dyDescent="0.25">
      <c r="AG1163" s="65"/>
    </row>
    <row r="1164" spans="33:33" x14ac:dyDescent="0.25">
      <c r="AG1164" s="65"/>
    </row>
    <row r="1165" spans="33:33" x14ac:dyDescent="0.25">
      <c r="AG1165" s="65"/>
    </row>
    <row r="1166" spans="33:33" x14ac:dyDescent="0.25">
      <c r="AG1166" s="65"/>
    </row>
    <row r="1167" spans="33:33" x14ac:dyDescent="0.25">
      <c r="AG1167" s="65"/>
    </row>
    <row r="1168" spans="33:33" x14ac:dyDescent="0.25">
      <c r="AG1168" s="65"/>
    </row>
    <row r="1169" spans="33:33" x14ac:dyDescent="0.25">
      <c r="AG1169" s="65"/>
    </row>
    <row r="1170" spans="33:33" x14ac:dyDescent="0.25">
      <c r="AG1170" s="65"/>
    </row>
    <row r="1171" spans="33:33" x14ac:dyDescent="0.25">
      <c r="AG1171" s="65"/>
    </row>
    <row r="1172" spans="33:33" x14ac:dyDescent="0.25">
      <c r="AG1172" s="65"/>
    </row>
    <row r="1173" spans="33:33" x14ac:dyDescent="0.25">
      <c r="AG1173" s="65"/>
    </row>
    <row r="1174" spans="33:33" x14ac:dyDescent="0.25">
      <c r="AG1174" s="65"/>
    </row>
    <row r="1175" spans="33:33" x14ac:dyDescent="0.25">
      <c r="AG1175" s="65"/>
    </row>
    <row r="1176" spans="33:33" x14ac:dyDescent="0.25">
      <c r="AG1176" s="65"/>
    </row>
    <row r="1177" spans="33:33" x14ac:dyDescent="0.25">
      <c r="AG1177" s="65"/>
    </row>
    <row r="1178" spans="33:33" x14ac:dyDescent="0.25">
      <c r="AG1178" s="65"/>
    </row>
    <row r="1179" spans="33:33" x14ac:dyDescent="0.25">
      <c r="AG1179" s="65"/>
    </row>
    <row r="1180" spans="33:33" x14ac:dyDescent="0.25">
      <c r="AG1180" s="65"/>
    </row>
    <row r="1181" spans="33:33" x14ac:dyDescent="0.25">
      <c r="AG1181" s="65"/>
    </row>
    <row r="1182" spans="33:33" x14ac:dyDescent="0.25">
      <c r="AG1182" s="65"/>
    </row>
    <row r="1183" spans="33:33" x14ac:dyDescent="0.25">
      <c r="AG1183" s="65"/>
    </row>
    <row r="1184" spans="33:33" x14ac:dyDescent="0.25">
      <c r="AG1184" s="65"/>
    </row>
    <row r="1185" spans="33:33" x14ac:dyDescent="0.25">
      <c r="AG1185" s="65"/>
    </row>
    <row r="1186" spans="33:33" x14ac:dyDescent="0.25">
      <c r="AG1186" s="65"/>
    </row>
    <row r="1187" spans="33:33" x14ac:dyDescent="0.25">
      <c r="AG1187" s="65"/>
    </row>
    <row r="1188" spans="33:33" x14ac:dyDescent="0.25">
      <c r="AG1188" s="65"/>
    </row>
    <row r="1189" spans="33:33" x14ac:dyDescent="0.25">
      <c r="AG1189" s="65"/>
    </row>
    <row r="1190" spans="33:33" x14ac:dyDescent="0.25">
      <c r="AG1190" s="65"/>
    </row>
    <row r="1191" spans="33:33" x14ac:dyDescent="0.25">
      <c r="AG1191" s="65"/>
    </row>
    <row r="1192" spans="33:33" x14ac:dyDescent="0.25">
      <c r="AG1192" s="65"/>
    </row>
    <row r="1193" spans="33:33" x14ac:dyDescent="0.25">
      <c r="AG1193" s="65"/>
    </row>
    <row r="1194" spans="33:33" x14ac:dyDescent="0.25">
      <c r="AG1194" s="65"/>
    </row>
    <row r="1195" spans="33:33" x14ac:dyDescent="0.25">
      <c r="AG1195" s="65"/>
    </row>
    <row r="1196" spans="33:33" x14ac:dyDescent="0.25">
      <c r="AG1196" s="65"/>
    </row>
    <row r="1197" spans="33:33" x14ac:dyDescent="0.25">
      <c r="AG1197" s="65"/>
    </row>
    <row r="1198" spans="33:33" x14ac:dyDescent="0.25">
      <c r="AG1198" s="65"/>
    </row>
    <row r="1199" spans="33:33" x14ac:dyDescent="0.25">
      <c r="AG1199" s="65"/>
    </row>
    <row r="1200" spans="33:33" x14ac:dyDescent="0.25">
      <c r="AG1200" s="65"/>
    </row>
    <row r="1201" spans="33:33" x14ac:dyDescent="0.25">
      <c r="AG1201" s="65"/>
    </row>
    <row r="1202" spans="33:33" x14ac:dyDescent="0.25">
      <c r="AG1202" s="65"/>
    </row>
    <row r="1203" spans="33:33" x14ac:dyDescent="0.25">
      <c r="AG1203" s="65"/>
    </row>
    <row r="1204" spans="33:33" x14ac:dyDescent="0.25">
      <c r="AG1204" s="65"/>
    </row>
    <row r="1205" spans="33:33" x14ac:dyDescent="0.25">
      <c r="AG1205" s="65"/>
    </row>
    <row r="1206" spans="33:33" x14ac:dyDescent="0.25">
      <c r="AG1206" s="65"/>
    </row>
    <row r="1207" spans="33:33" x14ac:dyDescent="0.25">
      <c r="AG1207" s="65"/>
    </row>
    <row r="1208" spans="33:33" x14ac:dyDescent="0.25">
      <c r="AG1208" s="65"/>
    </row>
    <row r="1209" spans="33:33" x14ac:dyDescent="0.25">
      <c r="AG1209" s="65"/>
    </row>
    <row r="1210" spans="33:33" x14ac:dyDescent="0.25">
      <c r="AG1210" s="65"/>
    </row>
    <row r="1211" spans="33:33" x14ac:dyDescent="0.25">
      <c r="AG1211" s="65"/>
    </row>
    <row r="1212" spans="33:33" x14ac:dyDescent="0.25">
      <c r="AG1212" s="65"/>
    </row>
    <row r="1213" spans="33:33" x14ac:dyDescent="0.25">
      <c r="AG1213" s="65"/>
    </row>
    <row r="1214" spans="33:33" x14ac:dyDescent="0.25">
      <c r="AG1214" s="65"/>
    </row>
    <row r="1215" spans="33:33" x14ac:dyDescent="0.25">
      <c r="AG1215" s="65"/>
    </row>
    <row r="1216" spans="33:33" x14ac:dyDescent="0.25">
      <c r="AG1216" s="65"/>
    </row>
    <row r="1217" spans="33:33" x14ac:dyDescent="0.25">
      <c r="AG1217" s="65"/>
    </row>
    <row r="1218" spans="33:33" x14ac:dyDescent="0.25">
      <c r="AG1218" s="65"/>
    </row>
    <row r="1219" spans="33:33" x14ac:dyDescent="0.25">
      <c r="AG1219" s="65"/>
    </row>
    <row r="1220" spans="33:33" x14ac:dyDescent="0.25">
      <c r="AG1220" s="65"/>
    </row>
    <row r="1221" spans="33:33" x14ac:dyDescent="0.25">
      <c r="AG1221" s="65"/>
    </row>
    <row r="1222" spans="33:33" x14ac:dyDescent="0.25">
      <c r="AG1222" s="65"/>
    </row>
    <row r="1223" spans="33:33" x14ac:dyDescent="0.25">
      <c r="AG1223" s="65"/>
    </row>
    <row r="1224" spans="33:33" x14ac:dyDescent="0.25">
      <c r="AG1224" s="65"/>
    </row>
    <row r="1225" spans="33:33" x14ac:dyDescent="0.25">
      <c r="AG1225" s="65"/>
    </row>
    <row r="1226" spans="33:33" x14ac:dyDescent="0.25">
      <c r="AG1226" s="65"/>
    </row>
    <row r="1227" spans="33:33" x14ac:dyDescent="0.25">
      <c r="AG1227" s="65"/>
    </row>
    <row r="1228" spans="33:33" x14ac:dyDescent="0.25">
      <c r="AG1228" s="65"/>
    </row>
    <row r="1229" spans="33:33" x14ac:dyDescent="0.25">
      <c r="AG1229" s="65"/>
    </row>
    <row r="1230" spans="33:33" x14ac:dyDescent="0.25">
      <c r="AG1230" s="65"/>
    </row>
    <row r="1231" spans="33:33" x14ac:dyDescent="0.25">
      <c r="AG1231" s="65"/>
    </row>
    <row r="1232" spans="33:33" x14ac:dyDescent="0.25">
      <c r="AG1232" s="65"/>
    </row>
    <row r="1233" spans="33:33" x14ac:dyDescent="0.25">
      <c r="AG1233" s="65"/>
    </row>
    <row r="1234" spans="33:33" x14ac:dyDescent="0.25">
      <c r="AG1234" s="65"/>
    </row>
    <row r="1235" spans="33:33" x14ac:dyDescent="0.25">
      <c r="AG1235" s="65"/>
    </row>
    <row r="1236" spans="33:33" x14ac:dyDescent="0.25">
      <c r="AG1236" s="65"/>
    </row>
    <row r="1237" spans="33:33" x14ac:dyDescent="0.25">
      <c r="AG1237" s="65"/>
    </row>
    <row r="1238" spans="33:33" x14ac:dyDescent="0.25">
      <c r="AG1238" s="65"/>
    </row>
    <row r="1239" spans="33:33" x14ac:dyDescent="0.25">
      <c r="AG1239" s="65"/>
    </row>
    <row r="1240" spans="33:33" x14ac:dyDescent="0.25">
      <c r="AG1240" s="65"/>
    </row>
    <row r="1241" spans="33:33" x14ac:dyDescent="0.25">
      <c r="AG1241" s="65"/>
    </row>
    <row r="1242" spans="33:33" x14ac:dyDescent="0.25">
      <c r="AG1242" s="65"/>
    </row>
    <row r="1243" spans="33:33" x14ac:dyDescent="0.25">
      <c r="AG1243" s="65"/>
    </row>
    <row r="1244" spans="33:33" x14ac:dyDescent="0.25">
      <c r="AG1244" s="65"/>
    </row>
    <row r="1245" spans="33:33" x14ac:dyDescent="0.25">
      <c r="AG1245" s="65"/>
    </row>
    <row r="1246" spans="33:33" x14ac:dyDescent="0.25">
      <c r="AG1246" s="65"/>
    </row>
    <row r="1247" spans="33:33" x14ac:dyDescent="0.25">
      <c r="AG1247" s="65"/>
    </row>
    <row r="1248" spans="33:33" x14ac:dyDescent="0.25">
      <c r="AG1248" s="65"/>
    </row>
    <row r="1249" spans="33:33" x14ac:dyDescent="0.25">
      <c r="AG1249" s="65"/>
    </row>
    <row r="1250" spans="33:33" x14ac:dyDescent="0.25">
      <c r="AG1250" s="65"/>
    </row>
    <row r="1251" spans="33:33" x14ac:dyDescent="0.25">
      <c r="AG1251" s="65"/>
    </row>
    <row r="1252" spans="33:33" x14ac:dyDescent="0.25">
      <c r="AG1252" s="65"/>
    </row>
    <row r="1253" spans="33:33" x14ac:dyDescent="0.25">
      <c r="AG1253" s="65"/>
    </row>
    <row r="1254" spans="33:33" x14ac:dyDescent="0.25">
      <c r="AG1254" s="65"/>
    </row>
    <row r="1255" spans="33:33" x14ac:dyDescent="0.25">
      <c r="AG1255" s="65"/>
    </row>
    <row r="1256" spans="33:33" x14ac:dyDescent="0.25">
      <c r="AG1256" s="65"/>
    </row>
    <row r="1257" spans="33:33" x14ac:dyDescent="0.25">
      <c r="AG1257" s="65"/>
    </row>
    <row r="1258" spans="33:33" x14ac:dyDescent="0.25">
      <c r="AG1258" s="65"/>
    </row>
    <row r="1259" spans="33:33" x14ac:dyDescent="0.25">
      <c r="AG1259" s="65"/>
    </row>
    <row r="1260" spans="33:33" x14ac:dyDescent="0.25">
      <c r="AG1260" s="65"/>
    </row>
    <row r="1261" spans="33:33" x14ac:dyDescent="0.25">
      <c r="AG1261" s="65"/>
    </row>
    <row r="1262" spans="33:33" x14ac:dyDescent="0.25">
      <c r="AG1262" s="65"/>
    </row>
    <row r="1263" spans="33:33" x14ac:dyDescent="0.25">
      <c r="AG1263" s="65"/>
    </row>
    <row r="1264" spans="33:33" x14ac:dyDescent="0.25">
      <c r="AG1264" s="65"/>
    </row>
    <row r="1265" spans="33:33" x14ac:dyDescent="0.25">
      <c r="AG1265" s="65"/>
    </row>
    <row r="1266" spans="33:33" x14ac:dyDescent="0.25">
      <c r="AG1266" s="65"/>
    </row>
    <row r="1267" spans="33:33" x14ac:dyDescent="0.25">
      <c r="AG1267" s="65"/>
    </row>
    <row r="1268" spans="33:33" x14ac:dyDescent="0.25">
      <c r="AG1268" s="65"/>
    </row>
    <row r="1269" spans="33:33" x14ac:dyDescent="0.25">
      <c r="AG1269" s="65"/>
    </row>
    <row r="1270" spans="33:33" x14ac:dyDescent="0.25">
      <c r="AG1270" s="65"/>
    </row>
    <row r="1271" spans="33:33" x14ac:dyDescent="0.25">
      <c r="AG1271" s="65"/>
    </row>
    <row r="1272" spans="33:33" x14ac:dyDescent="0.25">
      <c r="AG1272" s="65"/>
    </row>
    <row r="1273" spans="33:33" x14ac:dyDescent="0.25">
      <c r="AG1273" s="65"/>
    </row>
    <row r="1274" spans="33:33" x14ac:dyDescent="0.25">
      <c r="AG1274" s="65"/>
    </row>
    <row r="1275" spans="33:33" x14ac:dyDescent="0.25">
      <c r="AG1275" s="65"/>
    </row>
    <row r="1276" spans="33:33" x14ac:dyDescent="0.25">
      <c r="AG1276" s="65"/>
    </row>
    <row r="1277" spans="33:33" x14ac:dyDescent="0.25">
      <c r="AG1277" s="65"/>
    </row>
    <row r="1278" spans="33:33" x14ac:dyDescent="0.25">
      <c r="AG1278" s="65"/>
    </row>
    <row r="1279" spans="33:33" x14ac:dyDescent="0.25">
      <c r="AG1279" s="65"/>
    </row>
    <row r="1280" spans="33:33" x14ac:dyDescent="0.25">
      <c r="AG1280" s="65"/>
    </row>
    <row r="1281" spans="33:33" x14ac:dyDescent="0.25">
      <c r="AG1281" s="65"/>
    </row>
    <row r="1282" spans="33:33" x14ac:dyDescent="0.25">
      <c r="AG1282" s="65"/>
    </row>
    <row r="1283" spans="33:33" x14ac:dyDescent="0.25">
      <c r="AG1283" s="65"/>
    </row>
    <row r="1284" spans="33:33" x14ac:dyDescent="0.25">
      <c r="AG1284" s="65"/>
    </row>
    <row r="1285" spans="33:33" x14ac:dyDescent="0.25">
      <c r="AG1285" s="65"/>
    </row>
    <row r="1286" spans="33:33" x14ac:dyDescent="0.25">
      <c r="AG1286" s="65"/>
    </row>
    <row r="1287" spans="33:33" x14ac:dyDescent="0.25">
      <c r="AG1287" s="65"/>
    </row>
    <row r="1288" spans="33:33" x14ac:dyDescent="0.25">
      <c r="AG1288" s="65"/>
    </row>
    <row r="1289" spans="33:33" x14ac:dyDescent="0.25">
      <c r="AG1289" s="65"/>
    </row>
    <row r="1290" spans="33:33" x14ac:dyDescent="0.25">
      <c r="AG1290" s="65"/>
    </row>
    <row r="1291" spans="33:33" x14ac:dyDescent="0.25">
      <c r="AG1291" s="65"/>
    </row>
    <row r="1292" spans="33:33" x14ac:dyDescent="0.25">
      <c r="AG1292" s="65"/>
    </row>
    <row r="1293" spans="33:33" x14ac:dyDescent="0.25">
      <c r="AG1293" s="65"/>
    </row>
    <row r="1294" spans="33:33" x14ac:dyDescent="0.25">
      <c r="AG1294" s="65"/>
    </row>
    <row r="1295" spans="33:33" x14ac:dyDescent="0.25">
      <c r="AG1295" s="65"/>
    </row>
    <row r="1296" spans="33:33" x14ac:dyDescent="0.25">
      <c r="AG1296" s="65"/>
    </row>
    <row r="1297" spans="33:33" x14ac:dyDescent="0.25">
      <c r="AG1297" s="65"/>
    </row>
    <row r="1298" spans="33:33" x14ac:dyDescent="0.25">
      <c r="AG1298" s="65"/>
    </row>
    <row r="1299" spans="33:33" x14ac:dyDescent="0.25">
      <c r="AG1299" s="65"/>
    </row>
    <row r="1300" spans="33:33" x14ac:dyDescent="0.25">
      <c r="AG1300" s="65"/>
    </row>
    <row r="1301" spans="33:33" x14ac:dyDescent="0.25">
      <c r="AG1301" s="65"/>
    </row>
    <row r="1302" spans="33:33" x14ac:dyDescent="0.25">
      <c r="AG1302" s="65"/>
    </row>
    <row r="1303" spans="33:33" x14ac:dyDescent="0.25">
      <c r="AG1303" s="65"/>
    </row>
    <row r="1304" spans="33:33" x14ac:dyDescent="0.25">
      <c r="AG1304" s="65"/>
    </row>
    <row r="1305" spans="33:33" x14ac:dyDescent="0.25">
      <c r="AG1305" s="65"/>
    </row>
    <row r="1306" spans="33:33" x14ac:dyDescent="0.25">
      <c r="AG1306" s="65"/>
    </row>
    <row r="1307" spans="33:33" x14ac:dyDescent="0.25">
      <c r="AG1307" s="65"/>
    </row>
    <row r="1308" spans="33:33" x14ac:dyDescent="0.25">
      <c r="AG1308" s="65"/>
    </row>
    <row r="1309" spans="33:33" x14ac:dyDescent="0.25">
      <c r="AG1309" s="65"/>
    </row>
    <row r="1310" spans="33:33" x14ac:dyDescent="0.25">
      <c r="AG1310" s="65"/>
    </row>
    <row r="1311" spans="33:33" x14ac:dyDescent="0.25">
      <c r="AG1311" s="65"/>
    </row>
    <row r="1312" spans="33:33" x14ac:dyDescent="0.25">
      <c r="AG1312" s="65"/>
    </row>
    <row r="1313" spans="33:33" x14ac:dyDescent="0.25">
      <c r="AG1313" s="65"/>
    </row>
    <row r="1314" spans="33:33" x14ac:dyDescent="0.25">
      <c r="AG1314" s="65"/>
    </row>
    <row r="1315" spans="33:33" x14ac:dyDescent="0.25">
      <c r="AG1315" s="65"/>
    </row>
    <row r="1316" spans="33:33" x14ac:dyDescent="0.25">
      <c r="AG1316" s="65"/>
    </row>
    <row r="1317" spans="33:33" x14ac:dyDescent="0.25">
      <c r="AG1317" s="65"/>
    </row>
    <row r="1318" spans="33:33" x14ac:dyDescent="0.25">
      <c r="AG1318" s="65"/>
    </row>
    <row r="1319" spans="33:33" x14ac:dyDescent="0.25">
      <c r="AG1319" s="65"/>
    </row>
    <row r="1320" spans="33:33" x14ac:dyDescent="0.25">
      <c r="AG1320" s="65"/>
    </row>
    <row r="1321" spans="33:33" x14ac:dyDescent="0.25">
      <c r="AG1321" s="65"/>
    </row>
    <row r="1322" spans="33:33" x14ac:dyDescent="0.25">
      <c r="AG1322" s="65"/>
    </row>
    <row r="1323" spans="33:33" x14ac:dyDescent="0.25">
      <c r="AG1323" s="65"/>
    </row>
    <row r="1324" spans="33:33" x14ac:dyDescent="0.25">
      <c r="AG1324" s="65"/>
    </row>
    <row r="1325" spans="33:33" x14ac:dyDescent="0.25">
      <c r="AG1325" s="65"/>
    </row>
    <row r="1326" spans="33:33" x14ac:dyDescent="0.25">
      <c r="AG1326" s="65"/>
    </row>
    <row r="1327" spans="33:33" x14ac:dyDescent="0.25">
      <c r="AG1327" s="65"/>
    </row>
    <row r="1328" spans="33:33" x14ac:dyDescent="0.25">
      <c r="AG1328" s="65"/>
    </row>
    <row r="1329" spans="33:33" x14ac:dyDescent="0.25">
      <c r="AG1329" s="65"/>
    </row>
    <row r="1330" spans="33:33" x14ac:dyDescent="0.25">
      <c r="AG1330" s="65"/>
    </row>
    <row r="1331" spans="33:33" x14ac:dyDescent="0.25">
      <c r="AG1331" s="65"/>
    </row>
    <row r="1332" spans="33:33" x14ac:dyDescent="0.25">
      <c r="AG1332" s="65"/>
    </row>
    <row r="1333" spans="33:33" x14ac:dyDescent="0.25">
      <c r="AG1333" s="65"/>
    </row>
    <row r="1334" spans="33:33" x14ac:dyDescent="0.25">
      <c r="AG1334" s="65"/>
    </row>
    <row r="1335" spans="33:33" x14ac:dyDescent="0.25">
      <c r="AG1335" s="65"/>
    </row>
    <row r="1336" spans="33:33" x14ac:dyDescent="0.25">
      <c r="AG1336" s="65"/>
    </row>
    <row r="1337" spans="33:33" x14ac:dyDescent="0.25">
      <c r="AG1337" s="65"/>
    </row>
    <row r="1338" spans="33:33" x14ac:dyDescent="0.25">
      <c r="AG1338" s="65"/>
    </row>
    <row r="1339" spans="33:33" x14ac:dyDescent="0.25">
      <c r="AG1339" s="65"/>
    </row>
    <row r="1340" spans="33:33" x14ac:dyDescent="0.25">
      <c r="AG1340" s="65"/>
    </row>
    <row r="1341" spans="33:33" x14ac:dyDescent="0.25">
      <c r="AG1341" s="65"/>
    </row>
    <row r="1342" spans="33:33" x14ac:dyDescent="0.25">
      <c r="AG1342" s="65"/>
    </row>
    <row r="1343" spans="33:33" x14ac:dyDescent="0.25">
      <c r="AG1343" s="65"/>
    </row>
    <row r="1344" spans="33:33" x14ac:dyDescent="0.25">
      <c r="AG1344" s="65"/>
    </row>
    <row r="1345" spans="33:33" x14ac:dyDescent="0.25">
      <c r="AG1345" s="65"/>
    </row>
    <row r="1346" spans="33:33" x14ac:dyDescent="0.25">
      <c r="AG1346" s="65"/>
    </row>
    <row r="1347" spans="33:33" x14ac:dyDescent="0.25">
      <c r="AG1347" s="65"/>
    </row>
    <row r="1348" spans="33:33" x14ac:dyDescent="0.25">
      <c r="AG1348" s="65"/>
    </row>
    <row r="1349" spans="33:33" x14ac:dyDescent="0.25">
      <c r="AG1349" s="65"/>
    </row>
    <row r="1350" spans="33:33" x14ac:dyDescent="0.25">
      <c r="AG1350" s="65"/>
    </row>
    <row r="1351" spans="33:33" x14ac:dyDescent="0.25">
      <c r="AG1351" s="65"/>
    </row>
    <row r="1352" spans="33:33" x14ac:dyDescent="0.25">
      <c r="AG1352" s="65"/>
    </row>
    <row r="1353" spans="33:33" x14ac:dyDescent="0.25">
      <c r="AG1353" s="65"/>
    </row>
    <row r="1354" spans="33:33" x14ac:dyDescent="0.25">
      <c r="AG1354" s="65"/>
    </row>
    <row r="1355" spans="33:33" x14ac:dyDescent="0.25">
      <c r="AG1355" s="65"/>
    </row>
    <row r="1356" spans="33:33" x14ac:dyDescent="0.25">
      <c r="AG1356" s="65"/>
    </row>
    <row r="1357" spans="33:33" x14ac:dyDescent="0.25">
      <c r="AG1357" s="65"/>
    </row>
    <row r="1358" spans="33:33" x14ac:dyDescent="0.25">
      <c r="AG1358" s="65"/>
    </row>
    <row r="1359" spans="33:33" x14ac:dyDescent="0.25">
      <c r="AG1359" s="65"/>
    </row>
    <row r="1360" spans="33:33" x14ac:dyDescent="0.25">
      <c r="AG1360" s="65"/>
    </row>
    <row r="1361" spans="33:33" x14ac:dyDescent="0.25">
      <c r="AG1361" s="65"/>
    </row>
    <row r="1362" spans="33:33" x14ac:dyDescent="0.25">
      <c r="AG1362" s="65"/>
    </row>
    <row r="1363" spans="33:33" x14ac:dyDescent="0.25">
      <c r="AG1363" s="65"/>
    </row>
    <row r="1364" spans="33:33" x14ac:dyDescent="0.25">
      <c r="AG1364" s="65"/>
    </row>
    <row r="1365" spans="33:33" x14ac:dyDescent="0.25">
      <c r="AG1365" s="65"/>
    </row>
    <row r="1366" spans="33:33" x14ac:dyDescent="0.25">
      <c r="AG1366" s="65"/>
    </row>
    <row r="1367" spans="33:33" x14ac:dyDescent="0.25">
      <c r="AG1367" s="65"/>
    </row>
    <row r="1368" spans="33:33" x14ac:dyDescent="0.25">
      <c r="AG1368" s="65"/>
    </row>
    <row r="1369" spans="33:33" x14ac:dyDescent="0.25">
      <c r="AG1369" s="65"/>
    </row>
    <row r="1370" spans="33:33" x14ac:dyDescent="0.25">
      <c r="AG1370" s="65"/>
    </row>
    <row r="1371" spans="33:33" x14ac:dyDescent="0.25">
      <c r="AG1371" s="65"/>
    </row>
    <row r="1372" spans="33:33" x14ac:dyDescent="0.25">
      <c r="AG1372" s="65"/>
    </row>
    <row r="1373" spans="33:33" x14ac:dyDescent="0.25">
      <c r="AG1373" s="65"/>
    </row>
    <row r="1374" spans="33:33" x14ac:dyDescent="0.25">
      <c r="AG1374" s="65"/>
    </row>
    <row r="1375" spans="33:33" x14ac:dyDescent="0.25">
      <c r="AG1375" s="65"/>
    </row>
    <row r="1376" spans="33:33" x14ac:dyDescent="0.25">
      <c r="AG1376" s="65"/>
    </row>
    <row r="1377" spans="33:33" x14ac:dyDescent="0.25">
      <c r="AG1377" s="65"/>
    </row>
    <row r="1378" spans="33:33" x14ac:dyDescent="0.25">
      <c r="AG1378" s="65"/>
    </row>
    <row r="1379" spans="33:33" x14ac:dyDescent="0.25">
      <c r="AG1379" s="65"/>
    </row>
    <row r="1380" spans="33:33" x14ac:dyDescent="0.25">
      <c r="AG1380" s="65"/>
    </row>
    <row r="1381" spans="33:33" x14ac:dyDescent="0.25">
      <c r="AG1381" s="65"/>
    </row>
    <row r="1382" spans="33:33" x14ac:dyDescent="0.25">
      <c r="AG1382" s="65"/>
    </row>
    <row r="1383" spans="33:33" x14ac:dyDescent="0.25">
      <c r="AG1383" s="65"/>
    </row>
    <row r="1384" spans="33:33" x14ac:dyDescent="0.25">
      <c r="AG1384" s="65"/>
    </row>
    <row r="1385" spans="33:33" x14ac:dyDescent="0.25">
      <c r="AG1385" s="65"/>
    </row>
    <row r="1386" spans="33:33" x14ac:dyDescent="0.25">
      <c r="AG1386" s="65"/>
    </row>
    <row r="1387" spans="33:33" x14ac:dyDescent="0.25">
      <c r="AG1387" s="65"/>
    </row>
    <row r="1388" spans="33:33" x14ac:dyDescent="0.25">
      <c r="AG1388" s="65"/>
    </row>
    <row r="1389" spans="33:33" x14ac:dyDescent="0.25">
      <c r="AG1389" s="65"/>
    </row>
    <row r="1390" spans="33:33" x14ac:dyDescent="0.25">
      <c r="AG1390" s="65"/>
    </row>
    <row r="1391" spans="33:33" x14ac:dyDescent="0.25">
      <c r="AG1391" s="65"/>
    </row>
    <row r="1392" spans="33:33" x14ac:dyDescent="0.25">
      <c r="AG1392" s="65"/>
    </row>
    <row r="1393" spans="33:33" x14ac:dyDescent="0.25">
      <c r="AG1393" s="65"/>
    </row>
    <row r="1394" spans="33:33" x14ac:dyDescent="0.25">
      <c r="AG1394" s="65"/>
    </row>
    <row r="1395" spans="33:33" x14ac:dyDescent="0.25">
      <c r="AG1395" s="65"/>
    </row>
    <row r="1396" spans="33:33" x14ac:dyDescent="0.25">
      <c r="AG1396" s="65"/>
    </row>
    <row r="1397" spans="33:33" x14ac:dyDescent="0.25">
      <c r="AG1397" s="65"/>
    </row>
    <row r="1398" spans="33:33" x14ac:dyDescent="0.25">
      <c r="AG1398" s="65"/>
    </row>
    <row r="1399" spans="33:33" x14ac:dyDescent="0.25">
      <c r="AG1399" s="65"/>
    </row>
    <row r="1400" spans="33:33" x14ac:dyDescent="0.25">
      <c r="AG1400" s="65"/>
    </row>
    <row r="1401" spans="33:33" x14ac:dyDescent="0.25">
      <c r="AG1401" s="65"/>
    </row>
    <row r="1402" spans="33:33" x14ac:dyDescent="0.25">
      <c r="AG1402" s="65"/>
    </row>
    <row r="1403" spans="33:33" x14ac:dyDescent="0.25">
      <c r="AG1403" s="65"/>
    </row>
    <row r="1404" spans="33:33" x14ac:dyDescent="0.25">
      <c r="AG1404" s="65"/>
    </row>
    <row r="1405" spans="33:33" x14ac:dyDescent="0.25">
      <c r="AG1405" s="65"/>
    </row>
    <row r="1406" spans="33:33" x14ac:dyDescent="0.25">
      <c r="AG1406" s="65"/>
    </row>
    <row r="1407" spans="33:33" x14ac:dyDescent="0.25">
      <c r="AG1407" s="65"/>
    </row>
    <row r="1408" spans="33:33" x14ac:dyDescent="0.25">
      <c r="AG1408" s="65"/>
    </row>
    <row r="1409" spans="33:33" x14ac:dyDescent="0.25">
      <c r="AG1409" s="65"/>
    </row>
    <row r="1410" spans="33:33" x14ac:dyDescent="0.25">
      <c r="AG1410" s="65"/>
    </row>
    <row r="1411" spans="33:33" x14ac:dyDescent="0.25">
      <c r="AG1411" s="65"/>
    </row>
    <row r="1412" spans="33:33" x14ac:dyDescent="0.25">
      <c r="AG1412" s="65"/>
    </row>
    <row r="1413" spans="33:33" x14ac:dyDescent="0.25">
      <c r="AG1413" s="65"/>
    </row>
    <row r="1414" spans="33:33" x14ac:dyDescent="0.25">
      <c r="AG1414" s="65"/>
    </row>
    <row r="1415" spans="33:33" x14ac:dyDescent="0.25">
      <c r="AG1415" s="65"/>
    </row>
    <row r="1416" spans="33:33" x14ac:dyDescent="0.25">
      <c r="AG1416" s="65"/>
    </row>
    <row r="1417" spans="33:33" x14ac:dyDescent="0.25">
      <c r="AG1417" s="65"/>
    </row>
    <row r="1418" spans="33:33" x14ac:dyDescent="0.25">
      <c r="AG1418" s="65"/>
    </row>
    <row r="1419" spans="33:33" x14ac:dyDescent="0.25">
      <c r="AG1419" s="65"/>
    </row>
    <row r="1420" spans="33:33" x14ac:dyDescent="0.25">
      <c r="AG1420" s="65"/>
    </row>
    <row r="1421" spans="33:33" x14ac:dyDescent="0.25">
      <c r="AG1421" s="65"/>
    </row>
    <row r="1422" spans="33:33" x14ac:dyDescent="0.25">
      <c r="AG1422" s="65"/>
    </row>
    <row r="1423" spans="33:33" x14ac:dyDescent="0.25">
      <c r="AG1423" s="65"/>
    </row>
    <row r="1424" spans="33:33" x14ac:dyDescent="0.25">
      <c r="AG1424" s="65"/>
    </row>
    <row r="1425" spans="33:33" x14ac:dyDescent="0.25">
      <c r="AG1425" s="65"/>
    </row>
    <row r="1426" spans="33:33" x14ac:dyDescent="0.25">
      <c r="AG1426" s="65"/>
    </row>
    <row r="1427" spans="33:33" x14ac:dyDescent="0.25">
      <c r="AG1427" s="65"/>
    </row>
    <row r="1428" spans="33:33" x14ac:dyDescent="0.25">
      <c r="AG1428" s="65"/>
    </row>
    <row r="1429" spans="33:33" x14ac:dyDescent="0.25">
      <c r="AG1429" s="65"/>
    </row>
    <row r="1430" spans="33:33" x14ac:dyDescent="0.25">
      <c r="AG1430" s="65"/>
    </row>
    <row r="1431" spans="33:33" x14ac:dyDescent="0.25">
      <c r="AG1431" s="65"/>
    </row>
    <row r="1432" spans="33:33" x14ac:dyDescent="0.25">
      <c r="AG1432" s="65"/>
    </row>
    <row r="1433" spans="33:33" x14ac:dyDescent="0.25">
      <c r="AG1433" s="65"/>
    </row>
    <row r="1434" spans="33:33" x14ac:dyDescent="0.25">
      <c r="AG1434" s="65"/>
    </row>
    <row r="1435" spans="33:33" x14ac:dyDescent="0.25">
      <c r="AG1435" s="65"/>
    </row>
    <row r="1436" spans="33:33" x14ac:dyDescent="0.25">
      <c r="AG1436" s="65"/>
    </row>
    <row r="1437" spans="33:33" x14ac:dyDescent="0.25">
      <c r="AG1437" s="65"/>
    </row>
    <row r="1438" spans="33:33" x14ac:dyDescent="0.25">
      <c r="AG1438" s="65"/>
    </row>
    <row r="1439" spans="33:33" x14ac:dyDescent="0.25">
      <c r="AG1439" s="65"/>
    </row>
    <row r="1440" spans="33:33" x14ac:dyDescent="0.25">
      <c r="AG1440" s="65"/>
    </row>
    <row r="1441" spans="33:33" x14ac:dyDescent="0.25">
      <c r="AG1441" s="65"/>
    </row>
    <row r="1442" spans="33:33" x14ac:dyDescent="0.25">
      <c r="AG1442" s="65"/>
    </row>
    <row r="1443" spans="33:33" x14ac:dyDescent="0.25">
      <c r="AG1443" s="65"/>
    </row>
    <row r="1444" spans="33:33" x14ac:dyDescent="0.25">
      <c r="AG1444" s="65"/>
    </row>
    <row r="1445" spans="33:33" x14ac:dyDescent="0.25">
      <c r="AG1445" s="65"/>
    </row>
    <row r="1446" spans="33:33" x14ac:dyDescent="0.25">
      <c r="AG1446" s="65"/>
    </row>
    <row r="1447" spans="33:33" x14ac:dyDescent="0.25">
      <c r="AG1447" s="65"/>
    </row>
    <row r="1448" spans="33:33" x14ac:dyDescent="0.25">
      <c r="AG1448" s="65"/>
    </row>
    <row r="1449" spans="33:33" x14ac:dyDescent="0.25">
      <c r="AG1449" s="65"/>
    </row>
    <row r="1450" spans="33:33" x14ac:dyDescent="0.25">
      <c r="AG1450" s="65"/>
    </row>
    <row r="1451" spans="33:33" x14ac:dyDescent="0.25">
      <c r="AG1451" s="65"/>
    </row>
    <row r="1452" spans="33:33" x14ac:dyDescent="0.25">
      <c r="AG1452" s="65"/>
    </row>
    <row r="1453" spans="33:33" x14ac:dyDescent="0.25">
      <c r="AG1453" s="65"/>
    </row>
    <row r="1454" spans="33:33" x14ac:dyDescent="0.25">
      <c r="AG1454" s="65"/>
    </row>
    <row r="1455" spans="33:33" x14ac:dyDescent="0.25">
      <c r="AG1455" s="65"/>
    </row>
    <row r="1456" spans="33:33" x14ac:dyDescent="0.25">
      <c r="AG1456" s="65"/>
    </row>
    <row r="1457" spans="33:33" x14ac:dyDescent="0.25">
      <c r="AG1457" s="65"/>
    </row>
    <row r="1458" spans="33:33" x14ac:dyDescent="0.25">
      <c r="AG1458" s="65"/>
    </row>
    <row r="1459" spans="33:33" x14ac:dyDescent="0.25">
      <c r="AG1459" s="65"/>
    </row>
    <row r="1460" spans="33:33" x14ac:dyDescent="0.25">
      <c r="AG1460" s="65"/>
    </row>
    <row r="1461" spans="33:33" x14ac:dyDescent="0.25">
      <c r="AG1461" s="65"/>
    </row>
    <row r="1462" spans="33:33" x14ac:dyDescent="0.25">
      <c r="AG1462" s="65"/>
    </row>
    <row r="1463" spans="33:33" x14ac:dyDescent="0.25">
      <c r="AG1463" s="65"/>
    </row>
    <row r="1464" spans="33:33" x14ac:dyDescent="0.25">
      <c r="AG1464" s="65"/>
    </row>
    <row r="1465" spans="33:33" x14ac:dyDescent="0.25">
      <c r="AG1465" s="65"/>
    </row>
    <row r="1466" spans="33:33" x14ac:dyDescent="0.25">
      <c r="AG1466" s="65"/>
    </row>
    <row r="1467" spans="33:33" x14ac:dyDescent="0.25">
      <c r="AG1467" s="65"/>
    </row>
    <row r="1468" spans="33:33" x14ac:dyDescent="0.25">
      <c r="AG1468" s="65"/>
    </row>
    <row r="1469" spans="33:33" x14ac:dyDescent="0.25">
      <c r="AG1469" s="65"/>
    </row>
    <row r="1470" spans="33:33" x14ac:dyDescent="0.25">
      <c r="AG1470" s="65"/>
    </row>
    <row r="1471" spans="33:33" x14ac:dyDescent="0.25">
      <c r="AG1471" s="65"/>
    </row>
    <row r="1472" spans="33:33" x14ac:dyDescent="0.25">
      <c r="AG1472" s="65"/>
    </row>
    <row r="1473" spans="33:33" x14ac:dyDescent="0.25">
      <c r="AG1473" s="65"/>
    </row>
    <row r="1474" spans="33:33" x14ac:dyDescent="0.25">
      <c r="AG1474" s="65"/>
    </row>
    <row r="1475" spans="33:33" x14ac:dyDescent="0.25">
      <c r="AG1475" s="65"/>
    </row>
    <row r="1476" spans="33:33" x14ac:dyDescent="0.25">
      <c r="AG1476" s="65"/>
    </row>
    <row r="1477" spans="33:33" x14ac:dyDescent="0.25">
      <c r="AG1477" s="65"/>
    </row>
    <row r="1478" spans="33:33" x14ac:dyDescent="0.25">
      <c r="AG1478" s="65"/>
    </row>
    <row r="1479" spans="33:33" x14ac:dyDescent="0.25">
      <c r="AG1479" s="65"/>
    </row>
    <row r="1480" spans="33:33" x14ac:dyDescent="0.25">
      <c r="AG1480" s="65"/>
    </row>
    <row r="1481" spans="33:33" x14ac:dyDescent="0.25">
      <c r="AG1481" s="65"/>
    </row>
    <row r="1482" spans="33:33" x14ac:dyDescent="0.25">
      <c r="AG1482" s="65"/>
    </row>
    <row r="1483" spans="33:33" x14ac:dyDescent="0.25">
      <c r="AG1483" s="65"/>
    </row>
    <row r="1484" spans="33:33" x14ac:dyDescent="0.25">
      <c r="AG1484" s="65"/>
    </row>
    <row r="1485" spans="33:33" x14ac:dyDescent="0.25">
      <c r="AG1485" s="65"/>
    </row>
    <row r="1486" spans="33:33" x14ac:dyDescent="0.25">
      <c r="AG1486" s="65"/>
    </row>
    <row r="1487" spans="33:33" x14ac:dyDescent="0.25">
      <c r="AG1487" s="65"/>
    </row>
    <row r="1488" spans="33:33" x14ac:dyDescent="0.25">
      <c r="AG1488" s="65"/>
    </row>
    <row r="1489" spans="33:33" x14ac:dyDescent="0.25">
      <c r="AG1489" s="65"/>
    </row>
    <row r="1490" spans="33:33" x14ac:dyDescent="0.25">
      <c r="AG1490" s="65"/>
    </row>
    <row r="1491" spans="33:33" x14ac:dyDescent="0.25">
      <c r="AG1491" s="65"/>
    </row>
    <row r="1492" spans="33:33" x14ac:dyDescent="0.25">
      <c r="AG1492" s="65"/>
    </row>
    <row r="1493" spans="33:33" x14ac:dyDescent="0.25">
      <c r="AG1493" s="65"/>
    </row>
    <row r="1494" spans="33:33" x14ac:dyDescent="0.25">
      <c r="AG1494" s="65"/>
    </row>
    <row r="1495" spans="33:33" x14ac:dyDescent="0.25">
      <c r="AG1495" s="65"/>
    </row>
    <row r="1496" spans="33:33" x14ac:dyDescent="0.25">
      <c r="AG1496" s="65"/>
    </row>
    <row r="1497" spans="33:33" x14ac:dyDescent="0.25">
      <c r="AG1497" s="65"/>
    </row>
    <row r="1498" spans="33:33" x14ac:dyDescent="0.25">
      <c r="AG1498" s="65"/>
    </row>
    <row r="1499" spans="33:33" x14ac:dyDescent="0.25">
      <c r="AG1499" s="65"/>
    </row>
    <row r="1500" spans="33:33" x14ac:dyDescent="0.25">
      <c r="AG1500" s="65"/>
    </row>
    <row r="1501" spans="33:33" x14ac:dyDescent="0.25">
      <c r="AG1501" s="65"/>
    </row>
    <row r="1502" spans="33:33" x14ac:dyDescent="0.25">
      <c r="AG1502" s="65"/>
    </row>
    <row r="1503" spans="33:33" x14ac:dyDescent="0.25">
      <c r="AG1503" s="65"/>
    </row>
    <row r="1504" spans="33:33" x14ac:dyDescent="0.25">
      <c r="AG1504" s="65"/>
    </row>
    <row r="1505" spans="33:33" x14ac:dyDescent="0.25">
      <c r="AG1505" s="65"/>
    </row>
    <row r="1506" spans="33:33" x14ac:dyDescent="0.25">
      <c r="AG1506" s="65"/>
    </row>
    <row r="1507" spans="33:33" x14ac:dyDescent="0.25">
      <c r="AG1507" s="65"/>
    </row>
    <row r="1508" spans="33:33" x14ac:dyDescent="0.25">
      <c r="AG1508" s="65"/>
    </row>
    <row r="1509" spans="33:33" x14ac:dyDescent="0.25">
      <c r="AG1509" s="65"/>
    </row>
    <row r="1510" spans="33:33" x14ac:dyDescent="0.25">
      <c r="AG1510" s="65"/>
    </row>
    <row r="1511" spans="33:33" x14ac:dyDescent="0.25">
      <c r="AG1511" s="65"/>
    </row>
    <row r="1512" spans="33:33" x14ac:dyDescent="0.25">
      <c r="AG1512" s="65"/>
    </row>
    <row r="1513" spans="33:33" x14ac:dyDescent="0.25">
      <c r="AG1513" s="65"/>
    </row>
    <row r="1514" spans="33:33" x14ac:dyDescent="0.25">
      <c r="AG1514" s="65"/>
    </row>
    <row r="1515" spans="33:33" x14ac:dyDescent="0.25">
      <c r="AG1515" s="65"/>
    </row>
    <row r="1516" spans="33:33" x14ac:dyDescent="0.25">
      <c r="AG1516" s="65"/>
    </row>
    <row r="1517" spans="33:33" x14ac:dyDescent="0.25">
      <c r="AG1517" s="65"/>
    </row>
    <row r="1518" spans="33:33" x14ac:dyDescent="0.25">
      <c r="AG1518" s="65"/>
    </row>
    <row r="1519" spans="33:33" x14ac:dyDescent="0.25">
      <c r="AG1519" s="65"/>
    </row>
    <row r="1520" spans="33:33" x14ac:dyDescent="0.25">
      <c r="AG1520" s="65"/>
    </row>
    <row r="1521" spans="33:33" x14ac:dyDescent="0.25">
      <c r="AG1521" s="65"/>
    </row>
    <row r="1522" spans="33:33" x14ac:dyDescent="0.25">
      <c r="AG1522" s="65"/>
    </row>
    <row r="1523" spans="33:33" x14ac:dyDescent="0.25">
      <c r="AG1523" s="65"/>
    </row>
    <row r="1524" spans="33:33" x14ac:dyDescent="0.25">
      <c r="AG1524" s="65"/>
    </row>
    <row r="1525" spans="33:33" x14ac:dyDescent="0.25">
      <c r="AG1525" s="65"/>
    </row>
    <row r="1526" spans="33:33" x14ac:dyDescent="0.25">
      <c r="AG1526" s="65"/>
    </row>
    <row r="1527" spans="33:33" x14ac:dyDescent="0.25">
      <c r="AG1527" s="65"/>
    </row>
    <row r="1528" spans="33:33" x14ac:dyDescent="0.25">
      <c r="AG1528" s="65"/>
    </row>
    <row r="1529" spans="33:33" x14ac:dyDescent="0.25">
      <c r="AG1529" s="65"/>
    </row>
    <row r="1530" spans="33:33" x14ac:dyDescent="0.25">
      <c r="AG1530" s="65"/>
    </row>
    <row r="1531" spans="33:33" x14ac:dyDescent="0.25">
      <c r="AG1531" s="65"/>
    </row>
    <row r="1532" spans="33:33" x14ac:dyDescent="0.25">
      <c r="AG1532" s="65"/>
    </row>
    <row r="1533" spans="33:33" x14ac:dyDescent="0.25">
      <c r="AG1533" s="65"/>
    </row>
    <row r="1534" spans="33:33" x14ac:dyDescent="0.25">
      <c r="AG1534" s="65"/>
    </row>
    <row r="1535" spans="33:33" x14ac:dyDescent="0.25">
      <c r="AG1535" s="65"/>
    </row>
    <row r="1536" spans="33:33" x14ac:dyDescent="0.25">
      <c r="AG1536" s="65"/>
    </row>
    <row r="1537" spans="33:33" x14ac:dyDescent="0.25">
      <c r="AG1537" s="65"/>
    </row>
    <row r="1538" spans="33:33" x14ac:dyDescent="0.25">
      <c r="AG1538" s="65"/>
    </row>
    <row r="1539" spans="33:33" x14ac:dyDescent="0.25">
      <c r="AG1539" s="65"/>
    </row>
    <row r="1540" spans="33:33" x14ac:dyDescent="0.25">
      <c r="AG1540" s="65"/>
    </row>
    <row r="1541" spans="33:33" x14ac:dyDescent="0.25">
      <c r="AG1541" s="65"/>
    </row>
    <row r="1542" spans="33:33" x14ac:dyDescent="0.25">
      <c r="AG1542" s="65"/>
    </row>
    <row r="1543" spans="33:33" x14ac:dyDescent="0.25">
      <c r="AG1543" s="65"/>
    </row>
    <row r="1544" spans="33:33" x14ac:dyDescent="0.25">
      <c r="AG1544" s="65"/>
    </row>
    <row r="1545" spans="33:33" x14ac:dyDescent="0.25">
      <c r="AG1545" s="65"/>
    </row>
    <row r="1546" spans="33:33" x14ac:dyDescent="0.25">
      <c r="AG1546" s="65"/>
    </row>
    <row r="1547" spans="33:33" x14ac:dyDescent="0.25">
      <c r="AG1547" s="65"/>
    </row>
    <row r="1548" spans="33:33" x14ac:dyDescent="0.25">
      <c r="AG1548" s="65"/>
    </row>
    <row r="1549" spans="33:33" x14ac:dyDescent="0.25">
      <c r="AG1549" s="65"/>
    </row>
    <row r="1550" spans="33:33" x14ac:dyDescent="0.25">
      <c r="AG1550" s="65"/>
    </row>
    <row r="1551" spans="33:33" x14ac:dyDescent="0.25">
      <c r="AG1551" s="65"/>
    </row>
    <row r="1552" spans="33:33" x14ac:dyDescent="0.25">
      <c r="AG1552" s="65"/>
    </row>
    <row r="1553" spans="33:33" x14ac:dyDescent="0.25">
      <c r="AG1553" s="65"/>
    </row>
    <row r="1554" spans="33:33" x14ac:dyDescent="0.25">
      <c r="AG1554" s="65"/>
    </row>
    <row r="1555" spans="33:33" x14ac:dyDescent="0.25">
      <c r="AG1555" s="65"/>
    </row>
    <row r="1556" spans="33:33" x14ac:dyDescent="0.25">
      <c r="AG1556" s="65"/>
    </row>
    <row r="1557" spans="33:33" x14ac:dyDescent="0.25">
      <c r="AG1557" s="65"/>
    </row>
    <row r="1558" spans="33:33" x14ac:dyDescent="0.25">
      <c r="AG1558" s="65"/>
    </row>
    <row r="1559" spans="33:33" x14ac:dyDescent="0.25">
      <c r="AG1559" s="65"/>
    </row>
    <row r="1560" spans="33:33" x14ac:dyDescent="0.25">
      <c r="AG1560" s="65"/>
    </row>
    <row r="1561" spans="33:33" x14ac:dyDescent="0.25">
      <c r="AG1561" s="65"/>
    </row>
    <row r="1562" spans="33:33" x14ac:dyDescent="0.25">
      <c r="AG1562" s="65"/>
    </row>
    <row r="1563" spans="33:33" x14ac:dyDescent="0.25">
      <c r="AG1563" s="65"/>
    </row>
    <row r="1564" spans="33:33" x14ac:dyDescent="0.25">
      <c r="AG1564" s="65"/>
    </row>
    <row r="1565" spans="33:33" x14ac:dyDescent="0.25">
      <c r="AG1565" s="65"/>
    </row>
    <row r="1566" spans="33:33" x14ac:dyDescent="0.25">
      <c r="AG1566" s="65"/>
    </row>
    <row r="1567" spans="33:33" x14ac:dyDescent="0.25">
      <c r="AG1567" s="65"/>
    </row>
    <row r="1568" spans="33:33" x14ac:dyDescent="0.25">
      <c r="AG1568" s="65"/>
    </row>
    <row r="1569" spans="33:33" x14ac:dyDescent="0.25">
      <c r="AG1569" s="65"/>
    </row>
    <row r="1570" spans="33:33" x14ac:dyDescent="0.25">
      <c r="AG1570" s="65"/>
    </row>
    <row r="1571" spans="33:33" x14ac:dyDescent="0.25">
      <c r="AG1571" s="65"/>
    </row>
    <row r="1572" spans="33:33" x14ac:dyDescent="0.25">
      <c r="AG1572" s="65"/>
    </row>
    <row r="1573" spans="33:33" x14ac:dyDescent="0.25">
      <c r="AG1573" s="65"/>
    </row>
    <row r="1574" spans="33:33" x14ac:dyDescent="0.25">
      <c r="AG1574" s="65"/>
    </row>
    <row r="1575" spans="33:33" x14ac:dyDescent="0.25">
      <c r="AG1575" s="65"/>
    </row>
    <row r="1576" spans="33:33" x14ac:dyDescent="0.25">
      <c r="AG1576" s="65"/>
    </row>
    <row r="1577" spans="33:33" x14ac:dyDescent="0.25">
      <c r="AG1577" s="65"/>
    </row>
    <row r="1578" spans="33:33" x14ac:dyDescent="0.25">
      <c r="AG1578" s="65"/>
    </row>
    <row r="1579" spans="33:33" x14ac:dyDescent="0.25">
      <c r="AG1579" s="65"/>
    </row>
    <row r="1580" spans="33:33" x14ac:dyDescent="0.25">
      <c r="AG1580" s="65"/>
    </row>
    <row r="1581" spans="33:33" x14ac:dyDescent="0.25">
      <c r="AG1581" s="65"/>
    </row>
    <row r="1582" spans="33:33" x14ac:dyDescent="0.25">
      <c r="AG1582" s="65"/>
    </row>
    <row r="1583" spans="33:33" x14ac:dyDescent="0.25">
      <c r="AG1583" s="65"/>
    </row>
    <row r="1584" spans="33:33" x14ac:dyDescent="0.25">
      <c r="AG1584" s="65"/>
    </row>
    <row r="1585" spans="33:33" x14ac:dyDescent="0.25">
      <c r="AG1585" s="65"/>
    </row>
    <row r="1586" spans="33:33" x14ac:dyDescent="0.25">
      <c r="AG1586" s="65"/>
    </row>
    <row r="1587" spans="33:33" x14ac:dyDescent="0.25">
      <c r="AG1587" s="65"/>
    </row>
    <row r="1588" spans="33:33" x14ac:dyDescent="0.25">
      <c r="AG1588" s="65"/>
    </row>
    <row r="1589" spans="33:33" x14ac:dyDescent="0.25">
      <c r="AG1589" s="65"/>
    </row>
    <row r="1590" spans="33:33" x14ac:dyDescent="0.25">
      <c r="AG1590" s="65"/>
    </row>
    <row r="1591" spans="33:33" x14ac:dyDescent="0.25">
      <c r="AG1591" s="65"/>
    </row>
    <row r="1592" spans="33:33" x14ac:dyDescent="0.25">
      <c r="AG1592" s="65"/>
    </row>
    <row r="1593" spans="33:33" x14ac:dyDescent="0.25">
      <c r="AG1593" s="65"/>
    </row>
    <row r="1594" spans="33:33" x14ac:dyDescent="0.25">
      <c r="AG1594" s="65"/>
    </row>
    <row r="1595" spans="33:33" x14ac:dyDescent="0.25">
      <c r="AG1595" s="65"/>
    </row>
    <row r="1596" spans="33:33" x14ac:dyDescent="0.25">
      <c r="AG1596" s="65"/>
    </row>
    <row r="1597" spans="33:33" x14ac:dyDescent="0.25">
      <c r="AG1597" s="65"/>
    </row>
    <row r="1598" spans="33:33" x14ac:dyDescent="0.25">
      <c r="AG1598" s="65"/>
    </row>
    <row r="1599" spans="33:33" x14ac:dyDescent="0.25">
      <c r="AG1599" s="65"/>
    </row>
    <row r="1600" spans="33:33" x14ac:dyDescent="0.25">
      <c r="AG1600" s="65"/>
    </row>
    <row r="1601" spans="33:33" x14ac:dyDescent="0.25">
      <c r="AG1601" s="65"/>
    </row>
    <row r="1602" spans="33:33" x14ac:dyDescent="0.25">
      <c r="AG1602" s="65"/>
    </row>
    <row r="1603" spans="33:33" x14ac:dyDescent="0.25">
      <c r="AG1603" s="65"/>
    </row>
    <row r="1604" spans="33:33" x14ac:dyDescent="0.25">
      <c r="AG1604" s="65"/>
    </row>
    <row r="1605" spans="33:33" x14ac:dyDescent="0.25">
      <c r="AG1605" s="65"/>
    </row>
    <row r="1606" spans="33:33" x14ac:dyDescent="0.25">
      <c r="AG1606" s="65"/>
    </row>
    <row r="1607" spans="33:33" x14ac:dyDescent="0.25">
      <c r="AG1607" s="65"/>
    </row>
    <row r="1608" spans="33:33" x14ac:dyDescent="0.25">
      <c r="AG1608" s="65"/>
    </row>
    <row r="1609" spans="33:33" x14ac:dyDescent="0.25">
      <c r="AG1609" s="65"/>
    </row>
    <row r="1610" spans="33:33" x14ac:dyDescent="0.25">
      <c r="AG1610" s="65"/>
    </row>
    <row r="1611" spans="33:33" x14ac:dyDescent="0.25">
      <c r="AG1611" s="65"/>
    </row>
    <row r="1612" spans="33:33" x14ac:dyDescent="0.25">
      <c r="AG1612" s="65"/>
    </row>
    <row r="1613" spans="33:33" x14ac:dyDescent="0.25">
      <c r="AG1613" s="65"/>
    </row>
    <row r="1614" spans="33:33" x14ac:dyDescent="0.25">
      <c r="AG1614" s="65"/>
    </row>
    <row r="1615" spans="33:33" x14ac:dyDescent="0.25">
      <c r="AG1615" s="65"/>
    </row>
    <row r="1616" spans="33:33" x14ac:dyDescent="0.25">
      <c r="AG1616" s="65"/>
    </row>
    <row r="1617" spans="33:33" x14ac:dyDescent="0.25">
      <c r="AG1617" s="65"/>
    </row>
    <row r="1618" spans="33:33" x14ac:dyDescent="0.25">
      <c r="AG1618" s="65"/>
    </row>
    <row r="1619" spans="33:33" x14ac:dyDescent="0.25">
      <c r="AG1619" s="65"/>
    </row>
    <row r="1620" spans="33:33" x14ac:dyDescent="0.25">
      <c r="AG1620" s="65"/>
    </row>
    <row r="1621" spans="33:33" x14ac:dyDescent="0.25">
      <c r="AG1621" s="65"/>
    </row>
    <row r="1622" spans="33:33" x14ac:dyDescent="0.25">
      <c r="AG1622" s="65"/>
    </row>
    <row r="1623" spans="33:33" x14ac:dyDescent="0.25">
      <c r="AG1623" s="65"/>
    </row>
    <row r="1624" spans="33:33" x14ac:dyDescent="0.25">
      <c r="AG1624" s="65"/>
    </row>
    <row r="1625" spans="33:33" x14ac:dyDescent="0.25">
      <c r="AG1625" s="65"/>
    </row>
    <row r="1626" spans="33:33" x14ac:dyDescent="0.25">
      <c r="AG1626" s="65"/>
    </row>
    <row r="1627" spans="33:33" x14ac:dyDescent="0.25">
      <c r="AG1627" s="65"/>
    </row>
    <row r="1628" spans="33:33" x14ac:dyDescent="0.25">
      <c r="AG1628" s="65"/>
    </row>
    <row r="1629" spans="33:33" x14ac:dyDescent="0.25">
      <c r="AG1629" s="65"/>
    </row>
    <row r="1630" spans="33:33" x14ac:dyDescent="0.25">
      <c r="AG1630" s="65"/>
    </row>
    <row r="1631" spans="33:33" x14ac:dyDescent="0.25">
      <c r="AG1631" s="65"/>
    </row>
    <row r="1632" spans="33:33" x14ac:dyDescent="0.25">
      <c r="AG1632" s="65"/>
    </row>
    <row r="1633" spans="33:33" x14ac:dyDescent="0.25">
      <c r="AG1633" s="65"/>
    </row>
    <row r="1634" spans="33:33" x14ac:dyDescent="0.25">
      <c r="AG1634" s="65"/>
    </row>
    <row r="1635" spans="33:33" x14ac:dyDescent="0.25">
      <c r="AG1635" s="65"/>
    </row>
    <row r="1636" spans="33:33" x14ac:dyDescent="0.25">
      <c r="AG1636" s="65"/>
    </row>
    <row r="1637" spans="33:33" x14ac:dyDescent="0.25">
      <c r="AG1637" s="65"/>
    </row>
    <row r="1638" spans="33:33" x14ac:dyDescent="0.25">
      <c r="AG1638" s="65"/>
    </row>
    <row r="1639" spans="33:33" x14ac:dyDescent="0.25">
      <c r="AG1639" s="65"/>
    </row>
    <row r="1640" spans="33:33" x14ac:dyDescent="0.25">
      <c r="AG1640" s="65"/>
    </row>
    <row r="1641" spans="33:33" x14ac:dyDescent="0.25">
      <c r="AG1641" s="65"/>
    </row>
    <row r="1642" spans="33:33" x14ac:dyDescent="0.25">
      <c r="AG1642" s="65"/>
    </row>
    <row r="1643" spans="33:33" x14ac:dyDescent="0.25">
      <c r="AG1643" s="65"/>
    </row>
    <row r="1644" spans="33:33" x14ac:dyDescent="0.25">
      <c r="AG1644" s="65"/>
    </row>
    <row r="1645" spans="33:33" x14ac:dyDescent="0.25">
      <c r="AG1645" s="65"/>
    </row>
    <row r="1646" spans="33:33" x14ac:dyDescent="0.25">
      <c r="AG1646" s="65"/>
    </row>
    <row r="1647" spans="33:33" x14ac:dyDescent="0.25">
      <c r="AG1647" s="65"/>
    </row>
    <row r="1648" spans="33:33" x14ac:dyDescent="0.25">
      <c r="AG1648" s="65"/>
    </row>
    <row r="1649" spans="33:33" x14ac:dyDescent="0.25">
      <c r="AG1649" s="65"/>
    </row>
    <row r="1650" spans="33:33" x14ac:dyDescent="0.25">
      <c r="AG1650" s="65"/>
    </row>
    <row r="1651" spans="33:33" x14ac:dyDescent="0.25">
      <c r="AG1651" s="65"/>
    </row>
    <row r="1652" spans="33:33" x14ac:dyDescent="0.25">
      <c r="AG1652" s="65"/>
    </row>
    <row r="1653" spans="33:33" x14ac:dyDescent="0.25">
      <c r="AG1653" s="65"/>
    </row>
    <row r="1654" spans="33:33" x14ac:dyDescent="0.25">
      <c r="AG1654" s="65"/>
    </row>
    <row r="1655" spans="33:33" x14ac:dyDescent="0.25">
      <c r="AG1655" s="65"/>
    </row>
    <row r="1656" spans="33:33" x14ac:dyDescent="0.25">
      <c r="AG1656" s="65"/>
    </row>
    <row r="1657" spans="33:33" x14ac:dyDescent="0.25">
      <c r="AG1657" s="65"/>
    </row>
    <row r="1658" spans="33:33" x14ac:dyDescent="0.25">
      <c r="AG1658" s="65"/>
    </row>
    <row r="1659" spans="33:33" x14ac:dyDescent="0.25">
      <c r="AG1659" s="65"/>
    </row>
    <row r="1660" spans="33:33" x14ac:dyDescent="0.25">
      <c r="AG1660" s="65"/>
    </row>
    <row r="1661" spans="33:33" x14ac:dyDescent="0.25">
      <c r="AG1661" s="65"/>
    </row>
    <row r="1662" spans="33:33" x14ac:dyDescent="0.25">
      <c r="AG1662" s="65"/>
    </row>
    <row r="1663" spans="33:33" x14ac:dyDescent="0.25">
      <c r="AG1663" s="65"/>
    </row>
    <row r="1664" spans="33:33" x14ac:dyDescent="0.25">
      <c r="AG1664" s="65"/>
    </row>
    <row r="1665" spans="33:33" x14ac:dyDescent="0.25">
      <c r="AG1665" s="65"/>
    </row>
    <row r="1666" spans="33:33" x14ac:dyDescent="0.25">
      <c r="AG1666" s="65"/>
    </row>
    <row r="1667" spans="33:33" x14ac:dyDescent="0.25">
      <c r="AG1667" s="65"/>
    </row>
    <row r="1668" spans="33:33" x14ac:dyDescent="0.25">
      <c r="AG1668" s="65"/>
    </row>
    <row r="1669" spans="33:33" x14ac:dyDescent="0.25">
      <c r="AG1669" s="65"/>
    </row>
    <row r="1670" spans="33:33" x14ac:dyDescent="0.25">
      <c r="AG1670" s="65"/>
    </row>
    <row r="1671" spans="33:33" x14ac:dyDescent="0.25">
      <c r="AG1671" s="65"/>
    </row>
    <row r="1672" spans="33:33" x14ac:dyDescent="0.25">
      <c r="AG1672" s="65"/>
    </row>
    <row r="1673" spans="33:33" x14ac:dyDescent="0.25">
      <c r="AG1673" s="65"/>
    </row>
    <row r="1674" spans="33:33" x14ac:dyDescent="0.25">
      <c r="AG1674" s="65"/>
    </row>
    <row r="1675" spans="33:33" x14ac:dyDescent="0.25">
      <c r="AG1675" s="65"/>
    </row>
    <row r="1676" spans="33:33" x14ac:dyDescent="0.25">
      <c r="AG1676" s="65"/>
    </row>
    <row r="1677" spans="33:33" x14ac:dyDescent="0.25">
      <c r="AG1677" s="65"/>
    </row>
    <row r="1678" spans="33:33" x14ac:dyDescent="0.25">
      <c r="AG1678" s="65"/>
    </row>
    <row r="1679" spans="33:33" x14ac:dyDescent="0.25">
      <c r="AG1679" s="65"/>
    </row>
    <row r="1680" spans="33:33" x14ac:dyDescent="0.25">
      <c r="AG1680" s="65"/>
    </row>
    <row r="1681" spans="33:33" x14ac:dyDescent="0.25">
      <c r="AG1681" s="65"/>
    </row>
    <row r="1682" spans="33:33" x14ac:dyDescent="0.25">
      <c r="AG1682" s="65"/>
    </row>
    <row r="1683" spans="33:33" x14ac:dyDescent="0.25">
      <c r="AG1683" s="65"/>
    </row>
    <row r="1684" spans="33:33" x14ac:dyDescent="0.25">
      <c r="AG1684" s="65"/>
    </row>
    <row r="1685" spans="33:33" x14ac:dyDescent="0.25">
      <c r="AG1685" s="65"/>
    </row>
    <row r="1686" spans="33:33" x14ac:dyDescent="0.25">
      <c r="AG1686" s="65"/>
    </row>
    <row r="1687" spans="33:33" x14ac:dyDescent="0.25">
      <c r="AG1687" s="65"/>
    </row>
    <row r="1688" spans="33:33" x14ac:dyDescent="0.25">
      <c r="AG1688" s="65"/>
    </row>
    <row r="1689" spans="33:33" x14ac:dyDescent="0.25">
      <c r="AG1689" s="65"/>
    </row>
    <row r="1690" spans="33:33" x14ac:dyDescent="0.25">
      <c r="AG1690" s="65"/>
    </row>
    <row r="1691" spans="33:33" x14ac:dyDescent="0.25">
      <c r="AG1691" s="65"/>
    </row>
    <row r="1692" spans="33:33" x14ac:dyDescent="0.25">
      <c r="AG1692" s="65"/>
    </row>
    <row r="1693" spans="33:33" x14ac:dyDescent="0.25">
      <c r="AG1693" s="65"/>
    </row>
    <row r="1694" spans="33:33" x14ac:dyDescent="0.25">
      <c r="AG1694" s="65"/>
    </row>
    <row r="1695" spans="33:33" x14ac:dyDescent="0.25">
      <c r="AG1695" s="65"/>
    </row>
    <row r="1696" spans="33:33" x14ac:dyDescent="0.25">
      <c r="AG1696" s="65"/>
    </row>
    <row r="1697" spans="33:33" x14ac:dyDescent="0.25">
      <c r="AG1697" s="65"/>
    </row>
    <row r="1698" spans="33:33" x14ac:dyDescent="0.25">
      <c r="AG1698" s="65"/>
    </row>
    <row r="1699" spans="33:33" x14ac:dyDescent="0.25">
      <c r="AG1699" s="65"/>
    </row>
    <row r="1700" spans="33:33" x14ac:dyDescent="0.25">
      <c r="AG1700" s="65"/>
    </row>
    <row r="1701" spans="33:33" x14ac:dyDescent="0.25">
      <c r="AG1701" s="65"/>
    </row>
    <row r="1702" spans="33:33" x14ac:dyDescent="0.25">
      <c r="AG1702" s="65"/>
    </row>
    <row r="1703" spans="33:33" x14ac:dyDescent="0.25">
      <c r="AG1703" s="65"/>
    </row>
    <row r="1704" spans="33:33" x14ac:dyDescent="0.25">
      <c r="AG1704" s="65"/>
    </row>
    <row r="1705" spans="33:33" x14ac:dyDescent="0.25">
      <c r="AG1705" s="65"/>
    </row>
    <row r="1706" spans="33:33" x14ac:dyDescent="0.25">
      <c r="AG1706" s="65"/>
    </row>
    <row r="1707" spans="33:33" x14ac:dyDescent="0.25">
      <c r="AG1707" s="65"/>
    </row>
    <row r="1708" spans="33:33" x14ac:dyDescent="0.25">
      <c r="AG1708" s="65"/>
    </row>
    <row r="1709" spans="33:33" x14ac:dyDescent="0.25">
      <c r="AG1709" s="65"/>
    </row>
    <row r="1710" spans="33:33" x14ac:dyDescent="0.25">
      <c r="AG1710" s="65"/>
    </row>
    <row r="1711" spans="33:33" x14ac:dyDescent="0.25">
      <c r="AG1711" s="65"/>
    </row>
    <row r="1712" spans="33:33" x14ac:dyDescent="0.25">
      <c r="AG1712" s="65"/>
    </row>
    <row r="1713" spans="33:33" x14ac:dyDescent="0.25">
      <c r="AG1713" s="65"/>
    </row>
    <row r="1714" spans="33:33" x14ac:dyDescent="0.25">
      <c r="AG1714" s="65"/>
    </row>
    <row r="1715" spans="33:33" x14ac:dyDescent="0.25">
      <c r="AG1715" s="65"/>
    </row>
    <row r="1716" spans="33:33" x14ac:dyDescent="0.25">
      <c r="AG1716" s="65"/>
    </row>
    <row r="1717" spans="33:33" x14ac:dyDescent="0.25">
      <c r="AG1717" s="65"/>
    </row>
    <row r="1718" spans="33:33" x14ac:dyDescent="0.25">
      <c r="AG1718" s="65"/>
    </row>
    <row r="1719" spans="33:33" x14ac:dyDescent="0.25">
      <c r="AG1719" s="65"/>
    </row>
    <row r="1720" spans="33:33" x14ac:dyDescent="0.25">
      <c r="AG1720" s="65"/>
    </row>
    <row r="1721" spans="33:33" x14ac:dyDescent="0.25">
      <c r="AG1721" s="65"/>
    </row>
    <row r="1722" spans="33:33" x14ac:dyDescent="0.25">
      <c r="AG1722" s="65"/>
    </row>
    <row r="1723" spans="33:33" x14ac:dyDescent="0.25">
      <c r="AG1723" s="65"/>
    </row>
    <row r="1724" spans="33:33" x14ac:dyDescent="0.25">
      <c r="AG1724" s="65"/>
    </row>
    <row r="1725" spans="33:33" x14ac:dyDescent="0.25">
      <c r="AG1725" s="65"/>
    </row>
    <row r="1726" spans="33:33" x14ac:dyDescent="0.25">
      <c r="AG1726" s="65"/>
    </row>
    <row r="1727" spans="33:33" x14ac:dyDescent="0.25">
      <c r="AG1727" s="65"/>
    </row>
    <row r="1728" spans="33:33" x14ac:dyDescent="0.25">
      <c r="AG1728" s="65"/>
    </row>
    <row r="1729" spans="33:33" x14ac:dyDescent="0.25">
      <c r="AG1729" s="65"/>
    </row>
    <row r="1730" spans="33:33" x14ac:dyDescent="0.25">
      <c r="AG1730" s="65"/>
    </row>
    <row r="1731" spans="33:33" x14ac:dyDescent="0.25">
      <c r="AG1731" s="65"/>
    </row>
    <row r="1732" spans="33:33" x14ac:dyDescent="0.25">
      <c r="AG1732" s="65"/>
    </row>
    <row r="1733" spans="33:33" x14ac:dyDescent="0.25">
      <c r="AG1733" s="65"/>
    </row>
    <row r="1734" spans="33:33" x14ac:dyDescent="0.25">
      <c r="AG1734" s="65"/>
    </row>
    <row r="1735" spans="33:33" x14ac:dyDescent="0.25">
      <c r="AG1735" s="65"/>
    </row>
    <row r="1736" spans="33:33" x14ac:dyDescent="0.25">
      <c r="AG1736" s="65"/>
    </row>
    <row r="1737" spans="33:33" x14ac:dyDescent="0.25">
      <c r="AG1737" s="65"/>
    </row>
    <row r="1738" spans="33:33" x14ac:dyDescent="0.25">
      <c r="AG1738" s="65"/>
    </row>
    <row r="1739" spans="33:33" x14ac:dyDescent="0.25">
      <c r="AG1739" s="65"/>
    </row>
    <row r="1740" spans="33:33" x14ac:dyDescent="0.25">
      <c r="AG1740" s="65"/>
    </row>
    <row r="1741" spans="33:33" x14ac:dyDescent="0.25">
      <c r="AG1741" s="65"/>
    </row>
    <row r="1742" spans="33:33" x14ac:dyDescent="0.25">
      <c r="AG1742" s="65"/>
    </row>
    <row r="1743" spans="33:33" x14ac:dyDescent="0.25">
      <c r="AG1743" s="65"/>
    </row>
    <row r="1744" spans="33:33" x14ac:dyDescent="0.25">
      <c r="AG1744" s="65"/>
    </row>
    <row r="1745" spans="33:33" x14ac:dyDescent="0.25">
      <c r="AG1745" s="65"/>
    </row>
    <row r="1746" spans="33:33" x14ac:dyDescent="0.25">
      <c r="AG1746" s="65"/>
    </row>
    <row r="1747" spans="33:33" x14ac:dyDescent="0.25">
      <c r="AG1747" s="65"/>
    </row>
    <row r="1748" spans="33:33" x14ac:dyDescent="0.25">
      <c r="AG1748" s="65"/>
    </row>
    <row r="1749" spans="33:33" x14ac:dyDescent="0.25">
      <c r="AG1749" s="65"/>
    </row>
    <row r="1750" spans="33:33" x14ac:dyDescent="0.25">
      <c r="AG1750" s="65"/>
    </row>
    <row r="1751" spans="33:33" x14ac:dyDescent="0.25">
      <c r="AG1751" s="65"/>
    </row>
    <row r="1752" spans="33:33" x14ac:dyDescent="0.25">
      <c r="AG1752" s="65"/>
    </row>
    <row r="1753" spans="33:33" x14ac:dyDescent="0.25">
      <c r="AG1753" s="65"/>
    </row>
    <row r="1754" spans="33:33" x14ac:dyDescent="0.25">
      <c r="AG1754" s="65"/>
    </row>
    <row r="1755" spans="33:33" x14ac:dyDescent="0.25">
      <c r="AG1755" s="65"/>
    </row>
    <row r="1756" spans="33:33" x14ac:dyDescent="0.25">
      <c r="AG1756" s="65"/>
    </row>
    <row r="1757" spans="33:33" x14ac:dyDescent="0.25">
      <c r="AG1757" s="65"/>
    </row>
    <row r="1758" spans="33:33" x14ac:dyDescent="0.25">
      <c r="AG1758" s="65"/>
    </row>
    <row r="1759" spans="33:33" x14ac:dyDescent="0.25">
      <c r="AG1759" s="65"/>
    </row>
    <row r="1760" spans="33:33" x14ac:dyDescent="0.25">
      <c r="AG1760" s="65"/>
    </row>
    <row r="1761" spans="33:33" x14ac:dyDescent="0.25">
      <c r="AG1761" s="65"/>
    </row>
    <row r="1762" spans="33:33" x14ac:dyDescent="0.25">
      <c r="AG1762" s="65"/>
    </row>
    <row r="1763" spans="33:33" x14ac:dyDescent="0.25">
      <c r="AG1763" s="65"/>
    </row>
    <row r="1764" spans="33:33" x14ac:dyDescent="0.25">
      <c r="AG1764" s="65"/>
    </row>
    <row r="1765" spans="33:33" x14ac:dyDescent="0.25">
      <c r="AG1765" s="65"/>
    </row>
    <row r="1766" spans="33:33" x14ac:dyDescent="0.25">
      <c r="AG1766" s="65"/>
    </row>
    <row r="1767" spans="33:33" x14ac:dyDescent="0.25">
      <c r="AG1767" s="65"/>
    </row>
    <row r="1768" spans="33:33" x14ac:dyDescent="0.25">
      <c r="AG1768" s="65"/>
    </row>
    <row r="1769" spans="33:33" x14ac:dyDescent="0.25">
      <c r="AG1769" s="65"/>
    </row>
    <row r="1770" spans="33:33" x14ac:dyDescent="0.25">
      <c r="AG1770" s="65"/>
    </row>
    <row r="1771" spans="33:33" x14ac:dyDescent="0.25">
      <c r="AG1771" s="65"/>
    </row>
    <row r="1772" spans="33:33" x14ac:dyDescent="0.25">
      <c r="AG1772" s="65"/>
    </row>
    <row r="1773" spans="33:33" x14ac:dyDescent="0.25">
      <c r="AG1773" s="65"/>
    </row>
    <row r="1774" spans="33:33" x14ac:dyDescent="0.25">
      <c r="AG1774" s="65"/>
    </row>
    <row r="1775" spans="33:33" x14ac:dyDescent="0.25">
      <c r="AG1775" s="65"/>
    </row>
    <row r="1776" spans="33:33" x14ac:dyDescent="0.25">
      <c r="AG1776" s="65"/>
    </row>
    <row r="1777" spans="33:33" x14ac:dyDescent="0.25">
      <c r="AG1777" s="65"/>
    </row>
    <row r="1778" spans="33:33" x14ac:dyDescent="0.25">
      <c r="AG1778" s="65"/>
    </row>
    <row r="1779" spans="33:33" x14ac:dyDescent="0.25">
      <c r="AG1779" s="65"/>
    </row>
    <row r="1780" spans="33:33" x14ac:dyDescent="0.25">
      <c r="AG1780" s="65"/>
    </row>
    <row r="1781" spans="33:33" x14ac:dyDescent="0.25">
      <c r="AG1781" s="65"/>
    </row>
    <row r="1782" spans="33:33" x14ac:dyDescent="0.25">
      <c r="AG1782" s="65"/>
    </row>
    <row r="1783" spans="33:33" x14ac:dyDescent="0.25">
      <c r="AG1783" s="65"/>
    </row>
    <row r="1784" spans="33:33" x14ac:dyDescent="0.25">
      <c r="AG1784" s="65"/>
    </row>
    <row r="1785" spans="33:33" x14ac:dyDescent="0.25">
      <c r="AG1785" s="65"/>
    </row>
    <row r="1786" spans="33:33" x14ac:dyDescent="0.25">
      <c r="AG1786" s="65"/>
    </row>
    <row r="1787" spans="33:33" x14ac:dyDescent="0.25">
      <c r="AG1787" s="65"/>
    </row>
    <row r="1788" spans="33:33" x14ac:dyDescent="0.25">
      <c r="AG1788" s="65"/>
    </row>
    <row r="1789" spans="33:33" x14ac:dyDescent="0.25">
      <c r="AG1789" s="65"/>
    </row>
    <row r="1790" spans="33:33" x14ac:dyDescent="0.25">
      <c r="AG1790" s="65"/>
    </row>
    <row r="1791" spans="33:33" x14ac:dyDescent="0.25">
      <c r="AG1791" s="65"/>
    </row>
    <row r="1792" spans="33:33" x14ac:dyDescent="0.25">
      <c r="AG1792" s="65"/>
    </row>
    <row r="1793" spans="33:33" x14ac:dyDescent="0.25">
      <c r="AG1793" s="65"/>
    </row>
    <row r="1794" spans="33:33" x14ac:dyDescent="0.25">
      <c r="AG1794" s="65"/>
    </row>
    <row r="1795" spans="33:33" x14ac:dyDescent="0.25">
      <c r="AG1795" s="65"/>
    </row>
    <row r="1796" spans="33:33" x14ac:dyDescent="0.25">
      <c r="AG1796" s="65"/>
    </row>
    <row r="1797" spans="33:33" x14ac:dyDescent="0.25">
      <c r="AG1797" s="65"/>
    </row>
    <row r="1798" spans="33:33" x14ac:dyDescent="0.25">
      <c r="AG1798" s="65"/>
    </row>
    <row r="1799" spans="33:33" x14ac:dyDescent="0.25">
      <c r="AG1799" s="65"/>
    </row>
    <row r="1800" spans="33:33" x14ac:dyDescent="0.25">
      <c r="AG1800" s="65"/>
    </row>
    <row r="1801" spans="33:33" x14ac:dyDescent="0.25">
      <c r="AG1801" s="65"/>
    </row>
    <row r="1802" spans="33:33" x14ac:dyDescent="0.25">
      <c r="AG1802" s="65"/>
    </row>
    <row r="1803" spans="33:33" x14ac:dyDescent="0.25">
      <c r="AG1803" s="65"/>
    </row>
    <row r="1804" spans="33:33" x14ac:dyDescent="0.25">
      <c r="AG1804" s="65"/>
    </row>
    <row r="1805" spans="33:33" x14ac:dyDescent="0.25">
      <c r="AG1805" s="65"/>
    </row>
    <row r="1806" spans="33:33" x14ac:dyDescent="0.25">
      <c r="AG1806" s="65"/>
    </row>
    <row r="1807" spans="33:33" x14ac:dyDescent="0.25">
      <c r="AG1807" s="65"/>
    </row>
    <row r="1808" spans="33:33" x14ac:dyDescent="0.25">
      <c r="AG1808" s="65"/>
    </row>
    <row r="1809" spans="33:33" x14ac:dyDescent="0.25">
      <c r="AG1809" s="65"/>
    </row>
    <row r="1810" spans="33:33" x14ac:dyDescent="0.25">
      <c r="AG1810" s="65"/>
    </row>
    <row r="1811" spans="33:33" x14ac:dyDescent="0.25">
      <c r="AG1811" s="65"/>
    </row>
    <row r="1812" spans="33:33" x14ac:dyDescent="0.25">
      <c r="AG1812" s="65"/>
    </row>
    <row r="1813" spans="33:33" x14ac:dyDescent="0.25">
      <c r="AG1813" s="65"/>
    </row>
    <row r="1814" spans="33:33" x14ac:dyDescent="0.25">
      <c r="AG1814" s="65"/>
    </row>
    <row r="1815" spans="33:33" x14ac:dyDescent="0.25">
      <c r="AG1815" s="65"/>
    </row>
    <row r="1816" spans="33:33" x14ac:dyDescent="0.25">
      <c r="AG1816" s="65"/>
    </row>
    <row r="1817" spans="33:33" x14ac:dyDescent="0.25">
      <c r="AG1817" s="65"/>
    </row>
    <row r="1818" spans="33:33" x14ac:dyDescent="0.25">
      <c r="AG1818" s="65"/>
    </row>
    <row r="1819" spans="33:33" x14ac:dyDescent="0.25">
      <c r="AG1819" s="65"/>
    </row>
    <row r="1820" spans="33:33" x14ac:dyDescent="0.25">
      <c r="AG1820" s="65"/>
    </row>
    <row r="1821" spans="33:33" x14ac:dyDescent="0.25">
      <c r="AG1821" s="65"/>
    </row>
    <row r="1822" spans="33:33" x14ac:dyDescent="0.25">
      <c r="AG1822" s="65"/>
    </row>
    <row r="1823" spans="33:33" x14ac:dyDescent="0.25">
      <c r="AG1823" s="65"/>
    </row>
    <row r="1824" spans="33:33" x14ac:dyDescent="0.25">
      <c r="AG1824" s="65"/>
    </row>
    <row r="1825" spans="33:33" x14ac:dyDescent="0.25">
      <c r="AG1825" s="65"/>
    </row>
    <row r="1826" spans="33:33" x14ac:dyDescent="0.25">
      <c r="AG1826" s="65"/>
    </row>
    <row r="1827" spans="33:33" x14ac:dyDescent="0.25">
      <c r="AG1827" s="65"/>
    </row>
    <row r="1828" spans="33:33" x14ac:dyDescent="0.25">
      <c r="AG1828" s="65"/>
    </row>
    <row r="1829" spans="33:33" x14ac:dyDescent="0.25">
      <c r="AG1829" s="65"/>
    </row>
    <row r="1830" spans="33:33" x14ac:dyDescent="0.25">
      <c r="AG1830" s="65"/>
    </row>
    <row r="1831" spans="33:33" x14ac:dyDescent="0.25">
      <c r="AG1831" s="65"/>
    </row>
    <row r="1832" spans="33:33" x14ac:dyDescent="0.25">
      <c r="AG1832" s="65"/>
    </row>
    <row r="1833" spans="33:33" x14ac:dyDescent="0.25">
      <c r="AG1833" s="65"/>
    </row>
    <row r="1834" spans="33:33" x14ac:dyDescent="0.25">
      <c r="AG1834" s="65"/>
    </row>
    <row r="1835" spans="33:33" x14ac:dyDescent="0.25">
      <c r="AG1835" s="65"/>
    </row>
    <row r="1836" spans="33:33" x14ac:dyDescent="0.25">
      <c r="AG1836" s="65"/>
    </row>
    <row r="1837" spans="33:33" x14ac:dyDescent="0.25">
      <c r="AG1837" s="65"/>
    </row>
    <row r="1838" spans="33:33" x14ac:dyDescent="0.25">
      <c r="AG1838" s="65"/>
    </row>
    <row r="1839" spans="33:33" x14ac:dyDescent="0.25">
      <c r="AG1839" s="65"/>
    </row>
    <row r="1840" spans="33:33" x14ac:dyDescent="0.25">
      <c r="AG1840" s="65"/>
    </row>
    <row r="1841" spans="33:33" x14ac:dyDescent="0.25">
      <c r="AG1841" s="65"/>
    </row>
    <row r="1842" spans="33:33" x14ac:dyDescent="0.25">
      <c r="AG1842" s="65"/>
    </row>
    <row r="1843" spans="33:33" x14ac:dyDescent="0.25">
      <c r="AG1843" s="65"/>
    </row>
    <row r="1844" spans="33:33" x14ac:dyDescent="0.25">
      <c r="AG1844" s="65"/>
    </row>
    <row r="1845" spans="33:33" x14ac:dyDescent="0.25">
      <c r="AG1845" s="65"/>
    </row>
    <row r="1846" spans="33:33" x14ac:dyDescent="0.25">
      <c r="AG1846" s="65"/>
    </row>
    <row r="1847" spans="33:33" x14ac:dyDescent="0.25">
      <c r="AG1847" s="65"/>
    </row>
    <row r="1848" spans="33:33" x14ac:dyDescent="0.25">
      <c r="AG1848" s="65"/>
    </row>
    <row r="1849" spans="33:33" x14ac:dyDescent="0.25">
      <c r="AG1849" s="65"/>
    </row>
    <row r="1850" spans="33:33" x14ac:dyDescent="0.25">
      <c r="AG1850" s="65"/>
    </row>
    <row r="1851" spans="33:33" x14ac:dyDescent="0.25">
      <c r="AG1851" s="65"/>
    </row>
    <row r="1852" spans="33:33" x14ac:dyDescent="0.25">
      <c r="AG1852" s="65"/>
    </row>
    <row r="1853" spans="33:33" x14ac:dyDescent="0.25">
      <c r="AG1853" s="65"/>
    </row>
    <row r="1854" spans="33:33" x14ac:dyDescent="0.25">
      <c r="AG1854" s="65"/>
    </row>
    <row r="1855" spans="33:33" x14ac:dyDescent="0.25">
      <c r="AG1855" s="65"/>
    </row>
    <row r="1856" spans="33:33" x14ac:dyDescent="0.25">
      <c r="AG1856" s="65"/>
    </row>
    <row r="1857" spans="33:33" x14ac:dyDescent="0.25">
      <c r="AG1857" s="65"/>
    </row>
    <row r="1858" spans="33:33" x14ac:dyDescent="0.25">
      <c r="AG1858" s="65"/>
    </row>
    <row r="1859" spans="33:33" x14ac:dyDescent="0.25">
      <c r="AG1859" s="65"/>
    </row>
    <row r="1860" spans="33:33" x14ac:dyDescent="0.25">
      <c r="AG1860" s="65"/>
    </row>
    <row r="1861" spans="33:33" x14ac:dyDescent="0.25">
      <c r="AG1861" s="65"/>
    </row>
    <row r="1862" spans="33:33" x14ac:dyDescent="0.25">
      <c r="AG1862" s="65"/>
    </row>
    <row r="1863" spans="33:33" x14ac:dyDescent="0.25">
      <c r="AG1863" s="65"/>
    </row>
    <row r="1864" spans="33:33" x14ac:dyDescent="0.25">
      <c r="AG1864" s="65"/>
    </row>
    <row r="1865" spans="33:33" x14ac:dyDescent="0.25">
      <c r="AG1865" s="65"/>
    </row>
    <row r="1866" spans="33:33" x14ac:dyDescent="0.25">
      <c r="AG1866" s="65"/>
    </row>
    <row r="1867" spans="33:33" x14ac:dyDescent="0.25">
      <c r="AG1867" s="65"/>
    </row>
    <row r="1868" spans="33:33" x14ac:dyDescent="0.25">
      <c r="AG1868" s="65"/>
    </row>
    <row r="1869" spans="33:33" x14ac:dyDescent="0.25">
      <c r="AG1869" s="65"/>
    </row>
    <row r="1870" spans="33:33" x14ac:dyDescent="0.25">
      <c r="AG1870" s="65"/>
    </row>
    <row r="1871" spans="33:33" x14ac:dyDescent="0.25">
      <c r="AG1871" s="65"/>
    </row>
    <row r="1872" spans="33:33" x14ac:dyDescent="0.25">
      <c r="AG1872" s="65"/>
    </row>
    <row r="1873" spans="33:33" x14ac:dyDescent="0.25">
      <c r="AG1873" s="65"/>
    </row>
    <row r="1874" spans="33:33" x14ac:dyDescent="0.25">
      <c r="AG1874" s="65"/>
    </row>
    <row r="1875" spans="33:33" x14ac:dyDescent="0.25">
      <c r="AG1875" s="65"/>
    </row>
    <row r="1876" spans="33:33" x14ac:dyDescent="0.25">
      <c r="AG1876" s="65"/>
    </row>
    <row r="1877" spans="33:33" x14ac:dyDescent="0.25">
      <c r="AG1877" s="65"/>
    </row>
    <row r="1878" spans="33:33" x14ac:dyDescent="0.25">
      <c r="AG1878" s="65"/>
    </row>
    <row r="1879" spans="33:33" x14ac:dyDescent="0.25">
      <c r="AG1879" s="65"/>
    </row>
    <row r="1880" spans="33:33" x14ac:dyDescent="0.25">
      <c r="AG1880" s="65"/>
    </row>
    <row r="1881" spans="33:33" x14ac:dyDescent="0.25">
      <c r="AG1881" s="65"/>
    </row>
    <row r="1882" spans="33:33" x14ac:dyDescent="0.25">
      <c r="AG1882" s="65"/>
    </row>
    <row r="1883" spans="33:33" x14ac:dyDescent="0.25">
      <c r="AG1883" s="65"/>
    </row>
    <row r="1884" spans="33:33" x14ac:dyDescent="0.25">
      <c r="AG1884" s="65"/>
    </row>
    <row r="1885" spans="33:33" x14ac:dyDescent="0.25">
      <c r="AG1885" s="65"/>
    </row>
    <row r="1886" spans="33:33" x14ac:dyDescent="0.25">
      <c r="AG1886" s="65"/>
    </row>
    <row r="1887" spans="33:33" x14ac:dyDescent="0.25">
      <c r="AG1887" s="65"/>
    </row>
    <row r="1888" spans="33:33" x14ac:dyDescent="0.25">
      <c r="AG1888" s="65"/>
    </row>
    <row r="1889" spans="33:33" x14ac:dyDescent="0.25">
      <c r="AG1889" s="65"/>
    </row>
    <row r="1890" spans="33:33" x14ac:dyDescent="0.25">
      <c r="AG1890" s="65"/>
    </row>
    <row r="1891" spans="33:33" x14ac:dyDescent="0.25">
      <c r="AG1891" s="65"/>
    </row>
    <row r="1892" spans="33:33" x14ac:dyDescent="0.25">
      <c r="AG1892" s="65"/>
    </row>
    <row r="1893" spans="33:33" x14ac:dyDescent="0.25">
      <c r="AG1893" s="65"/>
    </row>
    <row r="1894" spans="33:33" x14ac:dyDescent="0.25">
      <c r="AG1894" s="65"/>
    </row>
    <row r="1895" spans="33:33" x14ac:dyDescent="0.25">
      <c r="AG1895" s="65"/>
    </row>
    <row r="1896" spans="33:33" x14ac:dyDescent="0.25">
      <c r="AG1896" s="65"/>
    </row>
    <row r="1897" spans="33:33" x14ac:dyDescent="0.25">
      <c r="AG1897" s="65"/>
    </row>
    <row r="1898" spans="33:33" x14ac:dyDescent="0.25">
      <c r="AG1898" s="65"/>
    </row>
    <row r="1899" spans="33:33" x14ac:dyDescent="0.25">
      <c r="AG1899" s="65"/>
    </row>
    <row r="1900" spans="33:33" x14ac:dyDescent="0.25">
      <c r="AG1900" s="65"/>
    </row>
    <row r="1901" spans="33:33" x14ac:dyDescent="0.25">
      <c r="AG1901" s="65"/>
    </row>
    <row r="1902" spans="33:33" x14ac:dyDescent="0.25">
      <c r="AG1902" s="65"/>
    </row>
    <row r="1903" spans="33:33" x14ac:dyDescent="0.25">
      <c r="AG1903" s="65"/>
    </row>
    <row r="1904" spans="33:33" x14ac:dyDescent="0.25">
      <c r="AG1904" s="65"/>
    </row>
    <row r="1905" spans="33:33" x14ac:dyDescent="0.25">
      <c r="AG1905" s="65"/>
    </row>
    <row r="1906" spans="33:33" x14ac:dyDescent="0.25">
      <c r="AG1906" s="65"/>
    </row>
    <row r="1907" spans="33:33" x14ac:dyDescent="0.25">
      <c r="AG1907" s="65"/>
    </row>
    <row r="1908" spans="33:33" x14ac:dyDescent="0.25">
      <c r="AG1908" s="65"/>
    </row>
    <row r="1909" spans="33:33" x14ac:dyDescent="0.25">
      <c r="AG1909" s="65"/>
    </row>
    <row r="1910" spans="33:33" x14ac:dyDescent="0.25">
      <c r="AG1910" s="65"/>
    </row>
    <row r="1911" spans="33:33" x14ac:dyDescent="0.25">
      <c r="AG1911" s="65"/>
    </row>
    <row r="1912" spans="33:33" x14ac:dyDescent="0.25">
      <c r="AG1912" s="65"/>
    </row>
    <row r="1913" spans="33:33" x14ac:dyDescent="0.25">
      <c r="AG1913" s="65"/>
    </row>
    <row r="1914" spans="33:33" x14ac:dyDescent="0.25">
      <c r="AG1914" s="65"/>
    </row>
    <row r="1915" spans="33:33" x14ac:dyDescent="0.25">
      <c r="AG1915" s="65"/>
    </row>
    <row r="1916" spans="33:33" x14ac:dyDescent="0.25">
      <c r="AG1916" s="65"/>
    </row>
    <row r="1917" spans="33:33" x14ac:dyDescent="0.25">
      <c r="AG1917" s="65"/>
    </row>
    <row r="1918" spans="33:33" x14ac:dyDescent="0.25">
      <c r="AG1918" s="65"/>
    </row>
    <row r="1919" spans="33:33" x14ac:dyDescent="0.25">
      <c r="AG1919" s="65"/>
    </row>
    <row r="1920" spans="33:33" x14ac:dyDescent="0.25">
      <c r="AG1920" s="65"/>
    </row>
    <row r="1921" spans="33:33" x14ac:dyDescent="0.25">
      <c r="AG1921" s="65"/>
    </row>
    <row r="1922" spans="33:33" x14ac:dyDescent="0.25">
      <c r="AG1922" s="65"/>
    </row>
    <row r="1923" spans="33:33" x14ac:dyDescent="0.25">
      <c r="AG1923" s="65"/>
    </row>
    <row r="1924" spans="33:33" x14ac:dyDescent="0.25">
      <c r="AG1924" s="65"/>
    </row>
    <row r="1925" spans="33:33" x14ac:dyDescent="0.25">
      <c r="AG1925" s="65"/>
    </row>
    <row r="1926" spans="33:33" x14ac:dyDescent="0.25">
      <c r="AG1926" s="65"/>
    </row>
    <row r="1927" spans="33:33" x14ac:dyDescent="0.25">
      <c r="AG1927" s="65"/>
    </row>
    <row r="1928" spans="33:33" x14ac:dyDescent="0.25">
      <c r="AG1928" s="65"/>
    </row>
    <row r="1929" spans="33:33" x14ac:dyDescent="0.25">
      <c r="AG1929" s="65"/>
    </row>
    <row r="1930" spans="33:33" x14ac:dyDescent="0.25">
      <c r="AG1930" s="65"/>
    </row>
    <row r="1931" spans="33:33" x14ac:dyDescent="0.25">
      <c r="AG1931" s="65"/>
    </row>
    <row r="1932" spans="33:33" x14ac:dyDescent="0.25">
      <c r="AG1932" s="65"/>
    </row>
    <row r="1933" spans="33:33" x14ac:dyDescent="0.25">
      <c r="AG1933" s="65"/>
    </row>
    <row r="1934" spans="33:33" x14ac:dyDescent="0.25">
      <c r="AG1934" s="65"/>
    </row>
    <row r="1935" spans="33:33" x14ac:dyDescent="0.25">
      <c r="AG1935" s="65"/>
    </row>
    <row r="1936" spans="33:33" x14ac:dyDescent="0.25">
      <c r="AG1936" s="65"/>
    </row>
    <row r="1937" spans="33:33" x14ac:dyDescent="0.25">
      <c r="AG1937" s="65"/>
    </row>
    <row r="1938" spans="33:33" x14ac:dyDescent="0.25">
      <c r="AG1938" s="65"/>
    </row>
    <row r="1939" spans="33:33" x14ac:dyDescent="0.25">
      <c r="AG1939" s="65"/>
    </row>
    <row r="1940" spans="33:33" x14ac:dyDescent="0.25">
      <c r="AG1940" s="65"/>
    </row>
    <row r="1941" spans="33:33" x14ac:dyDescent="0.25">
      <c r="AG1941" s="65"/>
    </row>
    <row r="1942" spans="33:33" x14ac:dyDescent="0.25">
      <c r="AG1942" s="65"/>
    </row>
    <row r="1943" spans="33:33" x14ac:dyDescent="0.25">
      <c r="AG1943" s="65"/>
    </row>
    <row r="1944" spans="33:33" x14ac:dyDescent="0.25">
      <c r="AG1944" s="65"/>
    </row>
    <row r="1945" spans="33:33" x14ac:dyDescent="0.25">
      <c r="AG1945" s="65"/>
    </row>
    <row r="1946" spans="33:33" x14ac:dyDescent="0.25">
      <c r="AG1946" s="65"/>
    </row>
    <row r="1947" spans="33:33" x14ac:dyDescent="0.25">
      <c r="AG1947" s="65"/>
    </row>
    <row r="1948" spans="33:33" x14ac:dyDescent="0.25">
      <c r="AG1948" s="65"/>
    </row>
    <row r="1949" spans="33:33" x14ac:dyDescent="0.25">
      <c r="AG1949" s="65"/>
    </row>
    <row r="1950" spans="33:33" x14ac:dyDescent="0.25">
      <c r="AG1950" s="65"/>
    </row>
    <row r="1951" spans="33:33" x14ac:dyDescent="0.25">
      <c r="AG1951" s="65"/>
    </row>
    <row r="1952" spans="33:33" x14ac:dyDescent="0.25">
      <c r="AG1952" s="65"/>
    </row>
    <row r="1953" spans="33:33" x14ac:dyDescent="0.25">
      <c r="AG1953" s="65"/>
    </row>
    <row r="1954" spans="33:33" x14ac:dyDescent="0.25">
      <c r="AG1954" s="65"/>
    </row>
    <row r="1955" spans="33:33" x14ac:dyDescent="0.25">
      <c r="AG1955" s="65"/>
    </row>
    <row r="1956" spans="33:33" x14ac:dyDescent="0.25">
      <c r="AG1956" s="65"/>
    </row>
    <row r="1957" spans="33:33" x14ac:dyDescent="0.25">
      <c r="AG1957" s="65"/>
    </row>
    <row r="1958" spans="33:33" x14ac:dyDescent="0.25">
      <c r="AG1958" s="65"/>
    </row>
    <row r="1959" spans="33:33" x14ac:dyDescent="0.25">
      <c r="AG1959" s="65"/>
    </row>
    <row r="1960" spans="33:33" x14ac:dyDescent="0.25">
      <c r="AG1960" s="65"/>
    </row>
    <row r="1961" spans="33:33" x14ac:dyDescent="0.25">
      <c r="AG1961" s="65"/>
    </row>
    <row r="1962" spans="33:33" x14ac:dyDescent="0.25">
      <c r="AG1962" s="65"/>
    </row>
    <row r="1963" spans="33:33" x14ac:dyDescent="0.25">
      <c r="AG1963" s="65"/>
    </row>
    <row r="1964" spans="33:33" x14ac:dyDescent="0.25">
      <c r="AG1964" s="65"/>
    </row>
    <row r="1965" spans="33:33" x14ac:dyDescent="0.25">
      <c r="AG1965" s="65"/>
    </row>
    <row r="1966" spans="33:33" x14ac:dyDescent="0.25">
      <c r="AG1966" s="65"/>
    </row>
    <row r="1967" spans="33:33" x14ac:dyDescent="0.25">
      <c r="AG1967" s="65"/>
    </row>
    <row r="1968" spans="33:33" x14ac:dyDescent="0.25">
      <c r="AG1968" s="65"/>
    </row>
    <row r="1969" spans="33:33" x14ac:dyDescent="0.25">
      <c r="AG1969" s="65"/>
    </row>
    <row r="1970" spans="33:33" x14ac:dyDescent="0.25">
      <c r="AG1970" s="65"/>
    </row>
    <row r="1971" spans="33:33" x14ac:dyDescent="0.25">
      <c r="AG1971" s="65"/>
    </row>
    <row r="1972" spans="33:33" x14ac:dyDescent="0.25">
      <c r="AG1972" s="65"/>
    </row>
    <row r="1973" spans="33:33" x14ac:dyDescent="0.25">
      <c r="AG1973" s="65"/>
    </row>
    <row r="1974" spans="33:33" x14ac:dyDescent="0.25">
      <c r="AG1974" s="65"/>
    </row>
    <row r="1975" spans="33:33" x14ac:dyDescent="0.25">
      <c r="AG1975" s="65"/>
    </row>
    <row r="1976" spans="33:33" x14ac:dyDescent="0.25">
      <c r="AG1976" s="65"/>
    </row>
    <row r="1977" spans="33:33" x14ac:dyDescent="0.25">
      <c r="AG1977" s="65"/>
    </row>
    <row r="1978" spans="33:33" x14ac:dyDescent="0.25">
      <c r="AG1978" s="65"/>
    </row>
    <row r="1979" spans="33:33" x14ac:dyDescent="0.25">
      <c r="AG1979" s="65"/>
    </row>
    <row r="1980" spans="33:33" x14ac:dyDescent="0.25">
      <c r="AG1980" s="65"/>
    </row>
    <row r="1981" spans="33:33" x14ac:dyDescent="0.25">
      <c r="AG1981" s="65"/>
    </row>
    <row r="1982" spans="33:33" x14ac:dyDescent="0.25">
      <c r="AG1982" s="65"/>
    </row>
    <row r="1983" spans="33:33" x14ac:dyDescent="0.25">
      <c r="AG1983" s="65"/>
    </row>
    <row r="1984" spans="33:33" x14ac:dyDescent="0.25">
      <c r="AG1984" s="65"/>
    </row>
    <row r="1985" spans="33:33" x14ac:dyDescent="0.25">
      <c r="AG1985" s="65"/>
    </row>
    <row r="1986" spans="33:33" x14ac:dyDescent="0.25">
      <c r="AG1986" s="65"/>
    </row>
    <row r="1987" spans="33:33" x14ac:dyDescent="0.25">
      <c r="AG1987" s="65"/>
    </row>
    <row r="1988" spans="33:33" x14ac:dyDescent="0.25">
      <c r="AG1988" s="65"/>
    </row>
    <row r="1989" spans="33:33" x14ac:dyDescent="0.25">
      <c r="AG1989" s="65"/>
    </row>
    <row r="1990" spans="33:33" x14ac:dyDescent="0.25">
      <c r="AG1990" s="65"/>
    </row>
    <row r="1991" spans="33:33" x14ac:dyDescent="0.25">
      <c r="AG1991" s="65"/>
    </row>
    <row r="1992" spans="33:33" x14ac:dyDescent="0.25">
      <c r="AG1992" s="65"/>
    </row>
    <row r="1993" spans="33:33" x14ac:dyDescent="0.25">
      <c r="AG1993" s="65"/>
    </row>
    <row r="1994" spans="33:33" x14ac:dyDescent="0.25">
      <c r="AG1994" s="65"/>
    </row>
    <row r="1995" spans="33:33" x14ac:dyDescent="0.25">
      <c r="AG1995" s="65"/>
    </row>
    <row r="1996" spans="33:33" x14ac:dyDescent="0.25">
      <c r="AG1996" s="65"/>
    </row>
    <row r="1997" spans="33:33" x14ac:dyDescent="0.25">
      <c r="AG1997" s="65"/>
    </row>
    <row r="1998" spans="33:33" x14ac:dyDescent="0.25">
      <c r="AG1998" s="65"/>
    </row>
    <row r="1999" spans="33:33" x14ac:dyDescent="0.25">
      <c r="AG1999" s="65"/>
    </row>
    <row r="2000" spans="33:33" x14ac:dyDescent="0.25">
      <c r="AG2000" s="65"/>
    </row>
    <row r="2001" spans="33:33" x14ac:dyDescent="0.25">
      <c r="AG2001" s="65"/>
    </row>
    <row r="2002" spans="33:33" x14ac:dyDescent="0.25">
      <c r="AG2002" s="65"/>
    </row>
    <row r="2003" spans="33:33" x14ac:dyDescent="0.25">
      <c r="AG2003" s="65"/>
    </row>
    <row r="2004" spans="33:33" x14ac:dyDescent="0.25">
      <c r="AG2004" s="65"/>
    </row>
    <row r="2005" spans="33:33" x14ac:dyDescent="0.25">
      <c r="AG2005" s="65"/>
    </row>
    <row r="2006" spans="33:33" x14ac:dyDescent="0.25">
      <c r="AG2006" s="65"/>
    </row>
    <row r="2007" spans="33:33" x14ac:dyDescent="0.25">
      <c r="AG2007" s="65"/>
    </row>
    <row r="2008" spans="33:33" x14ac:dyDescent="0.25">
      <c r="AG2008" s="65"/>
    </row>
    <row r="2009" spans="33:33" x14ac:dyDescent="0.25">
      <c r="AG2009" s="65"/>
    </row>
    <row r="2010" spans="33:33" x14ac:dyDescent="0.25">
      <c r="AG2010" s="65"/>
    </row>
    <row r="2011" spans="33:33" x14ac:dyDescent="0.25">
      <c r="AG2011" s="65"/>
    </row>
    <row r="2012" spans="33:33" x14ac:dyDescent="0.25">
      <c r="AG2012" s="65"/>
    </row>
    <row r="2013" spans="33:33" x14ac:dyDescent="0.25">
      <c r="AG2013" s="65"/>
    </row>
    <row r="2014" spans="33:33" x14ac:dyDescent="0.25">
      <c r="AG2014" s="65"/>
    </row>
    <row r="2015" spans="33:33" x14ac:dyDescent="0.25">
      <c r="AG2015" s="65"/>
    </row>
    <row r="2016" spans="33:33" x14ac:dyDescent="0.25">
      <c r="AG2016" s="65"/>
    </row>
    <row r="2017" spans="33:33" x14ac:dyDescent="0.25">
      <c r="AG2017" s="65"/>
    </row>
    <row r="2018" spans="33:33" x14ac:dyDescent="0.25">
      <c r="AG2018" s="65"/>
    </row>
    <row r="2019" spans="33:33" x14ac:dyDescent="0.25">
      <c r="AG2019" s="65"/>
    </row>
    <row r="2020" spans="33:33" x14ac:dyDescent="0.25">
      <c r="AG2020" s="65"/>
    </row>
    <row r="2021" spans="33:33" x14ac:dyDescent="0.25">
      <c r="AG2021" s="65"/>
    </row>
    <row r="2022" spans="33:33" x14ac:dyDescent="0.25">
      <c r="AG2022" s="65"/>
    </row>
    <row r="2023" spans="33:33" x14ac:dyDescent="0.25">
      <c r="AG2023" s="65"/>
    </row>
    <row r="2024" spans="33:33" x14ac:dyDescent="0.25">
      <c r="AG2024" s="65"/>
    </row>
    <row r="2025" spans="33:33" x14ac:dyDescent="0.25">
      <c r="AG2025" s="65"/>
    </row>
    <row r="2026" spans="33:33" x14ac:dyDescent="0.25">
      <c r="AG2026" s="65"/>
    </row>
    <row r="2027" spans="33:33" x14ac:dyDescent="0.25">
      <c r="AG2027" s="65"/>
    </row>
    <row r="2028" spans="33:33" x14ac:dyDescent="0.25">
      <c r="AG2028" s="65"/>
    </row>
    <row r="2029" spans="33:33" x14ac:dyDescent="0.25">
      <c r="AG2029" s="65"/>
    </row>
    <row r="2030" spans="33:33" x14ac:dyDescent="0.25">
      <c r="AG2030" s="65"/>
    </row>
    <row r="2031" spans="33:33" x14ac:dyDescent="0.25">
      <c r="AG2031" s="65"/>
    </row>
    <row r="2032" spans="33:33" x14ac:dyDescent="0.25">
      <c r="AG2032" s="65"/>
    </row>
    <row r="2033" spans="33:33" x14ac:dyDescent="0.25">
      <c r="AG2033" s="65"/>
    </row>
    <row r="2034" spans="33:33" x14ac:dyDescent="0.25">
      <c r="AG2034" s="65"/>
    </row>
    <row r="2035" spans="33:33" x14ac:dyDescent="0.25">
      <c r="AG2035" s="65"/>
    </row>
    <row r="2036" spans="33:33" x14ac:dyDescent="0.25">
      <c r="AG2036" s="65"/>
    </row>
    <row r="2037" spans="33:33" x14ac:dyDescent="0.25">
      <c r="AG2037" s="65"/>
    </row>
    <row r="2038" spans="33:33" x14ac:dyDescent="0.25">
      <c r="AG2038" s="65"/>
    </row>
    <row r="2039" spans="33:33" x14ac:dyDescent="0.25">
      <c r="AG2039" s="65"/>
    </row>
    <row r="2040" spans="33:33" x14ac:dyDescent="0.25">
      <c r="AG2040" s="65"/>
    </row>
    <row r="2041" spans="33:33" x14ac:dyDescent="0.25">
      <c r="AG2041" s="65"/>
    </row>
    <row r="2042" spans="33:33" x14ac:dyDescent="0.25">
      <c r="AG2042" s="65"/>
    </row>
    <row r="2043" spans="33:33" x14ac:dyDescent="0.25">
      <c r="AG2043" s="65"/>
    </row>
    <row r="2044" spans="33:33" x14ac:dyDescent="0.25">
      <c r="AG2044" s="65"/>
    </row>
    <row r="2045" spans="33:33" x14ac:dyDescent="0.25">
      <c r="AG2045" s="65"/>
    </row>
    <row r="2046" spans="33:33" x14ac:dyDescent="0.25">
      <c r="AG2046" s="65"/>
    </row>
    <row r="2047" spans="33:33" x14ac:dyDescent="0.25">
      <c r="AG2047" s="65"/>
    </row>
    <row r="2048" spans="33:33" x14ac:dyDescent="0.25">
      <c r="AG2048" s="65"/>
    </row>
    <row r="2049" spans="33:33" x14ac:dyDescent="0.25">
      <c r="AG2049" s="65"/>
    </row>
    <row r="2050" spans="33:33" x14ac:dyDescent="0.25">
      <c r="AG2050" s="65"/>
    </row>
    <row r="2051" spans="33:33" x14ac:dyDescent="0.25">
      <c r="AG2051" s="65"/>
    </row>
    <row r="2052" spans="33:33" x14ac:dyDescent="0.25">
      <c r="AG2052" s="65"/>
    </row>
    <row r="2053" spans="33:33" x14ac:dyDescent="0.25">
      <c r="AG2053" s="65"/>
    </row>
    <row r="2054" spans="33:33" x14ac:dyDescent="0.25">
      <c r="AG2054" s="65"/>
    </row>
    <row r="2055" spans="33:33" x14ac:dyDescent="0.25">
      <c r="AG2055" s="65"/>
    </row>
    <row r="2056" spans="33:33" x14ac:dyDescent="0.25">
      <c r="AG2056" s="65"/>
    </row>
    <row r="2057" spans="33:33" x14ac:dyDescent="0.25">
      <c r="AG2057" s="65"/>
    </row>
    <row r="2058" spans="33:33" x14ac:dyDescent="0.25">
      <c r="AG2058" s="65"/>
    </row>
    <row r="2059" spans="33:33" x14ac:dyDescent="0.25">
      <c r="AG2059" s="65"/>
    </row>
    <row r="2060" spans="33:33" x14ac:dyDescent="0.25">
      <c r="AG2060" s="65"/>
    </row>
    <row r="2061" spans="33:33" x14ac:dyDescent="0.25">
      <c r="AG2061" s="65"/>
    </row>
    <row r="2062" spans="33:33" x14ac:dyDescent="0.25">
      <c r="AG2062" s="65"/>
    </row>
    <row r="2063" spans="33:33" x14ac:dyDescent="0.25">
      <c r="AG2063" s="65"/>
    </row>
    <row r="2064" spans="33:33" x14ac:dyDescent="0.25">
      <c r="AG2064" s="65"/>
    </row>
    <row r="2065" spans="33:33" x14ac:dyDescent="0.25">
      <c r="AG2065" s="65"/>
    </row>
    <row r="2066" spans="33:33" x14ac:dyDescent="0.25">
      <c r="AG2066" s="65"/>
    </row>
    <row r="2067" spans="33:33" x14ac:dyDescent="0.25">
      <c r="AG2067" s="65"/>
    </row>
    <row r="2068" spans="33:33" x14ac:dyDescent="0.25">
      <c r="AG2068" s="65"/>
    </row>
    <row r="2069" spans="33:33" x14ac:dyDescent="0.25">
      <c r="AG2069" s="65"/>
    </row>
    <row r="2070" spans="33:33" x14ac:dyDescent="0.25">
      <c r="AG2070" s="65"/>
    </row>
    <row r="2071" spans="33:33" x14ac:dyDescent="0.25">
      <c r="AG2071" s="65"/>
    </row>
    <row r="2072" spans="33:33" x14ac:dyDescent="0.25">
      <c r="AG2072" s="65"/>
    </row>
    <row r="2073" spans="33:33" x14ac:dyDescent="0.25">
      <c r="AG2073" s="65"/>
    </row>
    <row r="2074" spans="33:33" x14ac:dyDescent="0.25">
      <c r="AG2074" s="65"/>
    </row>
    <row r="2075" spans="33:33" x14ac:dyDescent="0.25">
      <c r="AG2075" s="65"/>
    </row>
    <row r="2076" spans="33:33" x14ac:dyDescent="0.25">
      <c r="AG2076" s="65"/>
    </row>
    <row r="2077" spans="33:33" x14ac:dyDescent="0.25">
      <c r="AG2077" s="65"/>
    </row>
    <row r="2078" spans="33:33" x14ac:dyDescent="0.25">
      <c r="AG2078" s="65"/>
    </row>
    <row r="2079" spans="33:33" x14ac:dyDescent="0.25">
      <c r="AG2079" s="65"/>
    </row>
    <row r="2080" spans="33:33" x14ac:dyDescent="0.25">
      <c r="AG2080" s="65"/>
    </row>
    <row r="2081" spans="33:33" x14ac:dyDescent="0.25">
      <c r="AG2081" s="65"/>
    </row>
    <row r="2082" spans="33:33" x14ac:dyDescent="0.25">
      <c r="AG2082" s="65"/>
    </row>
    <row r="2083" spans="33:33" x14ac:dyDescent="0.25">
      <c r="AG2083" s="65"/>
    </row>
    <row r="2084" spans="33:33" x14ac:dyDescent="0.25">
      <c r="AG2084" s="65"/>
    </row>
    <row r="2085" spans="33:33" x14ac:dyDescent="0.25">
      <c r="AG2085" s="65"/>
    </row>
    <row r="2086" spans="33:33" x14ac:dyDescent="0.25">
      <c r="AG2086" s="65"/>
    </row>
    <row r="2087" spans="33:33" x14ac:dyDescent="0.25">
      <c r="AG2087" s="65"/>
    </row>
    <row r="2088" spans="33:33" x14ac:dyDescent="0.25">
      <c r="AG2088" s="65"/>
    </row>
    <row r="2089" spans="33:33" x14ac:dyDescent="0.25">
      <c r="AG2089" s="65"/>
    </row>
    <row r="2090" spans="33:33" x14ac:dyDescent="0.25">
      <c r="AG2090" s="65"/>
    </row>
    <row r="2091" spans="33:33" x14ac:dyDescent="0.25">
      <c r="AG2091" s="65"/>
    </row>
    <row r="2092" spans="33:33" x14ac:dyDescent="0.25">
      <c r="AG2092" s="65"/>
    </row>
    <row r="2093" spans="33:33" x14ac:dyDescent="0.25">
      <c r="AG2093" s="65"/>
    </row>
    <row r="2094" spans="33:33" x14ac:dyDescent="0.25">
      <c r="AG2094" s="65"/>
    </row>
    <row r="2095" spans="33:33" x14ac:dyDescent="0.25">
      <c r="AG2095" s="65"/>
    </row>
    <row r="2096" spans="33:33" x14ac:dyDescent="0.25">
      <c r="AG2096" s="65"/>
    </row>
    <row r="2097" spans="33:33" x14ac:dyDescent="0.25">
      <c r="AG2097" s="65"/>
    </row>
    <row r="2098" spans="33:33" x14ac:dyDescent="0.25">
      <c r="AG2098" s="65"/>
    </row>
    <row r="2099" spans="33:33" x14ac:dyDescent="0.25">
      <c r="AG2099" s="65"/>
    </row>
    <row r="2100" spans="33:33" x14ac:dyDescent="0.25">
      <c r="AG2100" s="65"/>
    </row>
    <row r="2101" spans="33:33" x14ac:dyDescent="0.25">
      <c r="AG2101" s="65"/>
    </row>
    <row r="2102" spans="33:33" x14ac:dyDescent="0.25">
      <c r="AG2102" s="65"/>
    </row>
    <row r="2103" spans="33:33" x14ac:dyDescent="0.25">
      <c r="AG2103" s="65"/>
    </row>
    <row r="2104" spans="33:33" x14ac:dyDescent="0.25">
      <c r="AG2104" s="65"/>
    </row>
    <row r="2105" spans="33:33" x14ac:dyDescent="0.25">
      <c r="AG2105" s="65"/>
    </row>
    <row r="2106" spans="33:33" x14ac:dyDescent="0.25">
      <c r="AG2106" s="65"/>
    </row>
    <row r="2107" spans="33:33" x14ac:dyDescent="0.25">
      <c r="AG2107" s="65"/>
    </row>
    <row r="2108" spans="33:33" x14ac:dyDescent="0.25">
      <c r="AG2108" s="65"/>
    </row>
    <row r="2109" spans="33:33" x14ac:dyDescent="0.25">
      <c r="AG2109" s="65"/>
    </row>
    <row r="2110" spans="33:33" x14ac:dyDescent="0.25">
      <c r="AG2110" s="65"/>
    </row>
    <row r="2111" spans="33:33" x14ac:dyDescent="0.25">
      <c r="AG2111" s="65"/>
    </row>
    <row r="2112" spans="33:33" x14ac:dyDescent="0.25">
      <c r="AG2112" s="65"/>
    </row>
    <row r="2113" spans="33:33" x14ac:dyDescent="0.25">
      <c r="AG2113" s="65"/>
    </row>
    <row r="2114" spans="33:33" x14ac:dyDescent="0.25">
      <c r="AG2114" s="65"/>
    </row>
    <row r="2115" spans="33:33" x14ac:dyDescent="0.25">
      <c r="AG2115" s="65"/>
    </row>
    <row r="2116" spans="33:33" x14ac:dyDescent="0.25">
      <c r="AG2116" s="65"/>
    </row>
    <row r="2117" spans="33:33" x14ac:dyDescent="0.25">
      <c r="AG2117" s="65"/>
    </row>
    <row r="2118" spans="33:33" x14ac:dyDescent="0.25">
      <c r="AG2118" s="65"/>
    </row>
    <row r="2119" spans="33:33" x14ac:dyDescent="0.25">
      <c r="AG2119" s="65"/>
    </row>
    <row r="2120" spans="33:33" x14ac:dyDescent="0.25">
      <c r="AG2120" s="65"/>
    </row>
    <row r="2121" spans="33:33" x14ac:dyDescent="0.25">
      <c r="AG2121" s="65"/>
    </row>
    <row r="2122" spans="33:33" x14ac:dyDescent="0.25">
      <c r="AG2122" s="65"/>
    </row>
    <row r="2123" spans="33:33" x14ac:dyDescent="0.25">
      <c r="AG2123" s="65"/>
    </row>
    <row r="2124" spans="33:33" x14ac:dyDescent="0.25">
      <c r="AG2124" s="65"/>
    </row>
    <row r="2125" spans="33:33" x14ac:dyDescent="0.25">
      <c r="AG2125" s="65"/>
    </row>
    <row r="2126" spans="33:33" x14ac:dyDescent="0.25">
      <c r="AG2126" s="65"/>
    </row>
    <row r="2127" spans="33:33" x14ac:dyDescent="0.25">
      <c r="AG2127" s="65"/>
    </row>
    <row r="2128" spans="33:33" x14ac:dyDescent="0.25">
      <c r="AG2128" s="65"/>
    </row>
    <row r="2129" spans="33:33" x14ac:dyDescent="0.25">
      <c r="AG2129" s="65"/>
    </row>
    <row r="2130" spans="33:33" x14ac:dyDescent="0.25">
      <c r="AG2130" s="65"/>
    </row>
    <row r="2131" spans="33:33" x14ac:dyDescent="0.25">
      <c r="AG2131" s="65"/>
    </row>
    <row r="2132" spans="33:33" x14ac:dyDescent="0.25">
      <c r="AG2132" s="65"/>
    </row>
    <row r="2133" spans="33:33" x14ac:dyDescent="0.25">
      <c r="AG2133" s="65"/>
    </row>
    <row r="2134" spans="33:33" x14ac:dyDescent="0.25">
      <c r="AG2134" s="65"/>
    </row>
    <row r="2135" spans="33:33" x14ac:dyDescent="0.25">
      <c r="AG2135" s="65"/>
    </row>
    <row r="2136" spans="33:33" x14ac:dyDescent="0.25">
      <c r="AG2136" s="65"/>
    </row>
    <row r="2137" spans="33:33" x14ac:dyDescent="0.25">
      <c r="AG2137" s="65"/>
    </row>
    <row r="2138" spans="33:33" x14ac:dyDescent="0.25">
      <c r="AG2138" s="65"/>
    </row>
    <row r="2139" spans="33:33" x14ac:dyDescent="0.25">
      <c r="AG2139" s="65"/>
    </row>
    <row r="2140" spans="33:33" x14ac:dyDescent="0.25">
      <c r="AG2140" s="65"/>
    </row>
    <row r="2141" spans="33:33" x14ac:dyDescent="0.25">
      <c r="AG2141" s="65"/>
    </row>
    <row r="2142" spans="33:33" x14ac:dyDescent="0.25">
      <c r="AG2142" s="65"/>
    </row>
    <row r="2143" spans="33:33" x14ac:dyDescent="0.25">
      <c r="AG2143" s="65"/>
    </row>
    <row r="2144" spans="33:33" x14ac:dyDescent="0.25">
      <c r="AG2144" s="65"/>
    </row>
    <row r="2145" spans="33:33" x14ac:dyDescent="0.25">
      <c r="AG2145" s="65"/>
    </row>
    <row r="2146" spans="33:33" x14ac:dyDescent="0.25">
      <c r="AG2146" s="65"/>
    </row>
    <row r="2147" spans="33:33" x14ac:dyDescent="0.25">
      <c r="AG2147" s="65"/>
    </row>
    <row r="2148" spans="33:33" x14ac:dyDescent="0.25">
      <c r="AG2148" s="65"/>
    </row>
    <row r="2149" spans="33:33" x14ac:dyDescent="0.25">
      <c r="AG2149" s="65"/>
    </row>
    <row r="2150" spans="33:33" x14ac:dyDescent="0.25">
      <c r="AG2150" s="65"/>
    </row>
    <row r="2151" spans="33:33" x14ac:dyDescent="0.25">
      <c r="AG2151" s="65"/>
    </row>
    <row r="2152" spans="33:33" x14ac:dyDescent="0.25">
      <c r="AG2152" s="65"/>
    </row>
    <row r="2153" spans="33:33" x14ac:dyDescent="0.25">
      <c r="AG2153" s="65"/>
    </row>
    <row r="2154" spans="33:33" x14ac:dyDescent="0.25">
      <c r="AG2154" s="65"/>
    </row>
    <row r="2155" spans="33:33" x14ac:dyDescent="0.25">
      <c r="AG2155" s="65"/>
    </row>
    <row r="2156" spans="33:33" x14ac:dyDescent="0.25">
      <c r="AG2156" s="65"/>
    </row>
    <row r="2157" spans="33:33" x14ac:dyDescent="0.25">
      <c r="AG2157" s="65"/>
    </row>
    <row r="2158" spans="33:33" x14ac:dyDescent="0.25">
      <c r="AG2158" s="65"/>
    </row>
    <row r="2159" spans="33:33" x14ac:dyDescent="0.25">
      <c r="AG2159" s="65"/>
    </row>
    <row r="2160" spans="33:33" x14ac:dyDescent="0.25">
      <c r="AG2160" s="65"/>
    </row>
    <row r="2161" spans="33:33" x14ac:dyDescent="0.25">
      <c r="AG2161" s="65"/>
    </row>
    <row r="2162" spans="33:33" x14ac:dyDescent="0.25">
      <c r="AG2162" s="65"/>
    </row>
    <row r="2163" spans="33:33" x14ac:dyDescent="0.25">
      <c r="AG2163" s="65"/>
    </row>
    <row r="2164" spans="33:33" x14ac:dyDescent="0.25">
      <c r="AG2164" s="65"/>
    </row>
    <row r="2165" spans="33:33" x14ac:dyDescent="0.25">
      <c r="AG2165" s="65"/>
    </row>
    <row r="2166" spans="33:33" x14ac:dyDescent="0.25">
      <c r="AG2166" s="65"/>
    </row>
    <row r="2167" spans="33:33" x14ac:dyDescent="0.25">
      <c r="AG2167" s="65"/>
    </row>
    <row r="2168" spans="33:33" x14ac:dyDescent="0.25">
      <c r="AG2168" s="65"/>
    </row>
    <row r="2169" spans="33:33" x14ac:dyDescent="0.25">
      <c r="AG2169" s="65"/>
    </row>
    <row r="2170" spans="33:33" x14ac:dyDescent="0.25">
      <c r="AG2170" s="65"/>
    </row>
    <row r="2171" spans="33:33" x14ac:dyDescent="0.25">
      <c r="AG2171" s="65"/>
    </row>
    <row r="2172" spans="33:33" x14ac:dyDescent="0.25">
      <c r="AG2172" s="65"/>
    </row>
    <row r="2173" spans="33:33" x14ac:dyDescent="0.25">
      <c r="AG2173" s="65"/>
    </row>
    <row r="2174" spans="33:33" x14ac:dyDescent="0.25">
      <c r="AG2174" s="65"/>
    </row>
    <row r="2175" spans="33:33" x14ac:dyDescent="0.25">
      <c r="AG2175" s="65"/>
    </row>
    <row r="2176" spans="33:33" x14ac:dyDescent="0.25">
      <c r="AG2176" s="65"/>
    </row>
    <row r="2177" spans="33:33" x14ac:dyDescent="0.25">
      <c r="AG2177" s="65"/>
    </row>
    <row r="2178" spans="33:33" x14ac:dyDescent="0.25">
      <c r="AG2178" s="65"/>
    </row>
    <row r="2179" spans="33:33" x14ac:dyDescent="0.25">
      <c r="AG2179" s="65"/>
    </row>
    <row r="2180" spans="33:33" x14ac:dyDescent="0.25">
      <c r="AG2180" s="65"/>
    </row>
    <row r="2181" spans="33:33" x14ac:dyDescent="0.25">
      <c r="AG2181" s="65"/>
    </row>
    <row r="2182" spans="33:33" x14ac:dyDescent="0.25">
      <c r="AG2182" s="65"/>
    </row>
    <row r="2183" spans="33:33" x14ac:dyDescent="0.25">
      <c r="AG2183" s="65"/>
    </row>
    <row r="2184" spans="33:33" x14ac:dyDescent="0.25">
      <c r="AG2184" s="65"/>
    </row>
    <row r="2185" spans="33:33" x14ac:dyDescent="0.25">
      <c r="AG2185" s="65"/>
    </row>
    <row r="2186" spans="33:33" x14ac:dyDescent="0.25">
      <c r="AG2186" s="65"/>
    </row>
    <row r="2187" spans="33:33" x14ac:dyDescent="0.25">
      <c r="AG2187" s="65"/>
    </row>
    <row r="2188" spans="33:33" x14ac:dyDescent="0.25">
      <c r="AG2188" s="65"/>
    </row>
    <row r="2189" spans="33:33" x14ac:dyDescent="0.25">
      <c r="AG2189" s="65"/>
    </row>
    <row r="2190" spans="33:33" x14ac:dyDescent="0.25">
      <c r="AG2190" s="65"/>
    </row>
    <row r="2191" spans="33:33" x14ac:dyDescent="0.25">
      <c r="AG2191" s="65"/>
    </row>
    <row r="2192" spans="33:33" x14ac:dyDescent="0.25">
      <c r="AG2192" s="65"/>
    </row>
    <row r="2193" spans="33:33" x14ac:dyDescent="0.25">
      <c r="AG2193" s="65"/>
    </row>
    <row r="2194" spans="33:33" x14ac:dyDescent="0.25">
      <c r="AG2194" s="65"/>
    </row>
    <row r="2195" spans="33:33" x14ac:dyDescent="0.25">
      <c r="AG2195" s="65"/>
    </row>
    <row r="2196" spans="33:33" x14ac:dyDescent="0.25">
      <c r="AG2196" s="65"/>
    </row>
    <row r="2197" spans="33:33" x14ac:dyDescent="0.25">
      <c r="AG2197" s="65"/>
    </row>
    <row r="2198" spans="33:33" x14ac:dyDescent="0.25">
      <c r="AG2198" s="65"/>
    </row>
    <row r="2199" spans="33:33" x14ac:dyDescent="0.25">
      <c r="AG2199" s="65"/>
    </row>
    <row r="2200" spans="33:33" x14ac:dyDescent="0.25">
      <c r="AG2200" s="65"/>
    </row>
    <row r="2201" spans="33:33" x14ac:dyDescent="0.25">
      <c r="AG2201" s="65"/>
    </row>
    <row r="2202" spans="33:33" x14ac:dyDescent="0.25">
      <c r="AG2202" s="65"/>
    </row>
    <row r="2203" spans="33:33" x14ac:dyDescent="0.25">
      <c r="AG2203" s="65"/>
    </row>
    <row r="2204" spans="33:33" x14ac:dyDescent="0.25">
      <c r="AG2204" s="65"/>
    </row>
    <row r="2205" spans="33:33" x14ac:dyDescent="0.25">
      <c r="AG2205" s="65"/>
    </row>
    <row r="2206" spans="33:33" x14ac:dyDescent="0.25">
      <c r="AG2206" s="65"/>
    </row>
    <row r="2207" spans="33:33" x14ac:dyDescent="0.25">
      <c r="AG2207" s="65"/>
    </row>
    <row r="2208" spans="33:33" x14ac:dyDescent="0.25">
      <c r="AG2208" s="65"/>
    </row>
    <row r="2209" spans="33:33" x14ac:dyDescent="0.25">
      <c r="AG2209" s="65"/>
    </row>
    <row r="2210" spans="33:33" x14ac:dyDescent="0.25">
      <c r="AG2210" s="65"/>
    </row>
    <row r="2211" spans="33:33" x14ac:dyDescent="0.25">
      <c r="AG2211" s="65"/>
    </row>
    <row r="2212" spans="33:33" x14ac:dyDescent="0.25">
      <c r="AG2212" s="65"/>
    </row>
    <row r="2213" spans="33:33" x14ac:dyDescent="0.25">
      <c r="AG2213" s="65"/>
    </row>
    <row r="2214" spans="33:33" x14ac:dyDescent="0.25">
      <c r="AG2214" s="65"/>
    </row>
    <row r="2215" spans="33:33" x14ac:dyDescent="0.25">
      <c r="AG2215" s="65"/>
    </row>
    <row r="2216" spans="33:33" x14ac:dyDescent="0.25">
      <c r="AG2216" s="65"/>
    </row>
    <row r="2217" spans="33:33" x14ac:dyDescent="0.25">
      <c r="AG2217" s="65"/>
    </row>
    <row r="2218" spans="33:33" x14ac:dyDescent="0.25">
      <c r="AG2218" s="65"/>
    </row>
    <row r="2219" spans="33:33" x14ac:dyDescent="0.25">
      <c r="AG2219" s="65"/>
    </row>
    <row r="2220" spans="33:33" x14ac:dyDescent="0.25">
      <c r="AG2220" s="65"/>
    </row>
    <row r="2221" spans="33:33" x14ac:dyDescent="0.25">
      <c r="AG2221" s="65"/>
    </row>
    <row r="2222" spans="33:33" x14ac:dyDescent="0.25">
      <c r="AG2222" s="65"/>
    </row>
    <row r="2223" spans="33:33" x14ac:dyDescent="0.25">
      <c r="AG2223" s="65"/>
    </row>
    <row r="2224" spans="33:33" x14ac:dyDescent="0.25">
      <c r="AG2224" s="65"/>
    </row>
    <row r="2225" spans="33:33" x14ac:dyDescent="0.25">
      <c r="AG2225" s="65"/>
    </row>
    <row r="2226" spans="33:33" x14ac:dyDescent="0.25">
      <c r="AG2226" s="65"/>
    </row>
    <row r="2227" spans="33:33" x14ac:dyDescent="0.25">
      <c r="AG2227" s="65"/>
    </row>
    <row r="2228" spans="33:33" x14ac:dyDescent="0.25">
      <c r="AG2228" s="65"/>
    </row>
    <row r="2229" spans="33:33" x14ac:dyDescent="0.25">
      <c r="AG2229" s="65"/>
    </row>
    <row r="2230" spans="33:33" x14ac:dyDescent="0.25">
      <c r="AG2230" s="65"/>
    </row>
    <row r="2231" spans="33:33" x14ac:dyDescent="0.25">
      <c r="AG2231" s="65"/>
    </row>
    <row r="2232" spans="33:33" x14ac:dyDescent="0.25">
      <c r="AG2232" s="65"/>
    </row>
    <row r="2233" spans="33:33" x14ac:dyDescent="0.25">
      <c r="AG2233" s="65"/>
    </row>
    <row r="2234" spans="33:33" x14ac:dyDescent="0.25">
      <c r="AG2234" s="65"/>
    </row>
    <row r="2235" spans="33:33" x14ac:dyDescent="0.25">
      <c r="AG2235" s="65"/>
    </row>
    <row r="2236" spans="33:33" x14ac:dyDescent="0.25">
      <c r="AG2236" s="65"/>
    </row>
    <row r="2237" spans="33:33" x14ac:dyDescent="0.25">
      <c r="AG2237" s="65"/>
    </row>
    <row r="2238" spans="33:33" x14ac:dyDescent="0.25">
      <c r="AG2238" s="65"/>
    </row>
    <row r="2239" spans="33:33" x14ac:dyDescent="0.25">
      <c r="AG2239" s="65"/>
    </row>
    <row r="2240" spans="33:33" x14ac:dyDescent="0.25">
      <c r="AG2240" s="65"/>
    </row>
    <row r="2241" spans="33:33" x14ac:dyDescent="0.25">
      <c r="AG2241" s="65"/>
    </row>
    <row r="2242" spans="33:33" x14ac:dyDescent="0.25">
      <c r="AG2242" s="65"/>
    </row>
    <row r="2243" spans="33:33" x14ac:dyDescent="0.25">
      <c r="AG2243" s="65"/>
    </row>
    <row r="2244" spans="33:33" x14ac:dyDescent="0.25">
      <c r="AG2244" s="65"/>
    </row>
    <row r="2245" spans="33:33" x14ac:dyDescent="0.25">
      <c r="AG2245" s="65"/>
    </row>
    <row r="2246" spans="33:33" x14ac:dyDescent="0.25">
      <c r="AG2246" s="65"/>
    </row>
    <row r="2247" spans="33:33" x14ac:dyDescent="0.25">
      <c r="AG2247" s="65"/>
    </row>
    <row r="2248" spans="33:33" x14ac:dyDescent="0.25">
      <c r="AG2248" s="65"/>
    </row>
    <row r="2249" spans="33:33" x14ac:dyDescent="0.25">
      <c r="AG2249" s="65"/>
    </row>
    <row r="2250" spans="33:33" x14ac:dyDescent="0.25">
      <c r="AG2250" s="65"/>
    </row>
    <row r="2251" spans="33:33" x14ac:dyDescent="0.25">
      <c r="AG2251" s="65"/>
    </row>
    <row r="2252" spans="33:33" x14ac:dyDescent="0.25">
      <c r="AG2252" s="65"/>
    </row>
    <row r="2253" spans="33:33" x14ac:dyDescent="0.25">
      <c r="AG2253" s="65"/>
    </row>
    <row r="2254" spans="33:33" x14ac:dyDescent="0.25">
      <c r="AG2254" s="65"/>
    </row>
    <row r="2255" spans="33:33" x14ac:dyDescent="0.25">
      <c r="AG2255" s="65"/>
    </row>
    <row r="2256" spans="33:33" x14ac:dyDescent="0.25">
      <c r="AG2256" s="65"/>
    </row>
    <row r="2257" spans="33:33" x14ac:dyDescent="0.25">
      <c r="AG2257" s="65"/>
    </row>
    <row r="2258" spans="33:33" x14ac:dyDescent="0.25">
      <c r="AG2258" s="65"/>
    </row>
    <row r="2259" spans="33:33" x14ac:dyDescent="0.25">
      <c r="AG2259" s="65"/>
    </row>
    <row r="2260" spans="33:33" x14ac:dyDescent="0.25">
      <c r="AG2260" s="65"/>
    </row>
    <row r="2261" spans="33:33" x14ac:dyDescent="0.25">
      <c r="AG2261" s="65"/>
    </row>
    <row r="2262" spans="33:33" x14ac:dyDescent="0.25">
      <c r="AG2262" s="65"/>
    </row>
    <row r="2263" spans="33:33" x14ac:dyDescent="0.25">
      <c r="AG2263" s="65"/>
    </row>
    <row r="2264" spans="33:33" x14ac:dyDescent="0.25">
      <c r="AG2264" s="65"/>
    </row>
    <row r="2265" spans="33:33" x14ac:dyDescent="0.25">
      <c r="AG2265" s="65"/>
    </row>
    <row r="2266" spans="33:33" x14ac:dyDescent="0.25">
      <c r="AG2266" s="65"/>
    </row>
    <row r="2267" spans="33:33" x14ac:dyDescent="0.25">
      <c r="AG2267" s="65"/>
    </row>
    <row r="2268" spans="33:33" x14ac:dyDescent="0.25">
      <c r="AG2268" s="65"/>
    </row>
    <row r="2269" spans="33:33" x14ac:dyDescent="0.25">
      <c r="AG2269" s="65"/>
    </row>
    <row r="2270" spans="33:33" x14ac:dyDescent="0.25">
      <c r="AG2270" s="65"/>
    </row>
    <row r="2271" spans="33:33" x14ac:dyDescent="0.25">
      <c r="AG2271" s="65"/>
    </row>
    <row r="2272" spans="33:33" x14ac:dyDescent="0.25">
      <c r="AG2272" s="65"/>
    </row>
    <row r="2273" spans="33:33" x14ac:dyDescent="0.25">
      <c r="AG2273" s="65"/>
    </row>
    <row r="2274" spans="33:33" x14ac:dyDescent="0.25">
      <c r="AG2274" s="65"/>
    </row>
    <row r="2275" spans="33:33" x14ac:dyDescent="0.25">
      <c r="AG2275" s="65"/>
    </row>
    <row r="2276" spans="33:33" x14ac:dyDescent="0.25">
      <c r="AG2276" s="65"/>
    </row>
    <row r="2277" spans="33:33" x14ac:dyDescent="0.25">
      <c r="AG2277" s="65"/>
    </row>
    <row r="2278" spans="33:33" x14ac:dyDescent="0.25">
      <c r="AG2278" s="65"/>
    </row>
    <row r="2279" spans="33:33" x14ac:dyDescent="0.25">
      <c r="AG2279" s="65"/>
    </row>
    <row r="2280" spans="33:33" x14ac:dyDescent="0.25">
      <c r="AG2280" s="65"/>
    </row>
    <row r="2281" spans="33:33" x14ac:dyDescent="0.25">
      <c r="AG2281" s="65"/>
    </row>
    <row r="2282" spans="33:33" x14ac:dyDescent="0.25">
      <c r="AG2282" s="65"/>
    </row>
    <row r="2283" spans="33:33" x14ac:dyDescent="0.25">
      <c r="AG2283" s="65"/>
    </row>
    <row r="2284" spans="33:33" x14ac:dyDescent="0.25">
      <c r="AG2284" s="65"/>
    </row>
    <row r="2285" spans="33:33" x14ac:dyDescent="0.25">
      <c r="AG2285" s="65"/>
    </row>
    <row r="2286" spans="33:33" x14ac:dyDescent="0.25">
      <c r="AG2286" s="65"/>
    </row>
    <row r="2287" spans="33:33" x14ac:dyDescent="0.25">
      <c r="AG2287" s="65"/>
    </row>
    <row r="2288" spans="33:33" x14ac:dyDescent="0.25">
      <c r="AG2288" s="65"/>
    </row>
    <row r="2289" spans="33:33" x14ac:dyDescent="0.25">
      <c r="AG2289" s="65"/>
    </row>
    <row r="2290" spans="33:33" x14ac:dyDescent="0.25">
      <c r="AG2290" s="65"/>
    </row>
    <row r="2291" spans="33:33" x14ac:dyDescent="0.25">
      <c r="AG2291" s="65"/>
    </row>
    <row r="2292" spans="33:33" x14ac:dyDescent="0.25">
      <c r="AG2292" s="65"/>
    </row>
    <row r="2293" spans="33:33" x14ac:dyDescent="0.25">
      <c r="AG2293" s="65"/>
    </row>
    <row r="2294" spans="33:33" x14ac:dyDescent="0.25">
      <c r="AG2294" s="65"/>
    </row>
    <row r="2295" spans="33:33" x14ac:dyDescent="0.25">
      <c r="AG2295" s="65"/>
    </row>
    <row r="2296" spans="33:33" x14ac:dyDescent="0.25">
      <c r="AG2296" s="65"/>
    </row>
    <row r="2297" spans="33:33" x14ac:dyDescent="0.25">
      <c r="AG2297" s="65"/>
    </row>
    <row r="2298" spans="33:33" x14ac:dyDescent="0.25">
      <c r="AG2298" s="65"/>
    </row>
    <row r="2299" spans="33:33" x14ac:dyDescent="0.25">
      <c r="AG2299" s="65"/>
    </row>
    <row r="2300" spans="33:33" x14ac:dyDescent="0.25">
      <c r="AG2300" s="65"/>
    </row>
    <row r="2301" spans="33:33" x14ac:dyDescent="0.25">
      <c r="AG2301" s="65"/>
    </row>
    <row r="2302" spans="33:33" x14ac:dyDescent="0.25">
      <c r="AG2302" s="65"/>
    </row>
    <row r="2303" spans="33:33" x14ac:dyDescent="0.25">
      <c r="AG2303" s="65"/>
    </row>
    <row r="2304" spans="33:33" x14ac:dyDescent="0.25">
      <c r="AG2304" s="65"/>
    </row>
    <row r="2305" spans="33:33" x14ac:dyDescent="0.25">
      <c r="AG2305" s="65"/>
    </row>
    <row r="2306" spans="33:33" x14ac:dyDescent="0.25">
      <c r="AG2306" s="65"/>
    </row>
    <row r="2307" spans="33:33" x14ac:dyDescent="0.25">
      <c r="AG2307" s="65"/>
    </row>
    <row r="2308" spans="33:33" x14ac:dyDescent="0.25">
      <c r="AG2308" s="65"/>
    </row>
    <row r="2309" spans="33:33" x14ac:dyDescent="0.25">
      <c r="AG2309" s="65"/>
    </row>
    <row r="2310" spans="33:33" x14ac:dyDescent="0.25">
      <c r="AG2310" s="65"/>
    </row>
    <row r="2311" spans="33:33" x14ac:dyDescent="0.25">
      <c r="AG2311" s="65"/>
    </row>
    <row r="2312" spans="33:33" x14ac:dyDescent="0.25">
      <c r="AG2312" s="65"/>
    </row>
    <row r="2313" spans="33:33" x14ac:dyDescent="0.25">
      <c r="AG2313" s="65"/>
    </row>
    <row r="2314" spans="33:33" x14ac:dyDescent="0.25">
      <c r="AG2314" s="65"/>
    </row>
    <row r="2315" spans="33:33" x14ac:dyDescent="0.25">
      <c r="AG2315" s="65"/>
    </row>
    <row r="2316" spans="33:33" x14ac:dyDescent="0.25">
      <c r="AG2316" s="65"/>
    </row>
    <row r="2317" spans="33:33" x14ac:dyDescent="0.25">
      <c r="AG2317" s="65"/>
    </row>
    <row r="2318" spans="33:33" x14ac:dyDescent="0.25">
      <c r="AG2318" s="65"/>
    </row>
    <row r="2319" spans="33:33" x14ac:dyDescent="0.25">
      <c r="AG2319" s="65"/>
    </row>
    <row r="2320" spans="33:33" x14ac:dyDescent="0.25">
      <c r="AG2320" s="65"/>
    </row>
    <row r="2321" spans="33:33" x14ac:dyDescent="0.25">
      <c r="AG2321" s="65"/>
    </row>
    <row r="2322" spans="33:33" x14ac:dyDescent="0.25">
      <c r="AG2322" s="65"/>
    </row>
    <row r="2323" spans="33:33" x14ac:dyDescent="0.25">
      <c r="AG2323" s="65"/>
    </row>
    <row r="2324" spans="33:33" x14ac:dyDescent="0.25">
      <c r="AG2324" s="65"/>
    </row>
    <row r="2325" spans="33:33" x14ac:dyDescent="0.25">
      <c r="AG2325" s="65"/>
    </row>
    <row r="2326" spans="33:33" x14ac:dyDescent="0.25">
      <c r="AG2326" s="65"/>
    </row>
    <row r="2327" spans="33:33" x14ac:dyDescent="0.25">
      <c r="AG2327" s="65"/>
    </row>
    <row r="2328" spans="33:33" x14ac:dyDescent="0.25">
      <c r="AG2328" s="65"/>
    </row>
    <row r="2329" spans="33:33" x14ac:dyDescent="0.25">
      <c r="AG2329" s="65"/>
    </row>
    <row r="2330" spans="33:33" x14ac:dyDescent="0.25">
      <c r="AG2330" s="65"/>
    </row>
    <row r="2331" spans="33:33" x14ac:dyDescent="0.25">
      <c r="AG2331" s="65"/>
    </row>
    <row r="2332" spans="33:33" x14ac:dyDescent="0.25">
      <c r="AG2332" s="65"/>
    </row>
    <row r="2333" spans="33:33" x14ac:dyDescent="0.25">
      <c r="AG2333" s="65"/>
    </row>
    <row r="2334" spans="33:33" x14ac:dyDescent="0.25">
      <c r="AG2334" s="65"/>
    </row>
    <row r="2335" spans="33:33" x14ac:dyDescent="0.25">
      <c r="AG2335" s="65"/>
    </row>
    <row r="2336" spans="33:33" x14ac:dyDescent="0.25">
      <c r="AG2336" s="65"/>
    </row>
    <row r="2337" spans="33:33" x14ac:dyDescent="0.25">
      <c r="AG2337" s="65"/>
    </row>
    <row r="2338" spans="33:33" x14ac:dyDescent="0.25">
      <c r="AG2338" s="65"/>
    </row>
    <row r="2339" spans="33:33" x14ac:dyDescent="0.25">
      <c r="AG2339" s="65"/>
    </row>
    <row r="2340" spans="33:33" x14ac:dyDescent="0.25">
      <c r="AG2340" s="65"/>
    </row>
    <row r="2341" spans="33:33" x14ac:dyDescent="0.25">
      <c r="AG2341" s="65"/>
    </row>
    <row r="2342" spans="33:33" x14ac:dyDescent="0.25">
      <c r="AG2342" s="65"/>
    </row>
    <row r="2343" spans="33:33" x14ac:dyDescent="0.25">
      <c r="AG2343" s="65"/>
    </row>
    <row r="2344" spans="33:33" x14ac:dyDescent="0.25">
      <c r="AG2344" s="65"/>
    </row>
    <row r="2345" spans="33:33" x14ac:dyDescent="0.25">
      <c r="AG2345" s="65"/>
    </row>
    <row r="2346" spans="33:33" x14ac:dyDescent="0.25">
      <c r="AG2346" s="65"/>
    </row>
    <row r="2347" spans="33:33" x14ac:dyDescent="0.25">
      <c r="AG2347" s="65"/>
    </row>
    <row r="2348" spans="33:33" x14ac:dyDescent="0.25">
      <c r="AG2348" s="65"/>
    </row>
    <row r="2349" spans="33:33" x14ac:dyDescent="0.25">
      <c r="AG2349" s="65"/>
    </row>
    <row r="2350" spans="33:33" x14ac:dyDescent="0.25">
      <c r="AG2350" s="65"/>
    </row>
    <row r="2351" spans="33:33" x14ac:dyDescent="0.25">
      <c r="AG2351" s="65"/>
    </row>
    <row r="2352" spans="33:33" x14ac:dyDescent="0.25">
      <c r="AG2352" s="65"/>
    </row>
    <row r="2353" spans="33:33" x14ac:dyDescent="0.25">
      <c r="AG2353" s="65"/>
    </row>
    <row r="2354" spans="33:33" x14ac:dyDescent="0.25">
      <c r="AG2354" s="65"/>
    </row>
    <row r="2355" spans="33:33" x14ac:dyDescent="0.25">
      <c r="AG2355" s="65"/>
    </row>
    <row r="2356" spans="33:33" x14ac:dyDescent="0.25">
      <c r="AG2356" s="65"/>
    </row>
    <row r="2357" spans="33:33" x14ac:dyDescent="0.25">
      <c r="AG2357" s="65"/>
    </row>
    <row r="2358" spans="33:33" x14ac:dyDescent="0.25">
      <c r="AG2358" s="65"/>
    </row>
    <row r="2359" spans="33:33" x14ac:dyDescent="0.25">
      <c r="AG2359" s="65"/>
    </row>
    <row r="2360" spans="33:33" x14ac:dyDescent="0.25">
      <c r="AG2360" s="65"/>
    </row>
    <row r="2361" spans="33:33" x14ac:dyDescent="0.25">
      <c r="AG2361" s="65"/>
    </row>
    <row r="2362" spans="33:33" x14ac:dyDescent="0.25">
      <c r="AG2362" s="65"/>
    </row>
    <row r="2363" spans="33:33" x14ac:dyDescent="0.25">
      <c r="AG2363" s="65"/>
    </row>
    <row r="2364" spans="33:33" x14ac:dyDescent="0.25">
      <c r="AG2364" s="65"/>
    </row>
    <row r="2365" spans="33:33" x14ac:dyDescent="0.25">
      <c r="AG2365" s="65"/>
    </row>
    <row r="2366" spans="33:33" x14ac:dyDescent="0.25">
      <c r="AG2366" s="65"/>
    </row>
    <row r="2367" spans="33:33" x14ac:dyDescent="0.25">
      <c r="AG2367" s="65"/>
    </row>
    <row r="2368" spans="33:33" x14ac:dyDescent="0.25">
      <c r="AG2368" s="65"/>
    </row>
    <row r="2369" spans="33:33" x14ac:dyDescent="0.25">
      <c r="AG2369" s="65"/>
    </row>
    <row r="2370" spans="33:33" x14ac:dyDescent="0.25">
      <c r="AG2370" s="65"/>
    </row>
    <row r="2371" spans="33:33" x14ac:dyDescent="0.25">
      <c r="AG2371" s="65"/>
    </row>
    <row r="2372" spans="33:33" x14ac:dyDescent="0.25">
      <c r="AG2372" s="65"/>
    </row>
    <row r="2373" spans="33:33" x14ac:dyDescent="0.25">
      <c r="AG2373" s="65"/>
    </row>
    <row r="2374" spans="33:33" x14ac:dyDescent="0.25">
      <c r="AG2374" s="65"/>
    </row>
    <row r="2375" spans="33:33" x14ac:dyDescent="0.25">
      <c r="AG2375" s="65"/>
    </row>
    <row r="2376" spans="33:33" x14ac:dyDescent="0.25">
      <c r="AG2376" s="65"/>
    </row>
    <row r="2377" spans="33:33" x14ac:dyDescent="0.25">
      <c r="AG2377" s="65"/>
    </row>
    <row r="2378" spans="33:33" x14ac:dyDescent="0.25">
      <c r="AG2378" s="65"/>
    </row>
    <row r="2379" spans="33:33" x14ac:dyDescent="0.25">
      <c r="AG2379" s="65"/>
    </row>
    <row r="2380" spans="33:33" x14ac:dyDescent="0.25">
      <c r="AG2380" s="65"/>
    </row>
    <row r="2381" spans="33:33" x14ac:dyDescent="0.25">
      <c r="AG2381" s="65"/>
    </row>
    <row r="2382" spans="33:33" x14ac:dyDescent="0.25">
      <c r="AG2382" s="65"/>
    </row>
    <row r="2383" spans="33:33" x14ac:dyDescent="0.25">
      <c r="AG2383" s="65"/>
    </row>
    <row r="2384" spans="33:33" x14ac:dyDescent="0.25">
      <c r="AG2384" s="65"/>
    </row>
    <row r="2385" spans="33:33" x14ac:dyDescent="0.25">
      <c r="AG2385" s="65"/>
    </row>
    <row r="2386" spans="33:33" x14ac:dyDescent="0.25">
      <c r="AG2386" s="65"/>
    </row>
    <row r="2387" spans="33:33" x14ac:dyDescent="0.25">
      <c r="AG2387" s="65"/>
    </row>
    <row r="2388" spans="33:33" x14ac:dyDescent="0.25">
      <c r="AG2388" s="65"/>
    </row>
    <row r="2389" spans="33:33" x14ac:dyDescent="0.25">
      <c r="AG2389" s="65"/>
    </row>
    <row r="2390" spans="33:33" x14ac:dyDescent="0.25">
      <c r="AG2390" s="65"/>
    </row>
    <row r="2391" spans="33:33" x14ac:dyDescent="0.25">
      <c r="AG2391" s="65"/>
    </row>
    <row r="2392" spans="33:33" x14ac:dyDescent="0.25">
      <c r="AG2392" s="65"/>
    </row>
    <row r="2393" spans="33:33" x14ac:dyDescent="0.25">
      <c r="AG2393" s="65"/>
    </row>
    <row r="2394" spans="33:33" x14ac:dyDescent="0.25">
      <c r="AG2394" s="65"/>
    </row>
    <row r="2395" spans="33:33" x14ac:dyDescent="0.25">
      <c r="AG2395" s="65"/>
    </row>
    <row r="2396" spans="33:33" x14ac:dyDescent="0.25">
      <c r="AG2396" s="65"/>
    </row>
    <row r="2397" spans="33:33" x14ac:dyDescent="0.25">
      <c r="AG2397" s="65"/>
    </row>
    <row r="2398" spans="33:33" x14ac:dyDescent="0.25">
      <c r="AG2398" s="65"/>
    </row>
    <row r="2399" spans="33:33" x14ac:dyDescent="0.25">
      <c r="AG2399" s="65"/>
    </row>
    <row r="2400" spans="33:33" x14ac:dyDescent="0.25">
      <c r="AG2400" s="65"/>
    </row>
    <row r="2401" spans="33:33" x14ac:dyDescent="0.25">
      <c r="AG2401" s="65"/>
    </row>
    <row r="2402" spans="33:33" x14ac:dyDescent="0.25">
      <c r="AG2402" s="65"/>
    </row>
    <row r="2403" spans="33:33" x14ac:dyDescent="0.25">
      <c r="AG2403" s="65"/>
    </row>
    <row r="2404" spans="33:33" x14ac:dyDescent="0.25">
      <c r="AG2404" s="65"/>
    </row>
    <row r="2405" spans="33:33" x14ac:dyDescent="0.25">
      <c r="AG2405" s="65"/>
    </row>
    <row r="2406" spans="33:33" x14ac:dyDescent="0.25">
      <c r="AG2406" s="65"/>
    </row>
    <row r="2407" spans="33:33" x14ac:dyDescent="0.25">
      <c r="AG2407" s="65"/>
    </row>
    <row r="2408" spans="33:33" x14ac:dyDescent="0.25">
      <c r="AG2408" s="65"/>
    </row>
    <row r="2409" spans="33:33" x14ac:dyDescent="0.25">
      <c r="AG2409" s="65"/>
    </row>
    <row r="2410" spans="33:33" x14ac:dyDescent="0.25">
      <c r="AG2410" s="65"/>
    </row>
    <row r="2411" spans="33:33" x14ac:dyDescent="0.25">
      <c r="AG2411" s="65"/>
    </row>
    <row r="2412" spans="33:33" x14ac:dyDescent="0.25">
      <c r="AG2412" s="65"/>
    </row>
    <row r="2413" spans="33:33" x14ac:dyDescent="0.25">
      <c r="AG2413" s="65"/>
    </row>
    <row r="2414" spans="33:33" x14ac:dyDescent="0.25">
      <c r="AG2414" s="65"/>
    </row>
    <row r="2415" spans="33:33" x14ac:dyDescent="0.25">
      <c r="AG2415" s="65"/>
    </row>
    <row r="2416" spans="33:33" x14ac:dyDescent="0.25">
      <c r="AG2416" s="65"/>
    </row>
    <row r="2417" spans="33:33" x14ac:dyDescent="0.25">
      <c r="AG2417" s="65"/>
    </row>
    <row r="2418" spans="33:33" x14ac:dyDescent="0.25">
      <c r="AG2418" s="65"/>
    </row>
    <row r="2419" spans="33:33" x14ac:dyDescent="0.25">
      <c r="AG2419" s="65"/>
    </row>
    <row r="2420" spans="33:33" x14ac:dyDescent="0.25">
      <c r="AG2420" s="65"/>
    </row>
    <row r="2421" spans="33:33" x14ac:dyDescent="0.25">
      <c r="AG2421" s="65"/>
    </row>
    <row r="2422" spans="33:33" x14ac:dyDescent="0.25">
      <c r="AG2422" s="65"/>
    </row>
    <row r="2423" spans="33:33" x14ac:dyDescent="0.25">
      <c r="AG2423" s="65"/>
    </row>
    <row r="2424" spans="33:33" x14ac:dyDescent="0.25">
      <c r="AG2424" s="65"/>
    </row>
    <row r="2425" spans="33:33" x14ac:dyDescent="0.25">
      <c r="AG2425" s="65"/>
    </row>
    <row r="2426" spans="33:33" x14ac:dyDescent="0.25">
      <c r="AG2426" s="65"/>
    </row>
    <row r="2427" spans="33:33" x14ac:dyDescent="0.25">
      <c r="AG2427" s="65"/>
    </row>
    <row r="2428" spans="33:33" x14ac:dyDescent="0.25">
      <c r="AG2428" s="65"/>
    </row>
    <row r="2429" spans="33:33" x14ac:dyDescent="0.25">
      <c r="AG2429" s="65"/>
    </row>
    <row r="2430" spans="33:33" x14ac:dyDescent="0.25">
      <c r="AG2430" s="65"/>
    </row>
    <row r="2431" spans="33:33" x14ac:dyDescent="0.25">
      <c r="AG2431" s="65"/>
    </row>
    <row r="2432" spans="33:33" x14ac:dyDescent="0.25">
      <c r="AG2432" s="65"/>
    </row>
    <row r="2433" spans="33:33" x14ac:dyDescent="0.25">
      <c r="AG2433" s="65"/>
    </row>
    <row r="2434" spans="33:33" x14ac:dyDescent="0.25">
      <c r="AG2434" s="65"/>
    </row>
    <row r="2435" spans="33:33" x14ac:dyDescent="0.25">
      <c r="AG2435" s="65"/>
    </row>
    <row r="2436" spans="33:33" x14ac:dyDescent="0.25">
      <c r="AG2436" s="65"/>
    </row>
    <row r="2437" spans="33:33" x14ac:dyDescent="0.25">
      <c r="AG2437" s="65"/>
    </row>
    <row r="2438" spans="33:33" x14ac:dyDescent="0.25">
      <c r="AG2438" s="65"/>
    </row>
    <row r="2439" spans="33:33" x14ac:dyDescent="0.25">
      <c r="AG2439" s="65"/>
    </row>
    <row r="2440" spans="33:33" x14ac:dyDescent="0.25">
      <c r="AG2440" s="65"/>
    </row>
    <row r="2441" spans="33:33" x14ac:dyDescent="0.25">
      <c r="AG2441" s="65"/>
    </row>
    <row r="2442" spans="33:33" x14ac:dyDescent="0.25">
      <c r="AG2442" s="65"/>
    </row>
    <row r="2443" spans="33:33" x14ac:dyDescent="0.25">
      <c r="AG2443" s="65"/>
    </row>
    <row r="2444" spans="33:33" x14ac:dyDescent="0.25">
      <c r="AG2444" s="65"/>
    </row>
    <row r="2445" spans="33:33" x14ac:dyDescent="0.25">
      <c r="AG2445" s="65"/>
    </row>
    <row r="2446" spans="33:33" x14ac:dyDescent="0.25">
      <c r="AG2446" s="65"/>
    </row>
    <row r="2447" spans="33:33" x14ac:dyDescent="0.25">
      <c r="AG2447" s="65"/>
    </row>
    <row r="2448" spans="33:33" x14ac:dyDescent="0.25">
      <c r="AG2448" s="65"/>
    </row>
    <row r="2449" spans="33:33" x14ac:dyDescent="0.25">
      <c r="AG2449" s="65"/>
    </row>
    <row r="2450" spans="33:33" x14ac:dyDescent="0.25">
      <c r="AG2450" s="65"/>
    </row>
    <row r="2451" spans="33:33" x14ac:dyDescent="0.25">
      <c r="AG2451" s="65"/>
    </row>
    <row r="2452" spans="33:33" x14ac:dyDescent="0.25">
      <c r="AG2452" s="65"/>
    </row>
    <row r="2453" spans="33:33" x14ac:dyDescent="0.25">
      <c r="AG2453" s="65"/>
    </row>
    <row r="2454" spans="33:33" x14ac:dyDescent="0.25">
      <c r="AG2454" s="65"/>
    </row>
    <row r="2455" spans="33:33" x14ac:dyDescent="0.25">
      <c r="AG2455" s="65"/>
    </row>
    <row r="2456" spans="33:33" x14ac:dyDescent="0.25">
      <c r="AG2456" s="65"/>
    </row>
    <row r="2457" spans="33:33" x14ac:dyDescent="0.25">
      <c r="AG2457" s="65"/>
    </row>
    <row r="2458" spans="33:33" x14ac:dyDescent="0.25">
      <c r="AG2458" s="65"/>
    </row>
    <row r="2459" spans="33:33" x14ac:dyDescent="0.25">
      <c r="AG2459" s="65"/>
    </row>
    <row r="2460" spans="33:33" x14ac:dyDescent="0.25">
      <c r="AG2460" s="65"/>
    </row>
    <row r="2461" spans="33:33" x14ac:dyDescent="0.25">
      <c r="AG2461" s="65"/>
    </row>
    <row r="2462" spans="33:33" x14ac:dyDescent="0.25">
      <c r="AG2462" s="65"/>
    </row>
    <row r="2463" spans="33:33" x14ac:dyDescent="0.25">
      <c r="AG2463" s="65"/>
    </row>
    <row r="2464" spans="33:33" x14ac:dyDescent="0.25">
      <c r="AG2464" s="65"/>
    </row>
    <row r="2465" spans="33:33" x14ac:dyDescent="0.25">
      <c r="AG2465" s="65"/>
    </row>
    <row r="2466" spans="33:33" x14ac:dyDescent="0.25">
      <c r="AG2466" s="65"/>
    </row>
    <row r="2467" spans="33:33" x14ac:dyDescent="0.25">
      <c r="AG2467" s="65"/>
    </row>
    <row r="2468" spans="33:33" x14ac:dyDescent="0.25">
      <c r="AG2468" s="65"/>
    </row>
    <row r="2469" spans="33:33" x14ac:dyDescent="0.25">
      <c r="AG2469" s="65"/>
    </row>
    <row r="2470" spans="33:33" x14ac:dyDescent="0.25">
      <c r="AG2470" s="65"/>
    </row>
    <row r="2471" spans="33:33" x14ac:dyDescent="0.25">
      <c r="AG2471" s="65"/>
    </row>
    <row r="2472" spans="33:33" x14ac:dyDescent="0.25">
      <c r="AG2472" s="65"/>
    </row>
    <row r="2473" spans="33:33" x14ac:dyDescent="0.25">
      <c r="AG2473" s="65"/>
    </row>
    <row r="2474" spans="33:33" x14ac:dyDescent="0.25">
      <c r="AG2474" s="65"/>
    </row>
    <row r="2475" spans="33:33" x14ac:dyDescent="0.25">
      <c r="AG2475" s="65"/>
    </row>
    <row r="2476" spans="33:33" x14ac:dyDescent="0.25">
      <c r="AG2476" s="65"/>
    </row>
    <row r="2477" spans="33:33" x14ac:dyDescent="0.25">
      <c r="AG2477" s="65"/>
    </row>
    <row r="2478" spans="33:33" x14ac:dyDescent="0.25">
      <c r="AG2478" s="65"/>
    </row>
    <row r="2479" spans="33:33" x14ac:dyDescent="0.25">
      <c r="AG2479" s="65"/>
    </row>
    <row r="2480" spans="33:33" x14ac:dyDescent="0.25">
      <c r="AG2480" s="65"/>
    </row>
    <row r="2481" spans="33:33" x14ac:dyDescent="0.25">
      <c r="AG2481" s="65"/>
    </row>
    <row r="2482" spans="33:33" x14ac:dyDescent="0.25">
      <c r="AG2482" s="65"/>
    </row>
    <row r="2483" spans="33:33" x14ac:dyDescent="0.25">
      <c r="AG2483" s="65"/>
    </row>
    <row r="2484" spans="33:33" x14ac:dyDescent="0.25">
      <c r="AG2484" s="65"/>
    </row>
    <row r="2485" spans="33:33" x14ac:dyDescent="0.25">
      <c r="AG2485" s="65"/>
    </row>
    <row r="2486" spans="33:33" x14ac:dyDescent="0.25">
      <c r="AG2486" s="65"/>
    </row>
    <row r="2487" spans="33:33" x14ac:dyDescent="0.25">
      <c r="AG2487" s="65"/>
    </row>
    <row r="2488" spans="33:33" x14ac:dyDescent="0.25">
      <c r="AG2488" s="65"/>
    </row>
    <row r="2489" spans="33:33" x14ac:dyDescent="0.25">
      <c r="AG2489" s="65"/>
    </row>
    <row r="2490" spans="33:33" x14ac:dyDescent="0.25">
      <c r="AG2490" s="65"/>
    </row>
    <row r="2491" spans="33:33" x14ac:dyDescent="0.25">
      <c r="AG2491" s="65"/>
    </row>
    <row r="2492" spans="33:33" x14ac:dyDescent="0.25">
      <c r="AG2492" s="65"/>
    </row>
    <row r="2493" spans="33:33" x14ac:dyDescent="0.25">
      <c r="AG2493" s="65"/>
    </row>
    <row r="2494" spans="33:33" x14ac:dyDescent="0.25">
      <c r="AG2494" s="65"/>
    </row>
    <row r="2495" spans="33:33" x14ac:dyDescent="0.25">
      <c r="AG2495" s="65"/>
    </row>
    <row r="2496" spans="33:33" x14ac:dyDescent="0.25">
      <c r="AG2496" s="65"/>
    </row>
    <row r="2497" spans="33:33" x14ac:dyDescent="0.25">
      <c r="AG2497" s="65"/>
    </row>
    <row r="2498" spans="33:33" x14ac:dyDescent="0.25">
      <c r="AG2498" s="65"/>
    </row>
    <row r="2499" spans="33:33" x14ac:dyDescent="0.25">
      <c r="AG2499" s="65"/>
    </row>
    <row r="2500" spans="33:33" x14ac:dyDescent="0.25">
      <c r="AG2500" s="65"/>
    </row>
    <row r="2501" spans="33:33" x14ac:dyDescent="0.25">
      <c r="AG2501" s="65"/>
    </row>
    <row r="2502" spans="33:33" x14ac:dyDescent="0.25">
      <c r="AG2502" s="65"/>
    </row>
    <row r="2503" spans="33:33" x14ac:dyDescent="0.25">
      <c r="AG2503" s="65"/>
    </row>
    <row r="2504" spans="33:33" x14ac:dyDescent="0.25">
      <c r="AG2504" s="65"/>
    </row>
    <row r="2505" spans="33:33" x14ac:dyDescent="0.25">
      <c r="AG2505" s="65"/>
    </row>
    <row r="2506" spans="33:33" x14ac:dyDescent="0.25">
      <c r="AG2506" s="65"/>
    </row>
    <row r="2507" spans="33:33" x14ac:dyDescent="0.25">
      <c r="AG2507" s="65"/>
    </row>
    <row r="2508" spans="33:33" x14ac:dyDescent="0.25">
      <c r="AG2508" s="65"/>
    </row>
    <row r="2509" spans="33:33" x14ac:dyDescent="0.25">
      <c r="AG2509" s="65"/>
    </row>
    <row r="2510" spans="33:33" x14ac:dyDescent="0.25">
      <c r="AG2510" s="65"/>
    </row>
    <row r="2511" spans="33:33" x14ac:dyDescent="0.25">
      <c r="AG2511" s="65"/>
    </row>
    <row r="2512" spans="33:33" x14ac:dyDescent="0.25">
      <c r="AG2512" s="65"/>
    </row>
    <row r="2513" spans="33:33" x14ac:dyDescent="0.25">
      <c r="AG2513" s="65"/>
    </row>
    <row r="2514" spans="33:33" x14ac:dyDescent="0.25">
      <c r="AG2514" s="65"/>
    </row>
    <row r="2515" spans="33:33" x14ac:dyDescent="0.25">
      <c r="AG2515" s="65"/>
    </row>
    <row r="2516" spans="33:33" x14ac:dyDescent="0.25">
      <c r="AG2516" s="65"/>
    </row>
    <row r="2517" spans="33:33" x14ac:dyDescent="0.25">
      <c r="AG2517" s="65"/>
    </row>
    <row r="2518" spans="33:33" x14ac:dyDescent="0.25">
      <c r="AG2518" s="65"/>
    </row>
    <row r="2519" spans="33:33" x14ac:dyDescent="0.25">
      <c r="AG2519" s="65"/>
    </row>
    <row r="2520" spans="33:33" x14ac:dyDescent="0.25">
      <c r="AG2520" s="65"/>
    </row>
    <row r="2521" spans="33:33" x14ac:dyDescent="0.25">
      <c r="AG2521" s="65"/>
    </row>
    <row r="2522" spans="33:33" x14ac:dyDescent="0.25">
      <c r="AG2522" s="65"/>
    </row>
    <row r="2523" spans="33:33" x14ac:dyDescent="0.25">
      <c r="AG2523" s="65"/>
    </row>
    <row r="2524" spans="33:33" x14ac:dyDescent="0.25">
      <c r="AG2524" s="65"/>
    </row>
    <row r="2525" spans="33:33" x14ac:dyDescent="0.25">
      <c r="AG2525" s="65"/>
    </row>
    <row r="2526" spans="33:33" x14ac:dyDescent="0.25">
      <c r="AG2526" s="65"/>
    </row>
    <row r="2527" spans="33:33" x14ac:dyDescent="0.25">
      <c r="AG2527" s="65"/>
    </row>
    <row r="2528" spans="33:33" x14ac:dyDescent="0.25">
      <c r="AG2528" s="65"/>
    </row>
    <row r="2529" spans="33:33" x14ac:dyDescent="0.25">
      <c r="AG2529" s="65"/>
    </row>
    <row r="2530" spans="33:33" x14ac:dyDescent="0.25">
      <c r="AG2530" s="65"/>
    </row>
    <row r="2531" spans="33:33" x14ac:dyDescent="0.25">
      <c r="AG2531" s="65"/>
    </row>
    <row r="2532" spans="33:33" x14ac:dyDescent="0.25">
      <c r="AG2532" s="65"/>
    </row>
    <row r="2533" spans="33:33" x14ac:dyDescent="0.25">
      <c r="AG2533" s="65"/>
    </row>
    <row r="2534" spans="33:33" x14ac:dyDescent="0.25">
      <c r="AG2534" s="65"/>
    </row>
    <row r="2535" spans="33:33" x14ac:dyDescent="0.25">
      <c r="AG2535" s="65"/>
    </row>
    <row r="2536" spans="33:33" x14ac:dyDescent="0.25">
      <c r="AG2536" s="65"/>
    </row>
    <row r="2537" spans="33:33" x14ac:dyDescent="0.25">
      <c r="AG2537" s="65"/>
    </row>
    <row r="2538" spans="33:33" x14ac:dyDescent="0.25">
      <c r="AG2538" s="65"/>
    </row>
    <row r="2539" spans="33:33" x14ac:dyDescent="0.25">
      <c r="AG2539" s="65"/>
    </row>
    <row r="2540" spans="33:33" x14ac:dyDescent="0.25">
      <c r="AG2540" s="65"/>
    </row>
    <row r="2541" spans="33:33" x14ac:dyDescent="0.25">
      <c r="AG2541" s="65"/>
    </row>
    <row r="2542" spans="33:33" x14ac:dyDescent="0.25">
      <c r="AG2542" s="65"/>
    </row>
    <row r="2543" spans="33:33" x14ac:dyDescent="0.25">
      <c r="AG2543" s="65"/>
    </row>
    <row r="2544" spans="33:33" x14ac:dyDescent="0.25">
      <c r="AG2544" s="65"/>
    </row>
    <row r="2545" spans="33:33" x14ac:dyDescent="0.25">
      <c r="AG2545" s="65"/>
    </row>
    <row r="2546" spans="33:33" x14ac:dyDescent="0.25">
      <c r="AG2546" s="65"/>
    </row>
    <row r="2547" spans="33:33" x14ac:dyDescent="0.25">
      <c r="AG2547" s="65"/>
    </row>
    <row r="2548" spans="33:33" x14ac:dyDescent="0.25">
      <c r="AG2548" s="65"/>
    </row>
    <row r="2549" spans="33:33" x14ac:dyDescent="0.25">
      <c r="AG2549" s="65"/>
    </row>
    <row r="2550" spans="33:33" x14ac:dyDescent="0.25">
      <c r="AG2550" s="65"/>
    </row>
    <row r="2551" spans="33:33" x14ac:dyDescent="0.25">
      <c r="AG2551" s="65"/>
    </row>
    <row r="2552" spans="33:33" x14ac:dyDescent="0.25">
      <c r="AG2552" s="65"/>
    </row>
    <row r="2553" spans="33:33" x14ac:dyDescent="0.25">
      <c r="AG2553" s="65"/>
    </row>
    <row r="2554" spans="33:33" x14ac:dyDescent="0.25">
      <c r="AG2554" s="65"/>
    </row>
    <row r="2555" spans="33:33" x14ac:dyDescent="0.25">
      <c r="AG2555" s="65"/>
    </row>
    <row r="2556" spans="33:33" x14ac:dyDescent="0.25">
      <c r="AG2556" s="65"/>
    </row>
    <row r="2557" spans="33:33" x14ac:dyDescent="0.25">
      <c r="AG2557" s="65"/>
    </row>
    <row r="2558" spans="33:33" x14ac:dyDescent="0.25">
      <c r="AG2558" s="65"/>
    </row>
    <row r="2559" spans="33:33" x14ac:dyDescent="0.25">
      <c r="AG2559" s="65"/>
    </row>
    <row r="2560" spans="33:33" x14ac:dyDescent="0.25">
      <c r="AG2560" s="65"/>
    </row>
    <row r="2561" spans="33:33" x14ac:dyDescent="0.25">
      <c r="AG2561" s="65"/>
    </row>
    <row r="2562" spans="33:33" x14ac:dyDescent="0.25">
      <c r="AG2562" s="65"/>
    </row>
    <row r="2563" spans="33:33" x14ac:dyDescent="0.25">
      <c r="AG2563" s="65"/>
    </row>
    <row r="2564" spans="33:33" x14ac:dyDescent="0.25">
      <c r="AG2564" s="65"/>
    </row>
    <row r="2565" spans="33:33" x14ac:dyDescent="0.25">
      <c r="AG2565" s="65"/>
    </row>
    <row r="2566" spans="33:33" x14ac:dyDescent="0.25">
      <c r="AG2566" s="65"/>
    </row>
    <row r="2567" spans="33:33" x14ac:dyDescent="0.25">
      <c r="AG2567" s="65"/>
    </row>
    <row r="2568" spans="33:33" x14ac:dyDescent="0.25">
      <c r="AG2568" s="65"/>
    </row>
    <row r="2569" spans="33:33" x14ac:dyDescent="0.25">
      <c r="AG2569" s="65"/>
    </row>
    <row r="2570" spans="33:33" x14ac:dyDescent="0.25">
      <c r="AG2570" s="65"/>
    </row>
    <row r="2571" spans="33:33" x14ac:dyDescent="0.25">
      <c r="AG2571" s="65"/>
    </row>
    <row r="2572" spans="33:33" x14ac:dyDescent="0.25">
      <c r="AG2572" s="65"/>
    </row>
    <row r="2573" spans="33:33" x14ac:dyDescent="0.25">
      <c r="AG2573" s="65"/>
    </row>
    <row r="2574" spans="33:33" x14ac:dyDescent="0.25">
      <c r="AG2574" s="65"/>
    </row>
    <row r="2575" spans="33:33" x14ac:dyDescent="0.25">
      <c r="AG2575" s="65"/>
    </row>
    <row r="2576" spans="33:33" x14ac:dyDescent="0.25">
      <c r="AG2576" s="65"/>
    </row>
    <row r="2577" spans="33:33" x14ac:dyDescent="0.25">
      <c r="AG2577" s="65"/>
    </row>
    <row r="2578" spans="33:33" x14ac:dyDescent="0.25">
      <c r="AG2578" s="65"/>
    </row>
    <row r="2579" spans="33:33" x14ac:dyDescent="0.25">
      <c r="AG2579" s="65"/>
    </row>
    <row r="2580" spans="33:33" x14ac:dyDescent="0.25">
      <c r="AG2580" s="65"/>
    </row>
    <row r="2581" spans="33:33" x14ac:dyDescent="0.25">
      <c r="AG2581" s="65"/>
    </row>
    <row r="2582" spans="33:33" x14ac:dyDescent="0.25">
      <c r="AG2582" s="65"/>
    </row>
    <row r="2583" spans="33:33" x14ac:dyDescent="0.25">
      <c r="AG2583" s="65"/>
    </row>
    <row r="2584" spans="33:33" x14ac:dyDescent="0.25">
      <c r="AG2584" s="65"/>
    </row>
    <row r="2585" spans="33:33" x14ac:dyDescent="0.25">
      <c r="AG2585" s="65"/>
    </row>
    <row r="2586" spans="33:33" x14ac:dyDescent="0.25">
      <c r="AG2586" s="65"/>
    </row>
    <row r="2587" spans="33:33" x14ac:dyDescent="0.25">
      <c r="AG2587" s="65"/>
    </row>
    <row r="2588" spans="33:33" x14ac:dyDescent="0.25">
      <c r="AG2588" s="65"/>
    </row>
    <row r="2589" spans="33:33" x14ac:dyDescent="0.25">
      <c r="AG2589" s="65"/>
    </row>
    <row r="2590" spans="33:33" x14ac:dyDescent="0.25">
      <c r="AG2590" s="65"/>
    </row>
    <row r="2591" spans="33:33" x14ac:dyDescent="0.25">
      <c r="AG2591" s="65"/>
    </row>
    <row r="2592" spans="33:33" x14ac:dyDescent="0.25">
      <c r="AG2592" s="65"/>
    </row>
    <row r="2593" spans="33:33" x14ac:dyDescent="0.25">
      <c r="AG2593" s="65"/>
    </row>
    <row r="2594" spans="33:33" x14ac:dyDescent="0.25">
      <c r="AG2594" s="65"/>
    </row>
    <row r="2595" spans="33:33" x14ac:dyDescent="0.25">
      <c r="AG2595" s="65"/>
    </row>
    <row r="2596" spans="33:33" x14ac:dyDescent="0.25">
      <c r="AG2596" s="65"/>
    </row>
    <row r="2597" spans="33:33" x14ac:dyDescent="0.25">
      <c r="AG2597" s="65"/>
    </row>
    <row r="2598" spans="33:33" x14ac:dyDescent="0.25">
      <c r="AG2598" s="65"/>
    </row>
    <row r="2599" spans="33:33" x14ac:dyDescent="0.25">
      <c r="AG2599" s="65"/>
    </row>
    <row r="2600" spans="33:33" x14ac:dyDescent="0.25">
      <c r="AG2600" s="65"/>
    </row>
    <row r="2601" spans="33:33" x14ac:dyDescent="0.25">
      <c r="AG2601" s="65"/>
    </row>
    <row r="2602" spans="33:33" x14ac:dyDescent="0.25">
      <c r="AG2602" s="65"/>
    </row>
    <row r="2603" spans="33:33" x14ac:dyDescent="0.25">
      <c r="AG2603" s="65"/>
    </row>
    <row r="2604" spans="33:33" x14ac:dyDescent="0.25">
      <c r="AG2604" s="65"/>
    </row>
    <row r="2605" spans="33:33" x14ac:dyDescent="0.25">
      <c r="AG2605" s="65"/>
    </row>
    <row r="2606" spans="33:33" x14ac:dyDescent="0.25">
      <c r="AG2606" s="65"/>
    </row>
    <row r="2607" spans="33:33" x14ac:dyDescent="0.25">
      <c r="AG2607" s="65"/>
    </row>
    <row r="2608" spans="33:33" x14ac:dyDescent="0.25">
      <c r="AG2608" s="65"/>
    </row>
    <row r="2609" spans="33:33" x14ac:dyDescent="0.25">
      <c r="AG2609" s="65"/>
    </row>
    <row r="2610" spans="33:33" x14ac:dyDescent="0.25">
      <c r="AG2610" s="65"/>
    </row>
    <row r="2611" spans="33:33" x14ac:dyDescent="0.25">
      <c r="AG2611" s="65"/>
    </row>
    <row r="2612" spans="33:33" x14ac:dyDescent="0.25">
      <c r="AG2612" s="65"/>
    </row>
    <row r="2613" spans="33:33" x14ac:dyDescent="0.25">
      <c r="AG2613" s="65"/>
    </row>
    <row r="2614" spans="33:33" x14ac:dyDescent="0.25">
      <c r="AG2614" s="65"/>
    </row>
    <row r="2615" spans="33:33" x14ac:dyDescent="0.25">
      <c r="AG2615" s="65"/>
    </row>
    <row r="2616" spans="33:33" x14ac:dyDescent="0.25">
      <c r="AG2616" s="65"/>
    </row>
    <row r="2617" spans="33:33" x14ac:dyDescent="0.25">
      <c r="AG2617" s="65"/>
    </row>
    <row r="2618" spans="33:33" x14ac:dyDescent="0.25">
      <c r="AG2618" s="65"/>
    </row>
    <row r="2619" spans="33:33" x14ac:dyDescent="0.25">
      <c r="AG2619" s="65"/>
    </row>
    <row r="2620" spans="33:33" x14ac:dyDescent="0.25">
      <c r="AG2620" s="65"/>
    </row>
    <row r="2621" spans="33:33" x14ac:dyDescent="0.25">
      <c r="AG2621" s="65"/>
    </row>
    <row r="2622" spans="33:33" x14ac:dyDescent="0.25">
      <c r="AG2622" s="65"/>
    </row>
    <row r="2623" spans="33:33" x14ac:dyDescent="0.25">
      <c r="AG2623" s="65"/>
    </row>
    <row r="2624" spans="33:33" x14ac:dyDescent="0.25">
      <c r="AG2624" s="65"/>
    </row>
    <row r="2625" spans="33:33" x14ac:dyDescent="0.25">
      <c r="AG2625" s="65"/>
    </row>
    <row r="2626" spans="33:33" x14ac:dyDescent="0.25">
      <c r="AG2626" s="65"/>
    </row>
    <row r="2627" spans="33:33" x14ac:dyDescent="0.25">
      <c r="AG2627" s="65"/>
    </row>
    <row r="2628" spans="33:33" x14ac:dyDescent="0.25">
      <c r="AG2628" s="65"/>
    </row>
    <row r="2629" spans="33:33" x14ac:dyDescent="0.25">
      <c r="AG2629" s="65"/>
    </row>
    <row r="2630" spans="33:33" x14ac:dyDescent="0.25">
      <c r="AG2630" s="65"/>
    </row>
    <row r="2631" spans="33:33" x14ac:dyDescent="0.25">
      <c r="AG2631" s="65"/>
    </row>
    <row r="2632" spans="33:33" x14ac:dyDescent="0.25">
      <c r="AG2632" s="65"/>
    </row>
    <row r="2633" spans="33:33" x14ac:dyDescent="0.25">
      <c r="AG2633" s="65"/>
    </row>
    <row r="2634" spans="33:33" x14ac:dyDescent="0.25">
      <c r="AG2634" s="65"/>
    </row>
    <row r="2635" spans="33:33" x14ac:dyDescent="0.25">
      <c r="AG2635" s="65"/>
    </row>
    <row r="2636" spans="33:33" x14ac:dyDescent="0.25">
      <c r="AG2636" s="65"/>
    </row>
    <row r="2637" spans="33:33" x14ac:dyDescent="0.25">
      <c r="AG2637" s="65"/>
    </row>
    <row r="2638" spans="33:33" x14ac:dyDescent="0.25">
      <c r="AG2638" s="65"/>
    </row>
    <row r="2639" spans="33:33" x14ac:dyDescent="0.25">
      <c r="AG2639" s="65"/>
    </row>
    <row r="2640" spans="33:33" x14ac:dyDescent="0.25">
      <c r="AG2640" s="65"/>
    </row>
    <row r="2641" spans="33:33" x14ac:dyDescent="0.25">
      <c r="AG2641" s="65"/>
    </row>
    <row r="2642" spans="33:33" x14ac:dyDescent="0.25">
      <c r="AG2642" s="65"/>
    </row>
    <row r="2643" spans="33:33" x14ac:dyDescent="0.25">
      <c r="AG2643" s="65"/>
    </row>
    <row r="2644" spans="33:33" x14ac:dyDescent="0.25">
      <c r="AG2644" s="65"/>
    </row>
    <row r="2645" spans="33:33" x14ac:dyDescent="0.25">
      <c r="AG2645" s="65"/>
    </row>
    <row r="2646" spans="33:33" x14ac:dyDescent="0.25">
      <c r="AG2646" s="65"/>
    </row>
    <row r="2647" spans="33:33" x14ac:dyDescent="0.25">
      <c r="AG2647" s="65"/>
    </row>
    <row r="2648" spans="33:33" x14ac:dyDescent="0.25">
      <c r="AG2648" s="65"/>
    </row>
    <row r="2649" spans="33:33" x14ac:dyDescent="0.25">
      <c r="AG2649" s="65"/>
    </row>
    <row r="2650" spans="33:33" x14ac:dyDescent="0.25">
      <c r="AG2650" s="65"/>
    </row>
    <row r="2651" spans="33:33" x14ac:dyDescent="0.25">
      <c r="AG2651" s="65"/>
    </row>
    <row r="2652" spans="33:33" x14ac:dyDescent="0.25">
      <c r="AG2652" s="65"/>
    </row>
    <row r="2653" spans="33:33" x14ac:dyDescent="0.25">
      <c r="AG2653" s="65"/>
    </row>
    <row r="2654" spans="33:33" x14ac:dyDescent="0.25">
      <c r="AG2654" s="65"/>
    </row>
    <row r="2655" spans="33:33" x14ac:dyDescent="0.25">
      <c r="AG2655" s="65"/>
    </row>
    <row r="2656" spans="33:33" x14ac:dyDescent="0.25">
      <c r="AG2656" s="65"/>
    </row>
    <row r="2657" spans="33:33" x14ac:dyDescent="0.25">
      <c r="AG2657" s="65"/>
    </row>
    <row r="2658" spans="33:33" x14ac:dyDescent="0.25">
      <c r="AG2658" s="65"/>
    </row>
    <row r="2659" spans="33:33" x14ac:dyDescent="0.25">
      <c r="AG2659" s="65"/>
    </row>
    <row r="2660" spans="33:33" x14ac:dyDescent="0.25">
      <c r="AG2660" s="65"/>
    </row>
    <row r="2661" spans="33:33" x14ac:dyDescent="0.25">
      <c r="AG2661" s="65"/>
    </row>
    <row r="2662" spans="33:33" x14ac:dyDescent="0.25">
      <c r="AG2662" s="65"/>
    </row>
    <row r="2663" spans="33:33" x14ac:dyDescent="0.25">
      <c r="AG2663" s="65"/>
    </row>
    <row r="2664" spans="33:33" x14ac:dyDescent="0.25">
      <c r="AG2664" s="65"/>
    </row>
    <row r="2665" spans="33:33" x14ac:dyDescent="0.25">
      <c r="AG2665" s="65"/>
    </row>
    <row r="2666" spans="33:33" x14ac:dyDescent="0.25">
      <c r="AG2666" s="65"/>
    </row>
    <row r="2667" spans="33:33" x14ac:dyDescent="0.25">
      <c r="AG2667" s="65"/>
    </row>
    <row r="2668" spans="33:33" x14ac:dyDescent="0.25">
      <c r="AG2668" s="65"/>
    </row>
    <row r="2669" spans="33:33" x14ac:dyDescent="0.25">
      <c r="AG2669" s="65"/>
    </row>
    <row r="2670" spans="33:33" x14ac:dyDescent="0.25">
      <c r="AG2670" s="65"/>
    </row>
    <row r="2671" spans="33:33" x14ac:dyDescent="0.25">
      <c r="AG2671" s="65"/>
    </row>
    <row r="2672" spans="33:33" x14ac:dyDescent="0.25">
      <c r="AG2672" s="65"/>
    </row>
    <row r="2673" spans="33:33" x14ac:dyDescent="0.25">
      <c r="AG2673" s="65"/>
    </row>
    <row r="2674" spans="33:33" x14ac:dyDescent="0.25">
      <c r="AG2674" s="65"/>
    </row>
    <row r="2675" spans="33:33" x14ac:dyDescent="0.25">
      <c r="AG2675" s="65"/>
    </row>
    <row r="2676" spans="33:33" x14ac:dyDescent="0.25">
      <c r="AG2676" s="65"/>
    </row>
    <row r="2677" spans="33:33" x14ac:dyDescent="0.25">
      <c r="AG2677" s="65"/>
    </row>
    <row r="2678" spans="33:33" x14ac:dyDescent="0.25">
      <c r="AG2678" s="65"/>
    </row>
    <row r="2679" spans="33:33" x14ac:dyDescent="0.25">
      <c r="AG2679" s="65"/>
    </row>
    <row r="2680" spans="33:33" x14ac:dyDescent="0.25">
      <c r="AG2680" s="65"/>
    </row>
    <row r="2681" spans="33:33" x14ac:dyDescent="0.25">
      <c r="AG2681" s="65"/>
    </row>
    <row r="2682" spans="33:33" x14ac:dyDescent="0.25">
      <c r="AG2682" s="65"/>
    </row>
    <row r="2683" spans="33:33" x14ac:dyDescent="0.25">
      <c r="AG2683" s="65"/>
    </row>
    <row r="2684" spans="33:33" x14ac:dyDescent="0.25">
      <c r="AG2684" s="65"/>
    </row>
    <row r="2685" spans="33:33" x14ac:dyDescent="0.25">
      <c r="AG2685" s="65"/>
    </row>
    <row r="2686" spans="33:33" x14ac:dyDescent="0.25">
      <c r="AG2686" s="65"/>
    </row>
    <row r="2687" spans="33:33" x14ac:dyDescent="0.25">
      <c r="AG2687" s="65"/>
    </row>
    <row r="2688" spans="33:33" x14ac:dyDescent="0.25">
      <c r="AG2688" s="65"/>
    </row>
    <row r="2689" spans="33:33" x14ac:dyDescent="0.25">
      <c r="AG2689" s="65"/>
    </row>
    <row r="2690" spans="33:33" x14ac:dyDescent="0.25">
      <c r="AG2690" s="65"/>
    </row>
    <row r="2691" spans="33:33" x14ac:dyDescent="0.25">
      <c r="AG2691" s="65"/>
    </row>
    <row r="2692" spans="33:33" x14ac:dyDescent="0.25">
      <c r="AG2692" s="65"/>
    </row>
    <row r="2693" spans="33:33" x14ac:dyDescent="0.25">
      <c r="AG2693" s="65"/>
    </row>
    <row r="2694" spans="33:33" x14ac:dyDescent="0.25">
      <c r="AG2694" s="65"/>
    </row>
    <row r="2695" spans="33:33" x14ac:dyDescent="0.25">
      <c r="AG2695" s="65"/>
    </row>
    <row r="2696" spans="33:33" x14ac:dyDescent="0.25">
      <c r="AG2696" s="65"/>
    </row>
    <row r="2697" spans="33:33" x14ac:dyDescent="0.25">
      <c r="AG2697" s="65"/>
    </row>
    <row r="2698" spans="33:33" x14ac:dyDescent="0.25">
      <c r="AG2698" s="65"/>
    </row>
    <row r="2699" spans="33:33" x14ac:dyDescent="0.25">
      <c r="AG2699" s="65"/>
    </row>
    <row r="2700" spans="33:33" x14ac:dyDescent="0.25">
      <c r="AG2700" s="65"/>
    </row>
    <row r="2701" spans="33:33" x14ac:dyDescent="0.25">
      <c r="AG2701" s="65"/>
    </row>
    <row r="2702" spans="33:33" x14ac:dyDescent="0.25">
      <c r="AG2702" s="65"/>
    </row>
    <row r="2703" spans="33:33" x14ac:dyDescent="0.25">
      <c r="AG2703" s="65"/>
    </row>
    <row r="2704" spans="33:33" x14ac:dyDescent="0.25">
      <c r="AG2704" s="65"/>
    </row>
    <row r="2705" spans="33:33" x14ac:dyDescent="0.25">
      <c r="AG2705" s="65"/>
    </row>
    <row r="2706" spans="33:33" x14ac:dyDescent="0.25">
      <c r="AG2706" s="65"/>
    </row>
    <row r="2707" spans="33:33" x14ac:dyDescent="0.25">
      <c r="AG2707" s="65"/>
    </row>
    <row r="2708" spans="33:33" x14ac:dyDescent="0.25">
      <c r="AG2708" s="65"/>
    </row>
    <row r="2709" spans="33:33" x14ac:dyDescent="0.25">
      <c r="AG2709" s="65"/>
    </row>
    <row r="2710" spans="33:33" x14ac:dyDescent="0.25">
      <c r="AG2710" s="65"/>
    </row>
    <row r="2711" spans="33:33" x14ac:dyDescent="0.25">
      <c r="AG2711" s="65"/>
    </row>
    <row r="2712" spans="33:33" x14ac:dyDescent="0.25">
      <c r="AG2712" s="65"/>
    </row>
    <row r="2713" spans="33:33" x14ac:dyDescent="0.25">
      <c r="AG2713" s="65"/>
    </row>
    <row r="2714" spans="33:33" x14ac:dyDescent="0.25">
      <c r="AG2714" s="65"/>
    </row>
    <row r="2715" spans="33:33" x14ac:dyDescent="0.25">
      <c r="AG2715" s="65"/>
    </row>
    <row r="2716" spans="33:33" x14ac:dyDescent="0.25">
      <c r="AG2716" s="65"/>
    </row>
    <row r="2717" spans="33:33" x14ac:dyDescent="0.25">
      <c r="AG2717" s="65"/>
    </row>
    <row r="2718" spans="33:33" x14ac:dyDescent="0.25">
      <c r="AG2718" s="65"/>
    </row>
    <row r="2719" spans="33:33" x14ac:dyDescent="0.25">
      <c r="AG2719" s="65"/>
    </row>
    <row r="2720" spans="33:33" x14ac:dyDescent="0.25">
      <c r="AG2720" s="65"/>
    </row>
    <row r="2721" spans="33:33" x14ac:dyDescent="0.25">
      <c r="AG2721" s="65"/>
    </row>
    <row r="2722" spans="33:33" x14ac:dyDescent="0.25">
      <c r="AG2722" s="65"/>
    </row>
    <row r="2723" spans="33:33" x14ac:dyDescent="0.25">
      <c r="AG2723" s="65"/>
    </row>
    <row r="2724" spans="33:33" x14ac:dyDescent="0.25">
      <c r="AG2724" s="65"/>
    </row>
    <row r="2725" spans="33:33" x14ac:dyDescent="0.25">
      <c r="AG2725" s="65"/>
    </row>
    <row r="2726" spans="33:33" x14ac:dyDescent="0.25">
      <c r="AG2726" s="65"/>
    </row>
    <row r="2727" spans="33:33" x14ac:dyDescent="0.25">
      <c r="AG2727" s="65"/>
    </row>
    <row r="2728" spans="33:33" x14ac:dyDescent="0.25">
      <c r="AG2728" s="65"/>
    </row>
    <row r="2729" spans="33:33" x14ac:dyDescent="0.25">
      <c r="AG2729" s="65"/>
    </row>
    <row r="2730" spans="33:33" x14ac:dyDescent="0.25">
      <c r="AG2730" s="65"/>
    </row>
    <row r="2731" spans="33:33" x14ac:dyDescent="0.25">
      <c r="AG2731" s="65"/>
    </row>
    <row r="2732" spans="33:33" x14ac:dyDescent="0.25">
      <c r="AG2732" s="65"/>
    </row>
    <row r="2733" spans="33:33" x14ac:dyDescent="0.25">
      <c r="AG2733" s="65"/>
    </row>
    <row r="2734" spans="33:33" x14ac:dyDescent="0.25">
      <c r="AG2734" s="65"/>
    </row>
    <row r="2735" spans="33:33" x14ac:dyDescent="0.25">
      <c r="AG2735" s="65"/>
    </row>
    <row r="2736" spans="33:33" x14ac:dyDescent="0.25">
      <c r="AG2736" s="65"/>
    </row>
    <row r="2737" spans="33:33" x14ac:dyDescent="0.25">
      <c r="AG2737" s="65"/>
    </row>
    <row r="2738" spans="33:33" x14ac:dyDescent="0.25">
      <c r="AG2738" s="65"/>
    </row>
    <row r="2739" spans="33:33" x14ac:dyDescent="0.25">
      <c r="AG2739" s="65"/>
    </row>
    <row r="2740" spans="33:33" x14ac:dyDescent="0.25">
      <c r="AG2740" s="65"/>
    </row>
    <row r="2741" spans="33:33" x14ac:dyDescent="0.25">
      <c r="AG2741" s="65"/>
    </row>
    <row r="2742" spans="33:33" x14ac:dyDescent="0.25">
      <c r="AG2742" s="65"/>
    </row>
    <row r="2743" spans="33:33" x14ac:dyDescent="0.25">
      <c r="AG2743" s="65"/>
    </row>
    <row r="2744" spans="33:33" x14ac:dyDescent="0.25">
      <c r="AG2744" s="65"/>
    </row>
    <row r="2745" spans="33:33" x14ac:dyDescent="0.25">
      <c r="AG2745" s="65"/>
    </row>
    <row r="2746" spans="33:33" x14ac:dyDescent="0.25">
      <c r="AG2746" s="65"/>
    </row>
    <row r="2747" spans="33:33" x14ac:dyDescent="0.25">
      <c r="AG2747" s="65"/>
    </row>
    <row r="2748" spans="33:33" x14ac:dyDescent="0.25">
      <c r="AG2748" s="65"/>
    </row>
    <row r="2749" spans="33:33" x14ac:dyDescent="0.25">
      <c r="AG2749" s="65"/>
    </row>
    <row r="2750" spans="33:33" x14ac:dyDescent="0.25">
      <c r="AG2750" s="65"/>
    </row>
    <row r="2751" spans="33:33" x14ac:dyDescent="0.25">
      <c r="AG2751" s="65"/>
    </row>
    <row r="2752" spans="33:33" x14ac:dyDescent="0.25">
      <c r="AG2752" s="65"/>
    </row>
    <row r="2753" spans="33:33" x14ac:dyDescent="0.25">
      <c r="AG2753" s="65"/>
    </row>
    <row r="2754" spans="33:33" x14ac:dyDescent="0.25">
      <c r="AG2754" s="65"/>
    </row>
    <row r="2755" spans="33:33" x14ac:dyDescent="0.25">
      <c r="AG2755" s="65"/>
    </row>
    <row r="2756" spans="33:33" x14ac:dyDescent="0.25">
      <c r="AG2756" s="65"/>
    </row>
    <row r="2757" spans="33:33" x14ac:dyDescent="0.25">
      <c r="AG2757" s="65"/>
    </row>
    <row r="2758" spans="33:33" x14ac:dyDescent="0.25">
      <c r="AG2758" s="65"/>
    </row>
    <row r="2759" spans="33:33" x14ac:dyDescent="0.25">
      <c r="AG2759" s="65"/>
    </row>
    <row r="2760" spans="33:33" x14ac:dyDescent="0.25">
      <c r="AG2760" s="65"/>
    </row>
    <row r="2761" spans="33:33" x14ac:dyDescent="0.25">
      <c r="AG2761" s="65"/>
    </row>
    <row r="2762" spans="33:33" x14ac:dyDescent="0.25">
      <c r="AG2762" s="65"/>
    </row>
    <row r="2763" spans="33:33" x14ac:dyDescent="0.25">
      <c r="AG2763" s="65"/>
    </row>
    <row r="2764" spans="33:33" x14ac:dyDescent="0.25">
      <c r="AG2764" s="65"/>
    </row>
    <row r="2765" spans="33:33" x14ac:dyDescent="0.25">
      <c r="AG2765" s="65"/>
    </row>
    <row r="2766" spans="33:33" x14ac:dyDescent="0.25">
      <c r="AG2766" s="65"/>
    </row>
    <row r="2767" spans="33:33" x14ac:dyDescent="0.25">
      <c r="AG2767" s="65"/>
    </row>
    <row r="2768" spans="33:33" x14ac:dyDescent="0.25">
      <c r="AG2768" s="65"/>
    </row>
    <row r="2769" spans="33:33" x14ac:dyDescent="0.25">
      <c r="AG2769" s="65"/>
    </row>
    <row r="2770" spans="33:33" x14ac:dyDescent="0.25">
      <c r="AG2770" s="65"/>
    </row>
    <row r="2771" spans="33:33" x14ac:dyDescent="0.25">
      <c r="AG2771" s="65"/>
    </row>
    <row r="2772" spans="33:33" x14ac:dyDescent="0.25">
      <c r="AG2772" s="65"/>
    </row>
    <row r="2773" spans="33:33" x14ac:dyDescent="0.25">
      <c r="AG2773" s="65"/>
    </row>
    <row r="2774" spans="33:33" x14ac:dyDescent="0.25">
      <c r="AG2774" s="65"/>
    </row>
    <row r="2775" spans="33:33" x14ac:dyDescent="0.25">
      <c r="AG2775" s="65"/>
    </row>
    <row r="2776" spans="33:33" x14ac:dyDescent="0.25">
      <c r="AG2776" s="65"/>
    </row>
    <row r="2777" spans="33:33" x14ac:dyDescent="0.25">
      <c r="AG2777" s="65"/>
    </row>
    <row r="2778" spans="33:33" x14ac:dyDescent="0.25">
      <c r="AG2778" s="65"/>
    </row>
    <row r="2779" spans="33:33" x14ac:dyDescent="0.25">
      <c r="AG2779" s="65"/>
    </row>
    <row r="2780" spans="33:33" x14ac:dyDescent="0.25">
      <c r="AG2780" s="65"/>
    </row>
    <row r="2781" spans="33:33" x14ac:dyDescent="0.25">
      <c r="AG2781" s="65"/>
    </row>
    <row r="2782" spans="33:33" x14ac:dyDescent="0.25">
      <c r="AG2782" s="65"/>
    </row>
    <row r="2783" spans="33:33" x14ac:dyDescent="0.25">
      <c r="AG2783" s="65"/>
    </row>
    <row r="2784" spans="33:33" x14ac:dyDescent="0.25">
      <c r="AG2784" s="65"/>
    </row>
    <row r="2785" spans="33:33" x14ac:dyDescent="0.25">
      <c r="AG2785" s="65"/>
    </row>
    <row r="2786" spans="33:33" x14ac:dyDescent="0.25">
      <c r="AG2786" s="65"/>
    </row>
    <row r="2787" spans="33:33" x14ac:dyDescent="0.25">
      <c r="AG2787" s="65"/>
    </row>
    <row r="2788" spans="33:33" x14ac:dyDescent="0.25">
      <c r="AG2788" s="65"/>
    </row>
    <row r="2789" spans="33:33" x14ac:dyDescent="0.25">
      <c r="AG2789" s="65"/>
    </row>
    <row r="2790" spans="33:33" x14ac:dyDescent="0.25">
      <c r="AG2790" s="65"/>
    </row>
    <row r="2791" spans="33:33" x14ac:dyDescent="0.25">
      <c r="AG2791" s="65"/>
    </row>
    <row r="2792" spans="33:33" x14ac:dyDescent="0.25">
      <c r="AG2792" s="65"/>
    </row>
    <row r="2793" spans="33:33" x14ac:dyDescent="0.25">
      <c r="AG2793" s="65"/>
    </row>
    <row r="2794" spans="33:33" x14ac:dyDescent="0.25">
      <c r="AG2794" s="65"/>
    </row>
    <row r="2795" spans="33:33" x14ac:dyDescent="0.25">
      <c r="AG2795" s="65"/>
    </row>
    <row r="2796" spans="33:33" x14ac:dyDescent="0.25">
      <c r="AG2796" s="65"/>
    </row>
    <row r="2797" spans="33:33" x14ac:dyDescent="0.25">
      <c r="AG2797" s="65"/>
    </row>
    <row r="2798" spans="33:33" x14ac:dyDescent="0.25">
      <c r="AG2798" s="65"/>
    </row>
    <row r="2799" spans="33:33" x14ac:dyDescent="0.25">
      <c r="AG2799" s="65"/>
    </row>
    <row r="2800" spans="33:33" x14ac:dyDescent="0.25">
      <c r="AG2800" s="65"/>
    </row>
    <row r="2801" spans="33:33" x14ac:dyDescent="0.25">
      <c r="AG2801" s="65"/>
    </row>
    <row r="2802" spans="33:33" x14ac:dyDescent="0.25">
      <c r="AG2802" s="65"/>
    </row>
    <row r="2803" spans="33:33" x14ac:dyDescent="0.25">
      <c r="AG2803" s="65"/>
    </row>
    <row r="2804" spans="33:33" x14ac:dyDescent="0.25">
      <c r="AG2804" s="65"/>
    </row>
    <row r="2805" spans="33:33" x14ac:dyDescent="0.25">
      <c r="AG2805" s="65"/>
    </row>
    <row r="2806" spans="33:33" x14ac:dyDescent="0.25">
      <c r="AG2806" s="65"/>
    </row>
    <row r="2807" spans="33:33" x14ac:dyDescent="0.25">
      <c r="AG2807" s="65"/>
    </row>
    <row r="2808" spans="33:33" x14ac:dyDescent="0.25">
      <c r="AG2808" s="65"/>
    </row>
    <row r="2809" spans="33:33" x14ac:dyDescent="0.25">
      <c r="AG2809" s="65"/>
    </row>
    <row r="2810" spans="33:33" x14ac:dyDescent="0.25">
      <c r="AG2810" s="65"/>
    </row>
    <row r="2811" spans="33:33" x14ac:dyDescent="0.25">
      <c r="AG2811" s="65"/>
    </row>
    <row r="2812" spans="33:33" x14ac:dyDescent="0.25">
      <c r="AG2812" s="65"/>
    </row>
    <row r="2813" spans="33:33" x14ac:dyDescent="0.25">
      <c r="AG2813" s="65"/>
    </row>
    <row r="2814" spans="33:33" x14ac:dyDescent="0.25">
      <c r="AG2814" s="65"/>
    </row>
    <row r="2815" spans="33:33" x14ac:dyDescent="0.25">
      <c r="AG2815" s="65"/>
    </row>
    <row r="2816" spans="33:33" x14ac:dyDescent="0.25">
      <c r="AG2816" s="65"/>
    </row>
    <row r="2817" spans="33:33" x14ac:dyDescent="0.25">
      <c r="AG2817" s="65"/>
    </row>
    <row r="2818" spans="33:33" x14ac:dyDescent="0.25">
      <c r="AG2818" s="65"/>
    </row>
    <row r="2819" spans="33:33" x14ac:dyDescent="0.25">
      <c r="AG2819" s="65"/>
    </row>
    <row r="2820" spans="33:33" x14ac:dyDescent="0.25">
      <c r="AG2820" s="65"/>
    </row>
    <row r="2821" spans="33:33" x14ac:dyDescent="0.25">
      <c r="AG2821" s="65"/>
    </row>
    <row r="2822" spans="33:33" x14ac:dyDescent="0.25">
      <c r="AG2822" s="65"/>
    </row>
    <row r="2823" spans="33:33" x14ac:dyDescent="0.25">
      <c r="AG2823" s="65"/>
    </row>
    <row r="2824" spans="33:33" x14ac:dyDescent="0.25">
      <c r="AG2824" s="65"/>
    </row>
    <row r="2825" spans="33:33" x14ac:dyDescent="0.25">
      <c r="AG2825" s="65"/>
    </row>
    <row r="2826" spans="33:33" x14ac:dyDescent="0.25">
      <c r="AG2826" s="65"/>
    </row>
    <row r="2827" spans="33:33" x14ac:dyDescent="0.25">
      <c r="AG2827" s="65"/>
    </row>
    <row r="2828" spans="33:33" x14ac:dyDescent="0.25">
      <c r="AG2828" s="65"/>
    </row>
    <row r="2829" spans="33:33" x14ac:dyDescent="0.25">
      <c r="AG2829" s="65"/>
    </row>
    <row r="2830" spans="33:33" x14ac:dyDescent="0.25">
      <c r="AG2830" s="65"/>
    </row>
    <row r="2831" spans="33:33" x14ac:dyDescent="0.25">
      <c r="AG2831" s="65"/>
    </row>
    <row r="2832" spans="33:33" x14ac:dyDescent="0.25">
      <c r="AG2832" s="65"/>
    </row>
    <row r="2833" spans="33:33" x14ac:dyDescent="0.25">
      <c r="AG2833" s="65"/>
    </row>
    <row r="2834" spans="33:33" x14ac:dyDescent="0.25">
      <c r="AG2834" s="65"/>
    </row>
    <row r="2835" spans="33:33" x14ac:dyDescent="0.25">
      <c r="AG2835" s="65"/>
    </row>
    <row r="2836" spans="33:33" x14ac:dyDescent="0.25">
      <c r="AG2836" s="65"/>
    </row>
    <row r="2837" spans="33:33" x14ac:dyDescent="0.25">
      <c r="AG2837" s="65"/>
    </row>
    <row r="2838" spans="33:33" x14ac:dyDescent="0.25">
      <c r="AG2838" s="65"/>
    </row>
    <row r="2839" spans="33:33" x14ac:dyDescent="0.25">
      <c r="AG2839" s="65"/>
    </row>
    <row r="2840" spans="33:33" x14ac:dyDescent="0.25">
      <c r="AG2840" s="65"/>
    </row>
    <row r="2841" spans="33:33" x14ac:dyDescent="0.25">
      <c r="AG2841" s="65"/>
    </row>
    <row r="2842" spans="33:33" x14ac:dyDescent="0.25">
      <c r="AG2842" s="65"/>
    </row>
    <row r="2843" spans="33:33" x14ac:dyDescent="0.25">
      <c r="AG2843" s="65"/>
    </row>
    <row r="2844" spans="33:33" x14ac:dyDescent="0.25">
      <c r="AG2844" s="65"/>
    </row>
    <row r="2845" spans="33:33" x14ac:dyDescent="0.25">
      <c r="AG2845" s="65"/>
    </row>
    <row r="2846" spans="33:33" x14ac:dyDescent="0.25">
      <c r="AG2846" s="65"/>
    </row>
    <row r="2847" spans="33:33" x14ac:dyDescent="0.25">
      <c r="AG2847" s="65"/>
    </row>
    <row r="2848" spans="33:33" x14ac:dyDescent="0.25">
      <c r="AG2848" s="65"/>
    </row>
    <row r="2849" spans="33:33" x14ac:dyDescent="0.25">
      <c r="AG2849" s="65"/>
    </row>
    <row r="2850" spans="33:33" x14ac:dyDescent="0.25">
      <c r="AG2850" s="65"/>
    </row>
    <row r="2851" spans="33:33" x14ac:dyDescent="0.25">
      <c r="AG2851" s="65"/>
    </row>
    <row r="2852" spans="33:33" x14ac:dyDescent="0.25">
      <c r="AG2852" s="65"/>
    </row>
    <row r="2853" spans="33:33" x14ac:dyDescent="0.25">
      <c r="AG2853" s="65"/>
    </row>
    <row r="2854" spans="33:33" x14ac:dyDescent="0.25">
      <c r="AG2854" s="65"/>
    </row>
    <row r="2855" spans="33:33" x14ac:dyDescent="0.25">
      <c r="AG2855" s="65"/>
    </row>
    <row r="2856" spans="33:33" x14ac:dyDescent="0.25">
      <c r="AG2856" s="65"/>
    </row>
    <row r="2857" spans="33:33" x14ac:dyDescent="0.25">
      <c r="AG2857" s="65"/>
    </row>
    <row r="2858" spans="33:33" x14ac:dyDescent="0.25">
      <c r="AG2858" s="65"/>
    </row>
    <row r="2859" spans="33:33" x14ac:dyDescent="0.25">
      <c r="AG2859" s="65"/>
    </row>
    <row r="2860" spans="33:33" x14ac:dyDescent="0.25">
      <c r="AG2860" s="65"/>
    </row>
    <row r="2861" spans="33:33" x14ac:dyDescent="0.25">
      <c r="AG2861" s="65"/>
    </row>
    <row r="2862" spans="33:33" x14ac:dyDescent="0.25">
      <c r="AG2862" s="65"/>
    </row>
    <row r="2863" spans="33:33" x14ac:dyDescent="0.25">
      <c r="AG2863" s="65"/>
    </row>
    <row r="2864" spans="33:33" x14ac:dyDescent="0.25">
      <c r="AG2864" s="65"/>
    </row>
    <row r="2865" spans="33:33" x14ac:dyDescent="0.25">
      <c r="AG2865" s="65"/>
    </row>
    <row r="2866" spans="33:33" x14ac:dyDescent="0.25">
      <c r="AG2866" s="65"/>
    </row>
    <row r="2867" spans="33:33" x14ac:dyDescent="0.25">
      <c r="AG2867" s="65"/>
    </row>
    <row r="2868" spans="33:33" x14ac:dyDescent="0.25">
      <c r="AG2868" s="65"/>
    </row>
    <row r="2869" spans="33:33" x14ac:dyDescent="0.25">
      <c r="AG2869" s="65"/>
    </row>
    <row r="2870" spans="33:33" x14ac:dyDescent="0.25">
      <c r="AG2870" s="65"/>
    </row>
    <row r="2871" spans="33:33" x14ac:dyDescent="0.25">
      <c r="AG2871" s="65"/>
    </row>
    <row r="2872" spans="33:33" x14ac:dyDescent="0.25">
      <c r="AG2872" s="65"/>
    </row>
    <row r="2873" spans="33:33" x14ac:dyDescent="0.25">
      <c r="AG2873" s="65"/>
    </row>
    <row r="2874" spans="33:33" x14ac:dyDescent="0.25">
      <c r="AG2874" s="65"/>
    </row>
    <row r="2875" spans="33:33" x14ac:dyDescent="0.25">
      <c r="AG2875" s="65"/>
    </row>
    <row r="2876" spans="33:33" x14ac:dyDescent="0.25">
      <c r="AG2876" s="65"/>
    </row>
    <row r="2877" spans="33:33" x14ac:dyDescent="0.25">
      <c r="AG2877" s="65"/>
    </row>
    <row r="2878" spans="33:33" x14ac:dyDescent="0.25">
      <c r="AG2878" s="65"/>
    </row>
    <row r="2879" spans="33:33" x14ac:dyDescent="0.25">
      <c r="AG2879" s="65"/>
    </row>
    <row r="2880" spans="33:33" x14ac:dyDescent="0.25">
      <c r="AG2880" s="65"/>
    </row>
    <row r="2881" spans="33:33" x14ac:dyDescent="0.25">
      <c r="AG2881" s="65"/>
    </row>
    <row r="2882" spans="33:33" x14ac:dyDescent="0.25">
      <c r="AG2882" s="65"/>
    </row>
    <row r="2883" spans="33:33" x14ac:dyDescent="0.25">
      <c r="AG2883" s="65"/>
    </row>
    <row r="2884" spans="33:33" x14ac:dyDescent="0.25">
      <c r="AG2884" s="65"/>
    </row>
    <row r="2885" spans="33:33" x14ac:dyDescent="0.25">
      <c r="AG2885" s="65"/>
    </row>
    <row r="2886" spans="33:33" x14ac:dyDescent="0.25">
      <c r="AG2886" s="65"/>
    </row>
    <row r="2887" spans="33:33" x14ac:dyDescent="0.25">
      <c r="AG2887" s="65"/>
    </row>
    <row r="2888" spans="33:33" x14ac:dyDescent="0.25">
      <c r="AG2888" s="65"/>
    </row>
    <row r="2889" spans="33:33" x14ac:dyDescent="0.25">
      <c r="AG2889" s="65"/>
    </row>
    <row r="2890" spans="33:33" x14ac:dyDescent="0.25">
      <c r="AG2890" s="65"/>
    </row>
    <row r="2891" spans="33:33" x14ac:dyDescent="0.25">
      <c r="AG2891" s="65"/>
    </row>
    <row r="2892" spans="33:33" x14ac:dyDescent="0.25">
      <c r="AG2892" s="65"/>
    </row>
    <row r="2893" spans="33:33" x14ac:dyDescent="0.25">
      <c r="AG2893" s="65"/>
    </row>
    <row r="2894" spans="33:33" x14ac:dyDescent="0.25">
      <c r="AG2894" s="65"/>
    </row>
    <row r="2895" spans="33:33" x14ac:dyDescent="0.25">
      <c r="AG2895" s="65"/>
    </row>
    <row r="2896" spans="33:33" x14ac:dyDescent="0.25">
      <c r="AG2896" s="65"/>
    </row>
    <row r="2897" spans="33:33" x14ac:dyDescent="0.25">
      <c r="AG2897" s="65"/>
    </row>
    <row r="2898" spans="33:33" x14ac:dyDescent="0.25">
      <c r="AG2898" s="65"/>
    </row>
    <row r="2899" spans="33:33" x14ac:dyDescent="0.25">
      <c r="AG2899" s="65"/>
    </row>
    <row r="2900" spans="33:33" x14ac:dyDescent="0.25">
      <c r="AG2900" s="65"/>
    </row>
    <row r="2901" spans="33:33" x14ac:dyDescent="0.25">
      <c r="AG2901" s="65"/>
    </row>
    <row r="2902" spans="33:33" x14ac:dyDescent="0.25">
      <c r="AG2902" s="65"/>
    </row>
    <row r="2903" spans="33:33" x14ac:dyDescent="0.25">
      <c r="AG2903" s="65"/>
    </row>
    <row r="2904" spans="33:33" x14ac:dyDescent="0.25">
      <c r="AG2904" s="65"/>
    </row>
    <row r="2905" spans="33:33" x14ac:dyDescent="0.25">
      <c r="AG2905" s="65"/>
    </row>
    <row r="2906" spans="33:33" x14ac:dyDescent="0.25">
      <c r="AG2906" s="65"/>
    </row>
    <row r="2907" spans="33:33" x14ac:dyDescent="0.25">
      <c r="AG2907" s="65"/>
    </row>
    <row r="2908" spans="33:33" x14ac:dyDescent="0.25">
      <c r="AG2908" s="65"/>
    </row>
    <row r="2909" spans="33:33" x14ac:dyDescent="0.25">
      <c r="AG2909" s="65"/>
    </row>
    <row r="2910" spans="33:33" x14ac:dyDescent="0.25">
      <c r="AG2910" s="65"/>
    </row>
    <row r="2911" spans="33:33" x14ac:dyDescent="0.25">
      <c r="AG2911" s="65"/>
    </row>
    <row r="2912" spans="33:33" x14ac:dyDescent="0.25">
      <c r="AG2912" s="65"/>
    </row>
    <row r="2913" spans="33:33" x14ac:dyDescent="0.25">
      <c r="AG2913" s="65"/>
    </row>
    <row r="2914" spans="33:33" x14ac:dyDescent="0.25">
      <c r="AG2914" s="65"/>
    </row>
    <row r="2915" spans="33:33" x14ac:dyDescent="0.25">
      <c r="AG2915" s="65"/>
    </row>
    <row r="2916" spans="33:33" x14ac:dyDescent="0.25">
      <c r="AG2916" s="65"/>
    </row>
    <row r="2917" spans="33:33" x14ac:dyDescent="0.25">
      <c r="AG2917" s="65"/>
    </row>
    <row r="2918" spans="33:33" x14ac:dyDescent="0.25">
      <c r="AG2918" s="65"/>
    </row>
    <row r="2919" spans="33:33" x14ac:dyDescent="0.25">
      <c r="AG2919" s="65"/>
    </row>
    <row r="2920" spans="33:33" x14ac:dyDescent="0.25">
      <c r="AG2920" s="65"/>
    </row>
    <row r="2921" spans="33:33" x14ac:dyDescent="0.25">
      <c r="AG2921" s="65"/>
    </row>
    <row r="2922" spans="33:33" x14ac:dyDescent="0.25">
      <c r="AG2922" s="65"/>
    </row>
    <row r="2923" spans="33:33" x14ac:dyDescent="0.25">
      <c r="AG2923" s="65"/>
    </row>
    <row r="2924" spans="33:33" x14ac:dyDescent="0.25">
      <c r="AG2924" s="65"/>
    </row>
    <row r="2925" spans="33:33" x14ac:dyDescent="0.25">
      <c r="AG2925" s="65"/>
    </row>
    <row r="2926" spans="33:33" x14ac:dyDescent="0.25">
      <c r="AG2926" s="65"/>
    </row>
    <row r="2927" spans="33:33" x14ac:dyDescent="0.25">
      <c r="AG2927" s="65"/>
    </row>
    <row r="2928" spans="33:33" x14ac:dyDescent="0.25">
      <c r="AG2928" s="65"/>
    </row>
    <row r="2929" spans="33:33" x14ac:dyDescent="0.25">
      <c r="AG2929" s="65"/>
    </row>
    <row r="2930" spans="33:33" x14ac:dyDescent="0.25">
      <c r="AG2930" s="65"/>
    </row>
    <row r="2931" spans="33:33" x14ac:dyDescent="0.25">
      <c r="AG2931" s="65"/>
    </row>
    <row r="2932" spans="33:33" x14ac:dyDescent="0.25">
      <c r="AG2932" s="65"/>
    </row>
    <row r="2933" spans="33:33" x14ac:dyDescent="0.25">
      <c r="AG2933" s="65"/>
    </row>
    <row r="2934" spans="33:33" x14ac:dyDescent="0.25">
      <c r="AG2934" s="65"/>
    </row>
    <row r="2935" spans="33:33" x14ac:dyDescent="0.25">
      <c r="AG2935" s="65"/>
    </row>
    <row r="2936" spans="33:33" x14ac:dyDescent="0.25">
      <c r="AG2936" s="65"/>
    </row>
    <row r="2937" spans="33:33" x14ac:dyDescent="0.25">
      <c r="AG2937" s="65"/>
    </row>
    <row r="2938" spans="33:33" x14ac:dyDescent="0.25">
      <c r="AG2938" s="65"/>
    </row>
    <row r="2939" spans="33:33" x14ac:dyDescent="0.25">
      <c r="AG2939" s="65"/>
    </row>
    <row r="2940" spans="33:33" x14ac:dyDescent="0.25">
      <c r="AG2940" s="65"/>
    </row>
    <row r="2941" spans="33:33" x14ac:dyDescent="0.25">
      <c r="AG2941" s="65"/>
    </row>
    <row r="2942" spans="33:33" x14ac:dyDescent="0.25">
      <c r="AG2942" s="65"/>
    </row>
    <row r="2943" spans="33:33" x14ac:dyDescent="0.25">
      <c r="AG2943" s="65"/>
    </row>
    <row r="2944" spans="33:33" x14ac:dyDescent="0.25">
      <c r="AG2944" s="65"/>
    </row>
    <row r="2945" spans="33:33" x14ac:dyDescent="0.25">
      <c r="AG2945" s="65"/>
    </row>
    <row r="2946" spans="33:33" x14ac:dyDescent="0.25">
      <c r="AG2946" s="65"/>
    </row>
    <row r="2947" spans="33:33" x14ac:dyDescent="0.25">
      <c r="AG2947" s="65"/>
    </row>
    <row r="2948" spans="33:33" x14ac:dyDescent="0.25">
      <c r="AG2948" s="65"/>
    </row>
    <row r="2949" spans="33:33" x14ac:dyDescent="0.25">
      <c r="AG2949" s="65"/>
    </row>
    <row r="2950" spans="33:33" x14ac:dyDescent="0.25">
      <c r="AG2950" s="65"/>
    </row>
    <row r="2951" spans="33:33" x14ac:dyDescent="0.25">
      <c r="AG2951" s="65"/>
    </row>
    <row r="2952" spans="33:33" x14ac:dyDescent="0.25">
      <c r="AG2952" s="65"/>
    </row>
    <row r="2953" spans="33:33" x14ac:dyDescent="0.25">
      <c r="AG2953" s="65"/>
    </row>
    <row r="2954" spans="33:33" x14ac:dyDescent="0.25">
      <c r="AG2954" s="65"/>
    </row>
    <row r="2955" spans="33:33" x14ac:dyDescent="0.25">
      <c r="AG2955" s="65"/>
    </row>
    <row r="2956" spans="33:33" x14ac:dyDescent="0.25">
      <c r="AG2956" s="65"/>
    </row>
    <row r="2957" spans="33:33" x14ac:dyDescent="0.25">
      <c r="AG2957" s="65"/>
    </row>
    <row r="2958" spans="33:33" x14ac:dyDescent="0.25">
      <c r="AG2958" s="65"/>
    </row>
    <row r="2959" spans="33:33" x14ac:dyDescent="0.25">
      <c r="AG2959" s="65"/>
    </row>
    <row r="2960" spans="33:33" x14ac:dyDescent="0.25">
      <c r="AG2960" s="65"/>
    </row>
    <row r="2961" spans="33:33" x14ac:dyDescent="0.25">
      <c r="AG2961" s="65"/>
    </row>
    <row r="2962" spans="33:33" x14ac:dyDescent="0.25">
      <c r="AG2962" s="65"/>
    </row>
    <row r="2963" spans="33:33" x14ac:dyDescent="0.25">
      <c r="AG2963" s="65"/>
    </row>
    <row r="2964" spans="33:33" x14ac:dyDescent="0.25">
      <c r="AG2964" s="65"/>
    </row>
    <row r="2965" spans="33:33" x14ac:dyDescent="0.25">
      <c r="AG2965" s="65"/>
    </row>
    <row r="2966" spans="33:33" x14ac:dyDescent="0.25">
      <c r="AG2966" s="65"/>
    </row>
    <row r="2967" spans="33:33" x14ac:dyDescent="0.25">
      <c r="AG2967" s="65"/>
    </row>
    <row r="2968" spans="33:33" x14ac:dyDescent="0.25">
      <c r="AG2968" s="65"/>
    </row>
    <row r="2969" spans="33:33" x14ac:dyDescent="0.25">
      <c r="AG2969" s="65"/>
    </row>
    <row r="2970" spans="33:33" x14ac:dyDescent="0.25">
      <c r="AG2970" s="65"/>
    </row>
    <row r="2971" spans="33:33" x14ac:dyDescent="0.25">
      <c r="AG2971" s="65"/>
    </row>
    <row r="2972" spans="33:33" x14ac:dyDescent="0.25">
      <c r="AG2972" s="65"/>
    </row>
    <row r="2973" spans="33:33" x14ac:dyDescent="0.25">
      <c r="AG2973" s="65"/>
    </row>
    <row r="2974" spans="33:33" x14ac:dyDescent="0.25">
      <c r="AG2974" s="65"/>
    </row>
    <row r="2975" spans="33:33" x14ac:dyDescent="0.25">
      <c r="AG2975" s="65"/>
    </row>
    <row r="2976" spans="33:33" x14ac:dyDescent="0.25">
      <c r="AG2976" s="65"/>
    </row>
    <row r="2977" spans="33:33" x14ac:dyDescent="0.25">
      <c r="AG2977" s="65"/>
    </row>
    <row r="2978" spans="33:33" x14ac:dyDescent="0.25">
      <c r="AG2978" s="65"/>
    </row>
    <row r="2979" spans="33:33" x14ac:dyDescent="0.25">
      <c r="AG2979" s="65"/>
    </row>
    <row r="2980" spans="33:33" x14ac:dyDescent="0.25">
      <c r="AG2980" s="65"/>
    </row>
    <row r="2981" spans="33:33" x14ac:dyDescent="0.25">
      <c r="AG2981" s="65"/>
    </row>
    <row r="2982" spans="33:33" x14ac:dyDescent="0.25">
      <c r="AG2982" s="65"/>
    </row>
    <row r="2983" spans="33:33" x14ac:dyDescent="0.25">
      <c r="AG2983" s="65"/>
    </row>
    <row r="2984" spans="33:33" x14ac:dyDescent="0.25">
      <c r="AG2984" s="65"/>
    </row>
    <row r="2985" spans="33:33" x14ac:dyDescent="0.25">
      <c r="AG2985" s="65"/>
    </row>
    <row r="2986" spans="33:33" x14ac:dyDescent="0.25">
      <c r="AG2986" s="65"/>
    </row>
    <row r="2987" spans="33:33" x14ac:dyDescent="0.25">
      <c r="AG2987" s="65"/>
    </row>
    <row r="2988" spans="33:33" x14ac:dyDescent="0.25">
      <c r="AG2988" s="65"/>
    </row>
    <row r="2989" spans="33:33" x14ac:dyDescent="0.25">
      <c r="AG2989" s="65"/>
    </row>
    <row r="2990" spans="33:33" x14ac:dyDescent="0.25">
      <c r="AG2990" s="65"/>
    </row>
    <row r="2991" spans="33:33" x14ac:dyDescent="0.25">
      <c r="AG2991" s="65"/>
    </row>
    <row r="2992" spans="33:33" x14ac:dyDescent="0.25">
      <c r="AG2992" s="65"/>
    </row>
    <row r="2993" spans="33:33" x14ac:dyDescent="0.25">
      <c r="AG2993" s="65"/>
    </row>
    <row r="2994" spans="33:33" x14ac:dyDescent="0.25">
      <c r="AG2994" s="65"/>
    </row>
    <row r="2995" spans="33:33" x14ac:dyDescent="0.25">
      <c r="AG2995" s="65"/>
    </row>
    <row r="2996" spans="33:33" x14ac:dyDescent="0.25">
      <c r="AG2996" s="65"/>
    </row>
    <row r="2997" spans="33:33" x14ac:dyDescent="0.25">
      <c r="AG2997" s="65"/>
    </row>
    <row r="2998" spans="33:33" x14ac:dyDescent="0.25">
      <c r="AG2998" s="65"/>
    </row>
    <row r="2999" spans="33:33" x14ac:dyDescent="0.25">
      <c r="AG2999" s="65"/>
    </row>
    <row r="3000" spans="33:33" x14ac:dyDescent="0.25">
      <c r="AG3000" s="65"/>
    </row>
    <row r="3001" spans="33:33" x14ac:dyDescent="0.25">
      <c r="AG3001" s="65"/>
    </row>
    <row r="3002" spans="33:33" x14ac:dyDescent="0.25">
      <c r="AG3002" s="65"/>
    </row>
    <row r="3003" spans="33:33" x14ac:dyDescent="0.25">
      <c r="AG3003" s="65"/>
    </row>
    <row r="3004" spans="33:33" x14ac:dyDescent="0.25">
      <c r="AG3004" s="65"/>
    </row>
    <row r="3005" spans="33:33" x14ac:dyDescent="0.25">
      <c r="AG3005" s="65"/>
    </row>
    <row r="3006" spans="33:33" x14ac:dyDescent="0.25">
      <c r="AG3006" s="65"/>
    </row>
    <row r="3007" spans="33:33" x14ac:dyDescent="0.25">
      <c r="AG3007" s="65"/>
    </row>
    <row r="3008" spans="33:33" x14ac:dyDescent="0.25">
      <c r="AG3008" s="65"/>
    </row>
    <row r="3009" spans="33:33" x14ac:dyDescent="0.25">
      <c r="AG3009" s="65"/>
    </row>
    <row r="3010" spans="33:33" x14ac:dyDescent="0.25">
      <c r="AG3010" s="65"/>
    </row>
    <row r="3011" spans="33:33" x14ac:dyDescent="0.25">
      <c r="AG3011" s="65"/>
    </row>
    <row r="3012" spans="33:33" x14ac:dyDescent="0.25">
      <c r="AG3012" s="65"/>
    </row>
    <row r="3013" spans="33:33" x14ac:dyDescent="0.25">
      <c r="AG3013" s="65"/>
    </row>
    <row r="3014" spans="33:33" x14ac:dyDescent="0.25">
      <c r="AG3014" s="65"/>
    </row>
    <row r="3015" spans="33:33" x14ac:dyDescent="0.25">
      <c r="AG3015" s="65"/>
    </row>
    <row r="3016" spans="33:33" x14ac:dyDescent="0.25">
      <c r="AG3016" s="65"/>
    </row>
    <row r="3017" spans="33:33" x14ac:dyDescent="0.25">
      <c r="AG3017" s="65"/>
    </row>
    <row r="3018" spans="33:33" x14ac:dyDescent="0.25">
      <c r="AG3018" s="65"/>
    </row>
    <row r="3019" spans="33:33" x14ac:dyDescent="0.25">
      <c r="AG3019" s="65"/>
    </row>
    <row r="3020" spans="33:33" x14ac:dyDescent="0.25">
      <c r="AG3020" s="65"/>
    </row>
    <row r="3021" spans="33:33" x14ac:dyDescent="0.25">
      <c r="AG3021" s="65"/>
    </row>
    <row r="3022" spans="33:33" x14ac:dyDescent="0.25">
      <c r="AG3022" s="65"/>
    </row>
    <row r="3023" spans="33:33" x14ac:dyDescent="0.25">
      <c r="AG3023" s="65"/>
    </row>
    <row r="3024" spans="33:33" x14ac:dyDescent="0.25">
      <c r="AG3024" s="65"/>
    </row>
    <row r="3025" spans="33:33" x14ac:dyDescent="0.25">
      <c r="AG3025" s="65"/>
    </row>
    <row r="3026" spans="33:33" x14ac:dyDescent="0.25">
      <c r="AG3026" s="65"/>
    </row>
    <row r="3027" spans="33:33" x14ac:dyDescent="0.25">
      <c r="AG3027" s="65"/>
    </row>
    <row r="3028" spans="33:33" x14ac:dyDescent="0.25">
      <c r="AG3028" s="65"/>
    </row>
    <row r="3029" spans="33:33" x14ac:dyDescent="0.25">
      <c r="AG3029" s="65"/>
    </row>
    <row r="3030" spans="33:33" x14ac:dyDescent="0.25">
      <c r="AG3030" s="65"/>
    </row>
    <row r="3031" spans="33:33" x14ac:dyDescent="0.25">
      <c r="AG3031" s="65"/>
    </row>
    <row r="3032" spans="33:33" x14ac:dyDescent="0.25">
      <c r="AG3032" s="65"/>
    </row>
    <row r="3033" spans="33:33" x14ac:dyDescent="0.25">
      <c r="AG3033" s="65"/>
    </row>
    <row r="3034" spans="33:33" x14ac:dyDescent="0.25">
      <c r="AG3034" s="65"/>
    </row>
    <row r="3035" spans="33:33" x14ac:dyDescent="0.25">
      <c r="AG3035" s="65"/>
    </row>
    <row r="3036" spans="33:33" x14ac:dyDescent="0.25">
      <c r="AG3036" s="65"/>
    </row>
    <row r="3037" spans="33:33" x14ac:dyDescent="0.25">
      <c r="AG3037" s="65"/>
    </row>
    <row r="3038" spans="33:33" x14ac:dyDescent="0.25">
      <c r="AG3038" s="65"/>
    </row>
    <row r="3039" spans="33:33" x14ac:dyDescent="0.25">
      <c r="AG3039" s="65"/>
    </row>
    <row r="3040" spans="33:33" x14ac:dyDescent="0.25">
      <c r="AG3040" s="65"/>
    </row>
    <row r="3041" spans="33:33" x14ac:dyDescent="0.25">
      <c r="AG3041" s="65"/>
    </row>
    <row r="3042" spans="33:33" x14ac:dyDescent="0.25">
      <c r="AG3042" s="65"/>
    </row>
    <row r="3043" spans="33:33" x14ac:dyDescent="0.25">
      <c r="AG3043" s="65"/>
    </row>
    <row r="3044" spans="33:33" x14ac:dyDescent="0.25">
      <c r="AG3044" s="65"/>
    </row>
    <row r="3045" spans="33:33" x14ac:dyDescent="0.25">
      <c r="AG3045" s="65"/>
    </row>
    <row r="3046" spans="33:33" x14ac:dyDescent="0.25">
      <c r="AG3046" s="65"/>
    </row>
    <row r="3047" spans="33:33" x14ac:dyDescent="0.25">
      <c r="AG3047" s="65"/>
    </row>
    <row r="3048" spans="33:33" x14ac:dyDescent="0.25">
      <c r="AG3048" s="65"/>
    </row>
    <row r="3049" spans="33:33" x14ac:dyDescent="0.25">
      <c r="AG3049" s="65"/>
    </row>
    <row r="3050" spans="33:33" x14ac:dyDescent="0.25">
      <c r="AG3050" s="65"/>
    </row>
    <row r="3051" spans="33:33" x14ac:dyDescent="0.25">
      <c r="AG3051" s="65"/>
    </row>
    <row r="3052" spans="33:33" x14ac:dyDescent="0.25">
      <c r="AG3052" s="65"/>
    </row>
    <row r="3053" spans="33:33" x14ac:dyDescent="0.25">
      <c r="AG3053" s="65"/>
    </row>
    <row r="3054" spans="33:33" x14ac:dyDescent="0.25">
      <c r="AG3054" s="65"/>
    </row>
    <row r="3055" spans="33:33" x14ac:dyDescent="0.25">
      <c r="AG3055" s="65"/>
    </row>
    <row r="3056" spans="33:33" x14ac:dyDescent="0.25">
      <c r="AG3056" s="65"/>
    </row>
    <row r="3057" spans="33:33" x14ac:dyDescent="0.25">
      <c r="AG3057" s="65"/>
    </row>
    <row r="3058" spans="33:33" x14ac:dyDescent="0.25">
      <c r="AG3058" s="65"/>
    </row>
    <row r="3059" spans="33:33" x14ac:dyDescent="0.25">
      <c r="AG3059" s="65"/>
    </row>
    <row r="3060" spans="33:33" x14ac:dyDescent="0.25">
      <c r="AG3060" s="65"/>
    </row>
    <row r="3061" spans="33:33" x14ac:dyDescent="0.25">
      <c r="AG3061" s="65"/>
    </row>
    <row r="3062" spans="33:33" x14ac:dyDescent="0.25">
      <c r="AG3062" s="65"/>
    </row>
    <row r="3063" spans="33:33" x14ac:dyDescent="0.25">
      <c r="AG3063" s="65"/>
    </row>
    <row r="3064" spans="33:33" x14ac:dyDescent="0.25">
      <c r="AG3064" s="65"/>
    </row>
    <row r="3065" spans="33:33" x14ac:dyDescent="0.25">
      <c r="AG3065" s="65"/>
    </row>
    <row r="3066" spans="33:33" x14ac:dyDescent="0.25">
      <c r="AG3066" s="65"/>
    </row>
    <row r="3067" spans="33:33" x14ac:dyDescent="0.25">
      <c r="AG3067" s="65"/>
    </row>
    <row r="3068" spans="33:33" x14ac:dyDescent="0.25">
      <c r="AG3068" s="65"/>
    </row>
    <row r="3069" spans="33:33" x14ac:dyDescent="0.25">
      <c r="AG3069" s="65"/>
    </row>
    <row r="3070" spans="33:33" x14ac:dyDescent="0.25">
      <c r="AG3070" s="65"/>
    </row>
    <row r="3071" spans="33:33" x14ac:dyDescent="0.25">
      <c r="AG3071" s="65"/>
    </row>
    <row r="3072" spans="33:33" x14ac:dyDescent="0.25">
      <c r="AG3072" s="65"/>
    </row>
    <row r="3073" spans="33:33" x14ac:dyDescent="0.25">
      <c r="AG3073" s="65"/>
    </row>
    <row r="3074" spans="33:33" x14ac:dyDescent="0.25">
      <c r="AG3074" s="65"/>
    </row>
    <row r="3075" spans="33:33" x14ac:dyDescent="0.25">
      <c r="AG3075" s="65"/>
    </row>
    <row r="3076" spans="33:33" x14ac:dyDescent="0.25">
      <c r="AG3076" s="65"/>
    </row>
    <row r="3077" spans="33:33" x14ac:dyDescent="0.25">
      <c r="AG3077" s="65"/>
    </row>
    <row r="3078" spans="33:33" x14ac:dyDescent="0.25">
      <c r="AG3078" s="65"/>
    </row>
    <row r="3079" spans="33:33" x14ac:dyDescent="0.25">
      <c r="AG3079" s="65"/>
    </row>
    <row r="3080" spans="33:33" x14ac:dyDescent="0.25">
      <c r="AG3080" s="65"/>
    </row>
    <row r="3081" spans="33:33" x14ac:dyDescent="0.25">
      <c r="AG3081" s="65"/>
    </row>
    <row r="3082" spans="33:33" x14ac:dyDescent="0.25">
      <c r="AG3082" s="65"/>
    </row>
    <row r="3083" spans="33:33" x14ac:dyDescent="0.25">
      <c r="AG3083" s="65"/>
    </row>
    <row r="3084" spans="33:33" x14ac:dyDescent="0.25">
      <c r="AG3084" s="65"/>
    </row>
    <row r="3085" spans="33:33" x14ac:dyDescent="0.25">
      <c r="AG3085" s="65"/>
    </row>
    <row r="3086" spans="33:33" x14ac:dyDescent="0.25">
      <c r="AG3086" s="65"/>
    </row>
    <row r="3087" spans="33:33" x14ac:dyDescent="0.25">
      <c r="AG3087" s="65"/>
    </row>
    <row r="3088" spans="33:33" x14ac:dyDescent="0.25">
      <c r="AG3088" s="65"/>
    </row>
    <row r="3089" spans="33:33" x14ac:dyDescent="0.25">
      <c r="AG3089" s="65"/>
    </row>
    <row r="3090" spans="33:33" x14ac:dyDescent="0.25">
      <c r="AG3090" s="65"/>
    </row>
    <row r="3091" spans="33:33" x14ac:dyDescent="0.25">
      <c r="AG3091" s="65"/>
    </row>
    <row r="3092" spans="33:33" x14ac:dyDescent="0.25">
      <c r="AG3092" s="65"/>
    </row>
    <row r="3093" spans="33:33" x14ac:dyDescent="0.25">
      <c r="AG3093" s="65"/>
    </row>
    <row r="3094" spans="33:33" x14ac:dyDescent="0.25">
      <c r="AG3094" s="65"/>
    </row>
    <row r="3095" spans="33:33" x14ac:dyDescent="0.25">
      <c r="AG3095" s="65"/>
    </row>
    <row r="3096" spans="33:33" x14ac:dyDescent="0.25">
      <c r="AG3096" s="65"/>
    </row>
    <row r="3097" spans="33:33" x14ac:dyDescent="0.25">
      <c r="AG3097" s="65"/>
    </row>
    <row r="3098" spans="33:33" x14ac:dyDescent="0.25">
      <c r="AG3098" s="65"/>
    </row>
    <row r="3099" spans="33:33" x14ac:dyDescent="0.25">
      <c r="AG3099" s="65"/>
    </row>
    <row r="3100" spans="33:33" x14ac:dyDescent="0.25">
      <c r="AG3100" s="65"/>
    </row>
    <row r="3101" spans="33:33" x14ac:dyDescent="0.25">
      <c r="AG3101" s="65"/>
    </row>
    <row r="3102" spans="33:33" x14ac:dyDescent="0.25">
      <c r="AG3102" s="65"/>
    </row>
    <row r="3103" spans="33:33" x14ac:dyDescent="0.25">
      <c r="AG3103" s="65"/>
    </row>
    <row r="3104" spans="33:33" x14ac:dyDescent="0.25">
      <c r="AG3104" s="65"/>
    </row>
    <row r="3105" spans="33:33" x14ac:dyDescent="0.25">
      <c r="AG3105" s="65"/>
    </row>
    <row r="3106" spans="33:33" x14ac:dyDescent="0.25">
      <c r="AG3106" s="65"/>
    </row>
    <row r="3107" spans="33:33" x14ac:dyDescent="0.25">
      <c r="AG3107" s="65"/>
    </row>
    <row r="3108" spans="33:33" x14ac:dyDescent="0.25">
      <c r="AG3108" s="65"/>
    </row>
    <row r="3109" spans="33:33" x14ac:dyDescent="0.25">
      <c r="AG3109" s="65"/>
    </row>
    <row r="3110" spans="33:33" x14ac:dyDescent="0.25">
      <c r="AG3110" s="65"/>
    </row>
    <row r="3111" spans="33:33" x14ac:dyDescent="0.25">
      <c r="AG3111" s="65"/>
    </row>
    <row r="3112" spans="33:33" x14ac:dyDescent="0.25">
      <c r="AG3112" s="65"/>
    </row>
    <row r="3113" spans="33:33" x14ac:dyDescent="0.25">
      <c r="AG3113" s="65"/>
    </row>
    <row r="3114" spans="33:33" x14ac:dyDescent="0.25">
      <c r="AG3114" s="65"/>
    </row>
    <row r="3115" spans="33:33" x14ac:dyDescent="0.25">
      <c r="AG3115" s="65"/>
    </row>
    <row r="3116" spans="33:33" x14ac:dyDescent="0.25">
      <c r="AG3116" s="65"/>
    </row>
    <row r="3117" spans="33:33" x14ac:dyDescent="0.25">
      <c r="AG3117" s="65"/>
    </row>
    <row r="3118" spans="33:33" x14ac:dyDescent="0.25">
      <c r="AG3118" s="65"/>
    </row>
    <row r="3119" spans="33:33" x14ac:dyDescent="0.25">
      <c r="AG3119" s="65"/>
    </row>
    <row r="3120" spans="33:33" x14ac:dyDescent="0.25">
      <c r="AG3120" s="65"/>
    </row>
    <row r="3121" spans="33:33" x14ac:dyDescent="0.25">
      <c r="AG3121" s="65"/>
    </row>
    <row r="3122" spans="33:33" x14ac:dyDescent="0.25">
      <c r="AG3122" s="65"/>
    </row>
    <row r="3123" spans="33:33" x14ac:dyDescent="0.25">
      <c r="AG3123" s="65"/>
    </row>
    <row r="3124" spans="33:33" x14ac:dyDescent="0.25">
      <c r="AG3124" s="65"/>
    </row>
    <row r="3125" spans="33:33" x14ac:dyDescent="0.25">
      <c r="AG3125" s="65"/>
    </row>
    <row r="3126" spans="33:33" x14ac:dyDescent="0.25">
      <c r="AG3126" s="65"/>
    </row>
    <row r="3127" spans="33:33" x14ac:dyDescent="0.25">
      <c r="AG3127" s="65"/>
    </row>
    <row r="3128" spans="33:33" x14ac:dyDescent="0.25">
      <c r="AG3128" s="65"/>
    </row>
    <row r="3129" spans="33:33" x14ac:dyDescent="0.25">
      <c r="AG3129" s="65"/>
    </row>
    <row r="3130" spans="33:33" x14ac:dyDescent="0.25">
      <c r="AG3130" s="65"/>
    </row>
    <row r="3131" spans="33:33" x14ac:dyDescent="0.25">
      <c r="AG3131" s="65"/>
    </row>
    <row r="3132" spans="33:33" x14ac:dyDescent="0.25">
      <c r="AG3132" s="65"/>
    </row>
    <row r="3133" spans="33:33" x14ac:dyDescent="0.25">
      <c r="AG3133" s="65"/>
    </row>
    <row r="3134" spans="33:33" x14ac:dyDescent="0.25">
      <c r="AG3134" s="65"/>
    </row>
    <row r="3135" spans="33:33" x14ac:dyDescent="0.25">
      <c r="AG3135" s="65"/>
    </row>
    <row r="3136" spans="33:33" x14ac:dyDescent="0.25">
      <c r="AG3136" s="65"/>
    </row>
    <row r="3137" spans="33:33" x14ac:dyDescent="0.25">
      <c r="AG3137" s="65"/>
    </row>
    <row r="3138" spans="33:33" x14ac:dyDescent="0.25">
      <c r="AG3138" s="65"/>
    </row>
    <row r="3139" spans="33:33" x14ac:dyDescent="0.25">
      <c r="AG3139" s="65"/>
    </row>
    <row r="3140" spans="33:33" x14ac:dyDescent="0.25">
      <c r="AG3140" s="65"/>
    </row>
    <row r="3141" spans="33:33" x14ac:dyDescent="0.25">
      <c r="AG3141" s="65"/>
    </row>
    <row r="3142" spans="33:33" x14ac:dyDescent="0.25">
      <c r="AG3142" s="65"/>
    </row>
    <row r="3143" spans="33:33" x14ac:dyDescent="0.25">
      <c r="AG3143" s="65"/>
    </row>
    <row r="3144" spans="33:33" x14ac:dyDescent="0.25">
      <c r="AG3144" s="65"/>
    </row>
    <row r="3145" spans="33:33" x14ac:dyDescent="0.25">
      <c r="AG3145" s="65"/>
    </row>
    <row r="3146" spans="33:33" x14ac:dyDescent="0.25">
      <c r="AG3146" s="65"/>
    </row>
    <row r="3147" spans="33:33" x14ac:dyDescent="0.25">
      <c r="AG3147" s="65"/>
    </row>
    <row r="3148" spans="33:33" x14ac:dyDescent="0.25">
      <c r="AG3148" s="65"/>
    </row>
    <row r="3149" spans="33:33" x14ac:dyDescent="0.25">
      <c r="AG3149" s="65"/>
    </row>
    <row r="3150" spans="33:33" x14ac:dyDescent="0.25">
      <c r="AG3150" s="65"/>
    </row>
    <row r="3151" spans="33:33" x14ac:dyDescent="0.25">
      <c r="AG3151" s="65"/>
    </row>
    <row r="3152" spans="33:33" x14ac:dyDescent="0.25">
      <c r="AG3152" s="65"/>
    </row>
    <row r="3153" spans="33:33" x14ac:dyDescent="0.25">
      <c r="AG3153" s="65"/>
    </row>
    <row r="3154" spans="33:33" x14ac:dyDescent="0.25">
      <c r="AG3154" s="65"/>
    </row>
    <row r="3155" spans="33:33" x14ac:dyDescent="0.25">
      <c r="AG3155" s="65"/>
    </row>
    <row r="3156" spans="33:33" x14ac:dyDescent="0.25">
      <c r="AG3156" s="65"/>
    </row>
    <row r="3157" spans="33:33" x14ac:dyDescent="0.25">
      <c r="AG3157" s="65"/>
    </row>
    <row r="3158" spans="33:33" x14ac:dyDescent="0.25">
      <c r="AG3158" s="65"/>
    </row>
    <row r="3159" spans="33:33" x14ac:dyDescent="0.25">
      <c r="AG3159" s="65"/>
    </row>
    <row r="3160" spans="33:33" x14ac:dyDescent="0.25">
      <c r="AG3160" s="65"/>
    </row>
    <row r="3161" spans="33:33" x14ac:dyDescent="0.25">
      <c r="AG3161" s="65"/>
    </row>
    <row r="3162" spans="33:33" x14ac:dyDescent="0.25">
      <c r="AG3162" s="65"/>
    </row>
    <row r="3163" spans="33:33" x14ac:dyDescent="0.25">
      <c r="AG3163" s="65"/>
    </row>
    <row r="3164" spans="33:33" x14ac:dyDescent="0.25">
      <c r="AG3164" s="65"/>
    </row>
    <row r="3165" spans="33:33" x14ac:dyDescent="0.25">
      <c r="AG3165" s="65"/>
    </row>
    <row r="3166" spans="33:33" x14ac:dyDescent="0.25">
      <c r="AG3166" s="65"/>
    </row>
    <row r="3167" spans="33:33" x14ac:dyDescent="0.25">
      <c r="AG3167" s="65"/>
    </row>
    <row r="3168" spans="33:33" x14ac:dyDescent="0.25">
      <c r="AG3168" s="65"/>
    </row>
    <row r="3169" spans="33:33" x14ac:dyDescent="0.25">
      <c r="AG3169" s="65"/>
    </row>
    <row r="3170" spans="33:33" x14ac:dyDescent="0.25">
      <c r="AG3170" s="65"/>
    </row>
    <row r="3171" spans="33:33" x14ac:dyDescent="0.25">
      <c r="AG3171" s="65"/>
    </row>
    <row r="3172" spans="33:33" x14ac:dyDescent="0.25">
      <c r="AG3172" s="65"/>
    </row>
    <row r="3173" spans="33:33" x14ac:dyDescent="0.25">
      <c r="AG3173" s="65"/>
    </row>
    <row r="3174" spans="33:33" x14ac:dyDescent="0.25">
      <c r="AG3174" s="65"/>
    </row>
    <row r="3175" spans="33:33" x14ac:dyDescent="0.25">
      <c r="AG3175" s="65"/>
    </row>
    <row r="3176" spans="33:33" x14ac:dyDescent="0.25">
      <c r="AG3176" s="65"/>
    </row>
    <row r="3177" spans="33:33" x14ac:dyDescent="0.25">
      <c r="AG3177" s="65"/>
    </row>
    <row r="3178" spans="33:33" x14ac:dyDescent="0.25">
      <c r="AG3178" s="65"/>
    </row>
    <row r="3179" spans="33:33" x14ac:dyDescent="0.25">
      <c r="AG3179" s="65"/>
    </row>
    <row r="3180" spans="33:33" x14ac:dyDescent="0.25">
      <c r="AG3180" s="65"/>
    </row>
    <row r="3181" spans="33:33" x14ac:dyDescent="0.25">
      <c r="AG3181" s="65"/>
    </row>
    <row r="3182" spans="33:33" x14ac:dyDescent="0.25">
      <c r="AG3182" s="65"/>
    </row>
    <row r="3183" spans="33:33" x14ac:dyDescent="0.25">
      <c r="AG3183" s="65"/>
    </row>
    <row r="3184" spans="33:33" x14ac:dyDescent="0.25">
      <c r="AG3184" s="65"/>
    </row>
    <row r="3185" spans="33:33" x14ac:dyDescent="0.25">
      <c r="AG3185" s="65"/>
    </row>
    <row r="3186" spans="33:33" x14ac:dyDescent="0.25">
      <c r="AG3186" s="65"/>
    </row>
    <row r="3187" spans="33:33" x14ac:dyDescent="0.25">
      <c r="AG3187" s="65"/>
    </row>
    <row r="3188" spans="33:33" x14ac:dyDescent="0.25">
      <c r="AG3188" s="65"/>
    </row>
    <row r="3189" spans="33:33" x14ac:dyDescent="0.25">
      <c r="AG3189" s="65"/>
    </row>
    <row r="3190" spans="33:33" x14ac:dyDescent="0.25">
      <c r="AG3190" s="65"/>
    </row>
    <row r="3191" spans="33:33" x14ac:dyDescent="0.25">
      <c r="AG3191" s="65"/>
    </row>
    <row r="3192" spans="33:33" x14ac:dyDescent="0.25">
      <c r="AG3192" s="65"/>
    </row>
    <row r="3193" spans="33:33" x14ac:dyDescent="0.25">
      <c r="AG3193" s="65"/>
    </row>
    <row r="3194" spans="33:33" x14ac:dyDescent="0.25">
      <c r="AG3194" s="65"/>
    </row>
    <row r="3195" spans="33:33" x14ac:dyDescent="0.25">
      <c r="AG3195" s="65"/>
    </row>
    <row r="3196" spans="33:33" x14ac:dyDescent="0.25">
      <c r="AG3196" s="65"/>
    </row>
    <row r="3197" spans="33:33" x14ac:dyDescent="0.25">
      <c r="AG3197" s="65"/>
    </row>
    <row r="3198" spans="33:33" x14ac:dyDescent="0.25">
      <c r="AG3198" s="65"/>
    </row>
    <row r="3199" spans="33:33" x14ac:dyDescent="0.25">
      <c r="AG3199" s="65"/>
    </row>
    <row r="3200" spans="33:33" x14ac:dyDescent="0.25">
      <c r="AG3200" s="65"/>
    </row>
    <row r="3201" spans="33:33" x14ac:dyDescent="0.25">
      <c r="AG3201" s="65"/>
    </row>
    <row r="3202" spans="33:33" x14ac:dyDescent="0.25">
      <c r="AG3202" s="65"/>
    </row>
    <row r="3203" spans="33:33" x14ac:dyDescent="0.25">
      <c r="AG3203" s="65"/>
    </row>
    <row r="3204" spans="33:33" x14ac:dyDescent="0.25">
      <c r="AG3204" s="65"/>
    </row>
    <row r="3205" spans="33:33" x14ac:dyDescent="0.25">
      <c r="AG3205" s="65"/>
    </row>
    <row r="3206" spans="33:33" x14ac:dyDescent="0.25">
      <c r="AG3206" s="65"/>
    </row>
    <row r="3207" spans="33:33" x14ac:dyDescent="0.25">
      <c r="AG3207" s="65"/>
    </row>
    <row r="3208" spans="33:33" x14ac:dyDescent="0.25">
      <c r="AG3208" s="65"/>
    </row>
    <row r="3209" spans="33:33" x14ac:dyDescent="0.25">
      <c r="AG3209" s="65"/>
    </row>
    <row r="3210" spans="33:33" x14ac:dyDescent="0.25">
      <c r="AG3210" s="65"/>
    </row>
    <row r="3211" spans="33:33" x14ac:dyDescent="0.25">
      <c r="AG3211" s="65"/>
    </row>
    <row r="3212" spans="33:33" x14ac:dyDescent="0.25">
      <c r="AG3212" s="65"/>
    </row>
    <row r="3213" spans="33:33" x14ac:dyDescent="0.25">
      <c r="AG3213" s="65"/>
    </row>
    <row r="3214" spans="33:33" x14ac:dyDescent="0.25">
      <c r="AG3214" s="65"/>
    </row>
    <row r="3215" spans="33:33" x14ac:dyDescent="0.25">
      <c r="AG3215" s="65"/>
    </row>
    <row r="3216" spans="33:33" x14ac:dyDescent="0.25">
      <c r="AG3216" s="65"/>
    </row>
    <row r="3217" spans="33:33" x14ac:dyDescent="0.25">
      <c r="AG3217" s="65"/>
    </row>
    <row r="3218" spans="33:33" x14ac:dyDescent="0.25">
      <c r="AG3218" s="65"/>
    </row>
    <row r="3219" spans="33:33" x14ac:dyDescent="0.25">
      <c r="AG3219" s="65"/>
    </row>
    <row r="3220" spans="33:33" x14ac:dyDescent="0.25">
      <c r="AG3220" s="65"/>
    </row>
    <row r="3221" spans="33:33" x14ac:dyDescent="0.25">
      <c r="AG3221" s="65"/>
    </row>
    <row r="3222" spans="33:33" x14ac:dyDescent="0.25">
      <c r="AG3222" s="65"/>
    </row>
    <row r="3223" spans="33:33" x14ac:dyDescent="0.25">
      <c r="AG3223" s="65"/>
    </row>
    <row r="3224" spans="33:33" x14ac:dyDescent="0.25">
      <c r="AG3224" s="65"/>
    </row>
    <row r="3225" spans="33:33" x14ac:dyDescent="0.25">
      <c r="AG3225" s="65"/>
    </row>
    <row r="3226" spans="33:33" x14ac:dyDescent="0.25">
      <c r="AG3226" s="65"/>
    </row>
    <row r="3227" spans="33:33" x14ac:dyDescent="0.25">
      <c r="AG3227" s="65"/>
    </row>
    <row r="3228" spans="33:33" x14ac:dyDescent="0.25">
      <c r="AG3228" s="65"/>
    </row>
    <row r="3229" spans="33:33" x14ac:dyDescent="0.25">
      <c r="AG3229" s="65"/>
    </row>
    <row r="3230" spans="33:33" x14ac:dyDescent="0.25">
      <c r="AG3230" s="65"/>
    </row>
    <row r="3231" spans="33:33" x14ac:dyDescent="0.25">
      <c r="AG3231" s="65"/>
    </row>
    <row r="3232" spans="33:33" x14ac:dyDescent="0.25">
      <c r="AG3232" s="65"/>
    </row>
    <row r="3233" spans="33:33" x14ac:dyDescent="0.25">
      <c r="AG3233" s="65"/>
    </row>
    <row r="3234" spans="33:33" x14ac:dyDescent="0.25">
      <c r="AG3234" s="65"/>
    </row>
    <row r="3235" spans="33:33" x14ac:dyDescent="0.25">
      <c r="AG3235" s="65"/>
    </row>
    <row r="3236" spans="33:33" x14ac:dyDescent="0.25">
      <c r="AG3236" s="65"/>
    </row>
    <row r="3237" spans="33:33" x14ac:dyDescent="0.25">
      <c r="AG3237" s="65"/>
    </row>
    <row r="3238" spans="33:33" x14ac:dyDescent="0.25">
      <c r="AG3238" s="65"/>
    </row>
    <row r="3239" spans="33:33" x14ac:dyDescent="0.25">
      <c r="AG3239" s="65"/>
    </row>
    <row r="3240" spans="33:33" x14ac:dyDescent="0.25">
      <c r="AG3240" s="65"/>
    </row>
    <row r="3241" spans="33:33" x14ac:dyDescent="0.25">
      <c r="AG3241" s="65"/>
    </row>
    <row r="3242" spans="33:33" x14ac:dyDescent="0.25">
      <c r="AG3242" s="65"/>
    </row>
    <row r="3243" spans="33:33" x14ac:dyDescent="0.25">
      <c r="AG3243" s="65"/>
    </row>
    <row r="3244" spans="33:33" x14ac:dyDescent="0.25">
      <c r="AG3244" s="65"/>
    </row>
    <row r="3245" spans="33:33" x14ac:dyDescent="0.25">
      <c r="AG3245" s="65"/>
    </row>
    <row r="3246" spans="33:33" x14ac:dyDescent="0.25">
      <c r="AG3246" s="65"/>
    </row>
    <row r="3247" spans="33:33" x14ac:dyDescent="0.25">
      <c r="AG3247" s="65"/>
    </row>
    <row r="3248" spans="33:33" x14ac:dyDescent="0.25">
      <c r="AG3248" s="65"/>
    </row>
    <row r="3249" spans="33:33" x14ac:dyDescent="0.25">
      <c r="AG3249" s="65"/>
    </row>
    <row r="3250" spans="33:33" x14ac:dyDescent="0.25">
      <c r="AG3250" s="65"/>
    </row>
    <row r="3251" spans="33:33" x14ac:dyDescent="0.25">
      <c r="AG3251" s="65"/>
    </row>
    <row r="3252" spans="33:33" x14ac:dyDescent="0.25">
      <c r="AG3252" s="65"/>
    </row>
    <row r="3253" spans="33:33" x14ac:dyDescent="0.25">
      <c r="AG3253" s="65"/>
    </row>
    <row r="3254" spans="33:33" x14ac:dyDescent="0.25">
      <c r="AG3254" s="65"/>
    </row>
    <row r="3255" spans="33:33" x14ac:dyDescent="0.25">
      <c r="AG3255" s="65"/>
    </row>
    <row r="3256" spans="33:33" x14ac:dyDescent="0.25">
      <c r="AG3256" s="65"/>
    </row>
    <row r="3257" spans="33:33" x14ac:dyDescent="0.25">
      <c r="AG3257" s="65"/>
    </row>
    <row r="3258" spans="33:33" x14ac:dyDescent="0.25">
      <c r="AG3258" s="65"/>
    </row>
    <row r="3259" spans="33:33" x14ac:dyDescent="0.25">
      <c r="AG3259" s="65"/>
    </row>
    <row r="3260" spans="33:33" x14ac:dyDescent="0.25">
      <c r="AG3260" s="65"/>
    </row>
    <row r="3261" spans="33:33" x14ac:dyDescent="0.25">
      <c r="AG3261" s="65"/>
    </row>
    <row r="3262" spans="33:33" x14ac:dyDescent="0.25">
      <c r="AG3262" s="65"/>
    </row>
    <row r="3263" spans="33:33" x14ac:dyDescent="0.25">
      <c r="AG3263" s="65"/>
    </row>
    <row r="3264" spans="33:33" x14ac:dyDescent="0.25">
      <c r="AG3264" s="65"/>
    </row>
    <row r="3265" spans="33:33" x14ac:dyDescent="0.25">
      <c r="AG3265" s="65"/>
    </row>
    <row r="3266" spans="33:33" x14ac:dyDescent="0.25">
      <c r="AG3266" s="65"/>
    </row>
    <row r="3267" spans="33:33" x14ac:dyDescent="0.25">
      <c r="AG3267" s="65"/>
    </row>
    <row r="3268" spans="33:33" x14ac:dyDescent="0.25">
      <c r="AG3268" s="65"/>
    </row>
    <row r="3269" spans="33:33" x14ac:dyDescent="0.25">
      <c r="AG3269" s="65"/>
    </row>
    <row r="3270" spans="33:33" x14ac:dyDescent="0.25">
      <c r="AG3270" s="65"/>
    </row>
    <row r="3271" spans="33:33" x14ac:dyDescent="0.25">
      <c r="AG3271" s="65"/>
    </row>
    <row r="3272" spans="33:33" x14ac:dyDescent="0.25">
      <c r="AG3272" s="65"/>
    </row>
    <row r="3273" spans="33:33" x14ac:dyDescent="0.25">
      <c r="AG3273" s="65"/>
    </row>
    <row r="3274" spans="33:33" x14ac:dyDescent="0.25">
      <c r="AG3274" s="65"/>
    </row>
    <row r="3275" spans="33:33" x14ac:dyDescent="0.25">
      <c r="AG3275" s="65"/>
    </row>
    <row r="3276" spans="33:33" x14ac:dyDescent="0.25">
      <c r="AG3276" s="65"/>
    </row>
    <row r="3277" spans="33:33" x14ac:dyDescent="0.25">
      <c r="AG3277" s="65"/>
    </row>
    <row r="3278" spans="33:33" x14ac:dyDescent="0.25">
      <c r="AG3278" s="65"/>
    </row>
    <row r="3279" spans="33:33" x14ac:dyDescent="0.25">
      <c r="AG3279" s="65"/>
    </row>
    <row r="3280" spans="33:33" x14ac:dyDescent="0.25">
      <c r="AG3280" s="65"/>
    </row>
    <row r="3281" spans="33:33" x14ac:dyDescent="0.25">
      <c r="AG3281" s="65"/>
    </row>
    <row r="3282" spans="33:33" x14ac:dyDescent="0.25">
      <c r="AG3282" s="65"/>
    </row>
    <row r="3283" spans="33:33" x14ac:dyDescent="0.25">
      <c r="AG3283" s="65"/>
    </row>
    <row r="3284" spans="33:33" x14ac:dyDescent="0.25">
      <c r="AG3284" s="65"/>
    </row>
    <row r="3285" spans="33:33" x14ac:dyDescent="0.25">
      <c r="AG3285" s="65"/>
    </row>
    <row r="3286" spans="33:33" x14ac:dyDescent="0.25">
      <c r="AG3286" s="65"/>
    </row>
    <row r="3287" spans="33:33" x14ac:dyDescent="0.25">
      <c r="AG3287" s="65"/>
    </row>
    <row r="3288" spans="33:33" x14ac:dyDescent="0.25">
      <c r="AG3288" s="65"/>
    </row>
    <row r="3289" spans="33:33" x14ac:dyDescent="0.25">
      <c r="AG3289" s="65"/>
    </row>
    <row r="3290" spans="33:33" x14ac:dyDescent="0.25">
      <c r="AG3290" s="65"/>
    </row>
    <row r="3291" spans="33:33" x14ac:dyDescent="0.25">
      <c r="AG3291" s="65"/>
    </row>
    <row r="3292" spans="33:33" x14ac:dyDescent="0.25">
      <c r="AG3292" s="65"/>
    </row>
    <row r="3293" spans="33:33" x14ac:dyDescent="0.25">
      <c r="AG3293" s="65"/>
    </row>
    <row r="3294" spans="33:33" x14ac:dyDescent="0.25">
      <c r="AG3294" s="65"/>
    </row>
    <row r="3295" spans="33:33" x14ac:dyDescent="0.25">
      <c r="AG3295" s="65"/>
    </row>
    <row r="3296" spans="33:33" x14ac:dyDescent="0.25">
      <c r="AG3296" s="65"/>
    </row>
    <row r="3297" spans="33:33" x14ac:dyDescent="0.25">
      <c r="AG3297" s="65"/>
    </row>
    <row r="3298" spans="33:33" x14ac:dyDescent="0.25">
      <c r="AG3298" s="65"/>
    </row>
    <row r="3299" spans="33:33" x14ac:dyDescent="0.25">
      <c r="AG3299" s="65"/>
    </row>
    <row r="3300" spans="33:33" x14ac:dyDescent="0.25">
      <c r="AG3300" s="65"/>
    </row>
    <row r="3301" spans="33:33" x14ac:dyDescent="0.25">
      <c r="AG3301" s="65"/>
    </row>
    <row r="3302" spans="33:33" x14ac:dyDescent="0.25">
      <c r="AG3302" s="65"/>
    </row>
    <row r="3303" spans="33:33" x14ac:dyDescent="0.25">
      <c r="AG3303" s="65"/>
    </row>
    <row r="3304" spans="33:33" x14ac:dyDescent="0.25">
      <c r="AG3304" s="65"/>
    </row>
    <row r="3305" spans="33:33" x14ac:dyDescent="0.25">
      <c r="AG3305" s="65"/>
    </row>
    <row r="3306" spans="33:33" x14ac:dyDescent="0.25">
      <c r="AG3306" s="65"/>
    </row>
    <row r="3307" spans="33:33" x14ac:dyDescent="0.25">
      <c r="AG3307" s="65"/>
    </row>
    <row r="3308" spans="33:33" x14ac:dyDescent="0.25">
      <c r="AG3308" s="65"/>
    </row>
    <row r="3309" spans="33:33" x14ac:dyDescent="0.25">
      <c r="AG3309" s="65"/>
    </row>
    <row r="3310" spans="33:33" x14ac:dyDescent="0.25">
      <c r="AG3310" s="65"/>
    </row>
    <row r="3311" spans="33:33" x14ac:dyDescent="0.25">
      <c r="AG3311" s="65"/>
    </row>
    <row r="3312" spans="33:33" x14ac:dyDescent="0.25">
      <c r="AG3312" s="65"/>
    </row>
    <row r="3313" spans="33:33" x14ac:dyDescent="0.25">
      <c r="AG3313" s="65"/>
    </row>
    <row r="3314" spans="33:33" x14ac:dyDescent="0.25">
      <c r="AG3314" s="65"/>
    </row>
    <row r="3315" spans="33:33" x14ac:dyDescent="0.25">
      <c r="AG3315" s="65"/>
    </row>
    <row r="3316" spans="33:33" x14ac:dyDescent="0.25">
      <c r="AG3316" s="65"/>
    </row>
    <row r="3317" spans="33:33" x14ac:dyDescent="0.25">
      <c r="AG3317" s="65"/>
    </row>
    <row r="3318" spans="33:33" x14ac:dyDescent="0.25">
      <c r="AG3318" s="65"/>
    </row>
    <row r="3319" spans="33:33" x14ac:dyDescent="0.25">
      <c r="AG3319" s="65"/>
    </row>
    <row r="3320" spans="33:33" x14ac:dyDescent="0.25">
      <c r="AG3320" s="65"/>
    </row>
    <row r="3321" spans="33:33" x14ac:dyDescent="0.25">
      <c r="AG3321" s="65"/>
    </row>
    <row r="3322" spans="33:33" x14ac:dyDescent="0.25">
      <c r="AG3322" s="65"/>
    </row>
    <row r="3323" spans="33:33" x14ac:dyDescent="0.25">
      <c r="AG3323" s="65"/>
    </row>
    <row r="3324" spans="33:33" x14ac:dyDescent="0.25">
      <c r="AG3324" s="65"/>
    </row>
    <row r="3325" spans="33:33" x14ac:dyDescent="0.25">
      <c r="AG3325" s="65"/>
    </row>
    <row r="3326" spans="33:33" x14ac:dyDescent="0.25">
      <c r="AG3326" s="65"/>
    </row>
    <row r="3327" spans="33:33" x14ac:dyDescent="0.25">
      <c r="AG3327" s="65"/>
    </row>
    <row r="3328" spans="33:33" x14ac:dyDescent="0.25">
      <c r="AG3328" s="65"/>
    </row>
    <row r="3329" spans="33:33" x14ac:dyDescent="0.25">
      <c r="AG3329" s="65"/>
    </row>
    <row r="3330" spans="33:33" x14ac:dyDescent="0.25">
      <c r="AG3330" s="65"/>
    </row>
    <row r="3331" spans="33:33" x14ac:dyDescent="0.25">
      <c r="AG3331" s="65"/>
    </row>
    <row r="3332" spans="33:33" x14ac:dyDescent="0.25">
      <c r="AG3332" s="65"/>
    </row>
    <row r="3333" spans="33:33" x14ac:dyDescent="0.25">
      <c r="AG3333" s="65"/>
    </row>
    <row r="3334" spans="33:33" x14ac:dyDescent="0.25">
      <c r="AG3334" s="65"/>
    </row>
    <row r="3335" spans="33:33" x14ac:dyDescent="0.25">
      <c r="AG3335" s="65"/>
    </row>
    <row r="3336" spans="33:33" x14ac:dyDescent="0.25">
      <c r="AG3336" s="65"/>
    </row>
    <row r="3337" spans="33:33" x14ac:dyDescent="0.25">
      <c r="AG3337" s="65"/>
    </row>
    <row r="3338" spans="33:33" x14ac:dyDescent="0.25">
      <c r="AG3338" s="65"/>
    </row>
    <row r="3339" spans="33:33" x14ac:dyDescent="0.25">
      <c r="AG3339" s="65"/>
    </row>
    <row r="3340" spans="33:33" x14ac:dyDescent="0.25">
      <c r="AG3340" s="65"/>
    </row>
    <row r="3341" spans="33:33" x14ac:dyDescent="0.25">
      <c r="AG3341" s="65"/>
    </row>
    <row r="3342" spans="33:33" x14ac:dyDescent="0.25">
      <c r="AG3342" s="65"/>
    </row>
    <row r="3343" spans="33:33" x14ac:dyDescent="0.25">
      <c r="AG3343" s="65"/>
    </row>
    <row r="3344" spans="33:33" x14ac:dyDescent="0.25">
      <c r="AG3344" s="65"/>
    </row>
    <row r="3345" spans="33:33" x14ac:dyDescent="0.25">
      <c r="AG3345" s="65"/>
    </row>
    <row r="3346" spans="33:33" x14ac:dyDescent="0.25">
      <c r="AG3346" s="65"/>
    </row>
    <row r="3347" spans="33:33" x14ac:dyDescent="0.25">
      <c r="AG3347" s="65"/>
    </row>
    <row r="3348" spans="33:33" x14ac:dyDescent="0.25">
      <c r="AG3348" s="65"/>
    </row>
    <row r="3349" spans="33:33" x14ac:dyDescent="0.25">
      <c r="AG3349" s="65"/>
    </row>
    <row r="3350" spans="33:33" x14ac:dyDescent="0.25">
      <c r="AG3350" s="65"/>
    </row>
    <row r="3351" spans="33:33" x14ac:dyDescent="0.25">
      <c r="AG3351" s="65"/>
    </row>
    <row r="3352" spans="33:33" x14ac:dyDescent="0.25">
      <c r="AG3352" s="65"/>
    </row>
    <row r="3353" spans="33:33" x14ac:dyDescent="0.25">
      <c r="AG3353" s="65"/>
    </row>
    <row r="3354" spans="33:33" x14ac:dyDescent="0.25">
      <c r="AG3354" s="65"/>
    </row>
    <row r="3355" spans="33:33" x14ac:dyDescent="0.25">
      <c r="AG3355" s="65"/>
    </row>
    <row r="3356" spans="33:33" x14ac:dyDescent="0.25">
      <c r="AG3356" s="65"/>
    </row>
    <row r="3357" spans="33:33" x14ac:dyDescent="0.25">
      <c r="AG3357" s="65"/>
    </row>
    <row r="3358" spans="33:33" x14ac:dyDescent="0.25">
      <c r="AG3358" s="65"/>
    </row>
    <row r="3359" spans="33:33" x14ac:dyDescent="0.25">
      <c r="AG3359" s="65"/>
    </row>
    <row r="3360" spans="33:33" x14ac:dyDescent="0.25">
      <c r="AG3360" s="65"/>
    </row>
    <row r="3361" spans="33:33" x14ac:dyDescent="0.25">
      <c r="AG3361" s="65"/>
    </row>
    <row r="3362" spans="33:33" x14ac:dyDescent="0.25">
      <c r="AG3362" s="65"/>
    </row>
    <row r="3363" spans="33:33" x14ac:dyDescent="0.25">
      <c r="AG3363" s="65"/>
    </row>
    <row r="3364" spans="33:33" x14ac:dyDescent="0.25">
      <c r="AG3364" s="65"/>
    </row>
    <row r="3365" spans="33:33" x14ac:dyDescent="0.25">
      <c r="AG3365" s="65"/>
    </row>
    <row r="3366" spans="33:33" x14ac:dyDescent="0.25">
      <c r="AG3366" s="65"/>
    </row>
    <row r="3367" spans="33:33" x14ac:dyDescent="0.25">
      <c r="AG3367" s="65"/>
    </row>
    <row r="3368" spans="33:33" x14ac:dyDescent="0.25">
      <c r="AG3368" s="65"/>
    </row>
    <row r="3369" spans="33:33" x14ac:dyDescent="0.25">
      <c r="AG3369" s="65"/>
    </row>
    <row r="3370" spans="33:33" x14ac:dyDescent="0.25">
      <c r="AG3370" s="65"/>
    </row>
    <row r="3371" spans="33:33" x14ac:dyDescent="0.25">
      <c r="AG3371" s="65"/>
    </row>
    <row r="3372" spans="33:33" x14ac:dyDescent="0.25">
      <c r="AG3372" s="65"/>
    </row>
    <row r="3373" spans="33:33" x14ac:dyDescent="0.25">
      <c r="AG3373" s="65"/>
    </row>
    <row r="3374" spans="33:33" x14ac:dyDescent="0.25">
      <c r="AG3374" s="65"/>
    </row>
    <row r="3375" spans="33:33" x14ac:dyDescent="0.25">
      <c r="AG3375" s="65"/>
    </row>
    <row r="3376" spans="33:33" x14ac:dyDescent="0.25">
      <c r="AG3376" s="65"/>
    </row>
    <row r="3377" spans="33:33" x14ac:dyDescent="0.25">
      <c r="AG3377" s="65"/>
    </row>
    <row r="3378" spans="33:33" x14ac:dyDescent="0.25">
      <c r="AG3378" s="65"/>
    </row>
    <row r="3379" spans="33:33" x14ac:dyDescent="0.25">
      <c r="AG3379" s="65"/>
    </row>
    <row r="3380" spans="33:33" x14ac:dyDescent="0.25">
      <c r="AG3380" s="65"/>
    </row>
    <row r="3381" spans="33:33" x14ac:dyDescent="0.25">
      <c r="AG3381" s="65"/>
    </row>
    <row r="3382" spans="33:33" x14ac:dyDescent="0.25">
      <c r="AG3382" s="65"/>
    </row>
    <row r="3383" spans="33:33" x14ac:dyDescent="0.25">
      <c r="AG3383" s="65"/>
    </row>
    <row r="3384" spans="33:33" x14ac:dyDescent="0.25">
      <c r="AG3384" s="65"/>
    </row>
    <row r="3385" spans="33:33" x14ac:dyDescent="0.25">
      <c r="AG3385" s="65"/>
    </row>
    <row r="3386" spans="33:33" x14ac:dyDescent="0.25">
      <c r="AG3386" s="65"/>
    </row>
    <row r="3387" spans="33:33" x14ac:dyDescent="0.25">
      <c r="AG3387" s="65"/>
    </row>
    <row r="3388" spans="33:33" x14ac:dyDescent="0.25">
      <c r="AG3388" s="65"/>
    </row>
    <row r="3389" spans="33:33" x14ac:dyDescent="0.25">
      <c r="AG3389" s="65"/>
    </row>
    <row r="3390" spans="33:33" x14ac:dyDescent="0.25">
      <c r="AG3390" s="65"/>
    </row>
    <row r="3391" spans="33:33" x14ac:dyDescent="0.25">
      <c r="AG3391" s="65"/>
    </row>
    <row r="3392" spans="33:33" x14ac:dyDescent="0.25">
      <c r="AG3392" s="65"/>
    </row>
    <row r="3393" spans="33:33" x14ac:dyDescent="0.25">
      <c r="AG3393" s="65"/>
    </row>
    <row r="3394" spans="33:33" x14ac:dyDescent="0.25">
      <c r="AG3394" s="65"/>
    </row>
    <row r="3395" spans="33:33" x14ac:dyDescent="0.25">
      <c r="AG3395" s="65"/>
    </row>
    <row r="3396" spans="33:33" x14ac:dyDescent="0.25">
      <c r="AG3396" s="65"/>
    </row>
    <row r="3397" spans="33:33" x14ac:dyDescent="0.25">
      <c r="AG3397" s="65"/>
    </row>
    <row r="3398" spans="33:33" x14ac:dyDescent="0.25">
      <c r="AG3398" s="65"/>
    </row>
    <row r="3399" spans="33:33" x14ac:dyDescent="0.25">
      <c r="AG3399" s="65"/>
    </row>
    <row r="3400" spans="33:33" x14ac:dyDescent="0.25">
      <c r="AG3400" s="65"/>
    </row>
    <row r="3401" spans="33:33" x14ac:dyDescent="0.25">
      <c r="AG3401" s="65"/>
    </row>
    <row r="3402" spans="33:33" x14ac:dyDescent="0.25">
      <c r="AG3402" s="65"/>
    </row>
    <row r="3403" spans="33:33" x14ac:dyDescent="0.25">
      <c r="AG3403" s="65"/>
    </row>
    <row r="3404" spans="33:33" x14ac:dyDescent="0.25">
      <c r="AG3404" s="65"/>
    </row>
    <row r="3405" spans="33:33" x14ac:dyDescent="0.25">
      <c r="AG3405" s="65"/>
    </row>
    <row r="3406" spans="33:33" x14ac:dyDescent="0.25">
      <c r="AG3406" s="65"/>
    </row>
    <row r="3407" spans="33:33" x14ac:dyDescent="0.25">
      <c r="AG3407" s="65"/>
    </row>
    <row r="3408" spans="33:33" x14ac:dyDescent="0.25">
      <c r="AG3408" s="65"/>
    </row>
    <row r="3409" spans="33:33" x14ac:dyDescent="0.25">
      <c r="AG3409" s="65"/>
    </row>
    <row r="3410" spans="33:33" x14ac:dyDescent="0.25">
      <c r="AG3410" s="65"/>
    </row>
    <row r="3411" spans="33:33" x14ac:dyDescent="0.25">
      <c r="AG3411" s="65"/>
    </row>
    <row r="3412" spans="33:33" x14ac:dyDescent="0.25">
      <c r="AG3412" s="65"/>
    </row>
    <row r="3413" spans="33:33" x14ac:dyDescent="0.25">
      <c r="AG3413" s="65"/>
    </row>
    <row r="3414" spans="33:33" x14ac:dyDescent="0.25">
      <c r="AG3414" s="65"/>
    </row>
    <row r="3415" spans="33:33" x14ac:dyDescent="0.25">
      <c r="AG3415" s="65"/>
    </row>
    <row r="3416" spans="33:33" x14ac:dyDescent="0.25">
      <c r="AG3416" s="65"/>
    </row>
    <row r="3417" spans="33:33" x14ac:dyDescent="0.25">
      <c r="AG3417" s="65"/>
    </row>
    <row r="3418" spans="33:33" x14ac:dyDescent="0.25">
      <c r="AG3418" s="65"/>
    </row>
    <row r="3419" spans="33:33" x14ac:dyDescent="0.25">
      <c r="AG3419" s="65"/>
    </row>
    <row r="3420" spans="33:33" x14ac:dyDescent="0.25">
      <c r="AG3420" s="65"/>
    </row>
    <row r="3421" spans="33:33" x14ac:dyDescent="0.25">
      <c r="AG3421" s="65"/>
    </row>
    <row r="3422" spans="33:33" x14ac:dyDescent="0.25">
      <c r="AG3422" s="65"/>
    </row>
    <row r="3423" spans="33:33" x14ac:dyDescent="0.25">
      <c r="AG3423" s="65"/>
    </row>
    <row r="3424" spans="33:33" x14ac:dyDescent="0.25">
      <c r="AG3424" s="65"/>
    </row>
    <row r="3425" spans="33:33" x14ac:dyDescent="0.25">
      <c r="AG3425" s="65"/>
    </row>
    <row r="3426" spans="33:33" x14ac:dyDescent="0.25">
      <c r="AG3426" s="65"/>
    </row>
    <row r="3427" spans="33:33" x14ac:dyDescent="0.25">
      <c r="AG3427" s="65"/>
    </row>
    <row r="3428" spans="33:33" x14ac:dyDescent="0.25">
      <c r="AG3428" s="65"/>
    </row>
    <row r="3429" spans="33:33" x14ac:dyDescent="0.25">
      <c r="AG3429" s="65"/>
    </row>
    <row r="3430" spans="33:33" x14ac:dyDescent="0.25">
      <c r="AG3430" s="65"/>
    </row>
    <row r="3431" spans="33:33" x14ac:dyDescent="0.25">
      <c r="AG3431" s="65"/>
    </row>
    <row r="3432" spans="33:33" x14ac:dyDescent="0.25">
      <c r="AG3432" s="65"/>
    </row>
    <row r="3433" spans="33:33" x14ac:dyDescent="0.25">
      <c r="AG3433" s="65"/>
    </row>
    <row r="3434" spans="33:33" x14ac:dyDescent="0.25">
      <c r="AG3434" s="65"/>
    </row>
    <row r="3435" spans="33:33" x14ac:dyDescent="0.25">
      <c r="AG3435" s="65"/>
    </row>
    <row r="3436" spans="33:33" x14ac:dyDescent="0.25">
      <c r="AG3436" s="65"/>
    </row>
    <row r="3437" spans="33:33" x14ac:dyDescent="0.25">
      <c r="AG3437" s="65"/>
    </row>
    <row r="3438" spans="33:33" x14ac:dyDescent="0.25">
      <c r="AG3438" s="65"/>
    </row>
    <row r="3439" spans="33:33" x14ac:dyDescent="0.25">
      <c r="AG3439" s="65"/>
    </row>
    <row r="3440" spans="33:33" x14ac:dyDescent="0.25">
      <c r="AG3440" s="65"/>
    </row>
    <row r="3441" spans="33:33" x14ac:dyDescent="0.25">
      <c r="AG3441" s="65"/>
    </row>
    <row r="3442" spans="33:33" x14ac:dyDescent="0.25">
      <c r="AG3442" s="65"/>
    </row>
    <row r="3443" spans="33:33" x14ac:dyDescent="0.25">
      <c r="AG3443" s="65"/>
    </row>
    <row r="3444" spans="33:33" x14ac:dyDescent="0.25">
      <c r="AG3444" s="65"/>
    </row>
    <row r="3445" spans="33:33" x14ac:dyDescent="0.25">
      <c r="AG3445" s="65"/>
    </row>
    <row r="3446" spans="33:33" x14ac:dyDescent="0.25">
      <c r="AG3446" s="65"/>
    </row>
    <row r="3447" spans="33:33" x14ac:dyDescent="0.25">
      <c r="AG3447" s="65"/>
    </row>
    <row r="3448" spans="33:33" x14ac:dyDescent="0.25">
      <c r="AG3448" s="65"/>
    </row>
    <row r="3449" spans="33:33" x14ac:dyDescent="0.25">
      <c r="AG3449" s="65"/>
    </row>
    <row r="3450" spans="33:33" x14ac:dyDescent="0.25">
      <c r="AG3450" s="65"/>
    </row>
    <row r="3451" spans="33:33" x14ac:dyDescent="0.25">
      <c r="AG3451" s="65"/>
    </row>
    <row r="3452" spans="33:33" x14ac:dyDescent="0.25">
      <c r="AG3452" s="65"/>
    </row>
    <row r="3453" spans="33:33" x14ac:dyDescent="0.25">
      <c r="AG3453" s="65"/>
    </row>
    <row r="3454" spans="33:33" x14ac:dyDescent="0.25">
      <c r="AG3454" s="65"/>
    </row>
    <row r="3455" spans="33:33" x14ac:dyDescent="0.25">
      <c r="AG3455" s="65"/>
    </row>
    <row r="3456" spans="33:33" x14ac:dyDescent="0.25">
      <c r="AG3456" s="65"/>
    </row>
    <row r="3457" spans="33:33" x14ac:dyDescent="0.25">
      <c r="AG3457" s="65"/>
    </row>
    <row r="3458" spans="33:33" x14ac:dyDescent="0.25">
      <c r="AG3458" s="65"/>
    </row>
    <row r="3459" spans="33:33" x14ac:dyDescent="0.25">
      <c r="AG3459" s="65"/>
    </row>
    <row r="3460" spans="33:33" x14ac:dyDescent="0.25">
      <c r="AG3460" s="65"/>
    </row>
    <row r="3461" spans="33:33" x14ac:dyDescent="0.25">
      <c r="AG3461" s="65"/>
    </row>
    <row r="3462" spans="33:33" x14ac:dyDescent="0.25">
      <c r="AG3462" s="65"/>
    </row>
    <row r="3463" spans="33:33" x14ac:dyDescent="0.25">
      <c r="AG3463" s="65"/>
    </row>
    <row r="3464" spans="33:33" x14ac:dyDescent="0.25">
      <c r="AG3464" s="65"/>
    </row>
    <row r="3465" spans="33:33" x14ac:dyDescent="0.25">
      <c r="AG3465" s="65"/>
    </row>
    <row r="3466" spans="33:33" x14ac:dyDescent="0.25">
      <c r="AG3466" s="65"/>
    </row>
    <row r="3467" spans="33:33" x14ac:dyDescent="0.25">
      <c r="AG3467" s="65"/>
    </row>
    <row r="3468" spans="33:33" x14ac:dyDescent="0.25">
      <c r="AG3468" s="65"/>
    </row>
    <row r="3469" spans="33:33" x14ac:dyDescent="0.25">
      <c r="AG3469" s="65"/>
    </row>
    <row r="3470" spans="33:33" x14ac:dyDescent="0.25">
      <c r="AG3470" s="65"/>
    </row>
    <row r="3471" spans="33:33" x14ac:dyDescent="0.25">
      <c r="AG3471" s="65"/>
    </row>
    <row r="3472" spans="33:33" x14ac:dyDescent="0.25">
      <c r="AG3472" s="65"/>
    </row>
    <row r="3473" spans="33:33" x14ac:dyDescent="0.25">
      <c r="AG3473" s="65"/>
    </row>
    <row r="3474" spans="33:33" x14ac:dyDescent="0.25">
      <c r="AG3474" s="65"/>
    </row>
    <row r="3475" spans="33:33" x14ac:dyDescent="0.25">
      <c r="AG3475" s="65"/>
    </row>
    <row r="3476" spans="33:33" x14ac:dyDescent="0.25">
      <c r="AG3476" s="65"/>
    </row>
    <row r="3477" spans="33:33" x14ac:dyDescent="0.25">
      <c r="AG3477" s="65"/>
    </row>
    <row r="3478" spans="33:33" x14ac:dyDescent="0.25">
      <c r="AG3478" s="65"/>
    </row>
    <row r="3479" spans="33:33" x14ac:dyDescent="0.25">
      <c r="AG3479" s="65"/>
    </row>
    <row r="3480" spans="33:33" x14ac:dyDescent="0.25">
      <c r="AG3480" s="65"/>
    </row>
    <row r="3481" spans="33:33" x14ac:dyDescent="0.25">
      <c r="AG3481" s="65"/>
    </row>
    <row r="3482" spans="33:33" x14ac:dyDescent="0.25">
      <c r="AG3482" s="65"/>
    </row>
    <row r="3483" spans="33:33" x14ac:dyDescent="0.25">
      <c r="AG3483" s="65"/>
    </row>
    <row r="3484" spans="33:33" x14ac:dyDescent="0.25">
      <c r="AG3484" s="65"/>
    </row>
    <row r="3485" spans="33:33" x14ac:dyDescent="0.25">
      <c r="AG3485" s="65"/>
    </row>
    <row r="3486" spans="33:33" x14ac:dyDescent="0.25">
      <c r="AG3486" s="65"/>
    </row>
    <row r="3487" spans="33:33" x14ac:dyDescent="0.25">
      <c r="AG3487" s="65"/>
    </row>
    <row r="3488" spans="33:33" x14ac:dyDescent="0.25">
      <c r="AG3488" s="65"/>
    </row>
    <row r="3489" spans="33:33" x14ac:dyDescent="0.25">
      <c r="AG3489" s="65"/>
    </row>
    <row r="3490" spans="33:33" x14ac:dyDescent="0.25">
      <c r="AG3490" s="65"/>
    </row>
    <row r="3491" spans="33:33" x14ac:dyDescent="0.25">
      <c r="AG3491" s="65"/>
    </row>
    <row r="3492" spans="33:33" x14ac:dyDescent="0.25">
      <c r="AG3492" s="65"/>
    </row>
    <row r="3493" spans="33:33" x14ac:dyDescent="0.25">
      <c r="AG3493" s="65"/>
    </row>
    <row r="3494" spans="33:33" x14ac:dyDescent="0.25">
      <c r="AG3494" s="65"/>
    </row>
    <row r="3495" spans="33:33" x14ac:dyDescent="0.25">
      <c r="AG3495" s="65"/>
    </row>
    <row r="3496" spans="33:33" x14ac:dyDescent="0.25">
      <c r="AG3496" s="65"/>
    </row>
    <row r="3497" spans="33:33" x14ac:dyDescent="0.25">
      <c r="AG3497" s="65"/>
    </row>
    <row r="3498" spans="33:33" x14ac:dyDescent="0.25">
      <c r="AG3498" s="65"/>
    </row>
    <row r="3499" spans="33:33" x14ac:dyDescent="0.25">
      <c r="AG3499" s="65"/>
    </row>
    <row r="3500" spans="33:33" x14ac:dyDescent="0.25">
      <c r="AG3500" s="65"/>
    </row>
    <row r="3501" spans="33:33" x14ac:dyDescent="0.25">
      <c r="AG3501" s="65"/>
    </row>
    <row r="3502" spans="33:33" x14ac:dyDescent="0.25">
      <c r="AG3502" s="65"/>
    </row>
    <row r="3503" spans="33:33" x14ac:dyDescent="0.25">
      <c r="AG3503" s="65"/>
    </row>
    <row r="3504" spans="33:33" x14ac:dyDescent="0.25">
      <c r="AG3504" s="65"/>
    </row>
    <row r="3505" spans="33:33" x14ac:dyDescent="0.25">
      <c r="AG3505" s="65"/>
    </row>
    <row r="3506" spans="33:33" x14ac:dyDescent="0.25">
      <c r="AG3506" s="65"/>
    </row>
    <row r="3507" spans="33:33" x14ac:dyDescent="0.25">
      <c r="AG3507" s="65"/>
    </row>
    <row r="3508" spans="33:33" x14ac:dyDescent="0.25">
      <c r="AG3508" s="65"/>
    </row>
    <row r="3509" spans="33:33" x14ac:dyDescent="0.25">
      <c r="AG3509" s="65"/>
    </row>
    <row r="3510" spans="33:33" x14ac:dyDescent="0.25">
      <c r="AG3510" s="65"/>
    </row>
    <row r="3511" spans="33:33" x14ac:dyDescent="0.25">
      <c r="AG3511" s="65"/>
    </row>
    <row r="3512" spans="33:33" x14ac:dyDescent="0.25">
      <c r="AG3512" s="65"/>
    </row>
    <row r="3513" spans="33:33" x14ac:dyDescent="0.25">
      <c r="AG3513" s="65"/>
    </row>
    <row r="3514" spans="33:33" x14ac:dyDescent="0.25">
      <c r="AG3514" s="65"/>
    </row>
    <row r="3515" spans="33:33" x14ac:dyDescent="0.25">
      <c r="AG3515" s="65"/>
    </row>
    <row r="3516" spans="33:33" x14ac:dyDescent="0.25">
      <c r="AG3516" s="65"/>
    </row>
    <row r="3517" spans="33:33" x14ac:dyDescent="0.25">
      <c r="AG3517" s="65"/>
    </row>
    <row r="3518" spans="33:33" x14ac:dyDescent="0.25">
      <c r="AG3518" s="65"/>
    </row>
    <row r="3519" spans="33:33" x14ac:dyDescent="0.25">
      <c r="AG3519" s="65"/>
    </row>
    <row r="3520" spans="33:33" x14ac:dyDescent="0.25">
      <c r="AG3520" s="65"/>
    </row>
    <row r="3521" spans="33:33" x14ac:dyDescent="0.25">
      <c r="AG3521" s="65"/>
    </row>
    <row r="3522" spans="33:33" x14ac:dyDescent="0.25">
      <c r="AG3522" s="65"/>
    </row>
    <row r="3523" spans="33:33" x14ac:dyDescent="0.25">
      <c r="AG3523" s="65"/>
    </row>
    <row r="3524" spans="33:33" x14ac:dyDescent="0.25">
      <c r="AG3524" s="65"/>
    </row>
    <row r="3525" spans="33:33" x14ac:dyDescent="0.25">
      <c r="AG3525" s="65"/>
    </row>
    <row r="3526" spans="33:33" x14ac:dyDescent="0.25">
      <c r="AG3526" s="65"/>
    </row>
    <row r="3527" spans="33:33" x14ac:dyDescent="0.25">
      <c r="AG3527" s="65"/>
    </row>
    <row r="3528" spans="33:33" x14ac:dyDescent="0.25">
      <c r="AG3528" s="65"/>
    </row>
    <row r="3529" spans="33:33" x14ac:dyDescent="0.25">
      <c r="AG3529" s="65"/>
    </row>
    <row r="3530" spans="33:33" x14ac:dyDescent="0.25">
      <c r="AG3530" s="65"/>
    </row>
    <row r="3531" spans="33:33" x14ac:dyDescent="0.25">
      <c r="AG3531" s="65"/>
    </row>
    <row r="3532" spans="33:33" x14ac:dyDescent="0.25">
      <c r="AG3532" s="65"/>
    </row>
    <row r="3533" spans="33:33" x14ac:dyDescent="0.25">
      <c r="AG3533" s="65"/>
    </row>
    <row r="3534" spans="33:33" x14ac:dyDescent="0.25">
      <c r="AG3534" s="65"/>
    </row>
    <row r="3535" spans="33:33" x14ac:dyDescent="0.25">
      <c r="AG3535" s="65"/>
    </row>
    <row r="3536" spans="33:33" x14ac:dyDescent="0.25">
      <c r="AG3536" s="65"/>
    </row>
    <row r="3537" spans="33:33" x14ac:dyDescent="0.25">
      <c r="AG3537" s="65"/>
    </row>
    <row r="3538" spans="33:33" x14ac:dyDescent="0.25">
      <c r="AG3538" s="65"/>
    </row>
    <row r="3539" spans="33:33" x14ac:dyDescent="0.25">
      <c r="AG3539" s="65"/>
    </row>
    <row r="3540" spans="33:33" x14ac:dyDescent="0.25">
      <c r="AG3540" s="65"/>
    </row>
    <row r="3541" spans="33:33" x14ac:dyDescent="0.25">
      <c r="AG3541" s="65"/>
    </row>
    <row r="3542" spans="33:33" x14ac:dyDescent="0.25">
      <c r="AG3542" s="65"/>
    </row>
    <row r="3543" spans="33:33" x14ac:dyDescent="0.25">
      <c r="AG3543" s="65"/>
    </row>
    <row r="3544" spans="33:33" x14ac:dyDescent="0.25">
      <c r="AG3544" s="65"/>
    </row>
    <row r="3545" spans="33:33" x14ac:dyDescent="0.25">
      <c r="AG3545" s="65"/>
    </row>
    <row r="3546" spans="33:33" x14ac:dyDescent="0.25">
      <c r="AG3546" s="65"/>
    </row>
    <row r="3547" spans="33:33" x14ac:dyDescent="0.25">
      <c r="AG3547" s="65"/>
    </row>
    <row r="3548" spans="33:33" x14ac:dyDescent="0.25">
      <c r="AG3548" s="65"/>
    </row>
    <row r="3549" spans="33:33" x14ac:dyDescent="0.25">
      <c r="AG3549" s="65"/>
    </row>
    <row r="3550" spans="33:33" x14ac:dyDescent="0.25">
      <c r="AG3550" s="65"/>
    </row>
    <row r="3551" spans="33:33" x14ac:dyDescent="0.25">
      <c r="AG3551" s="65"/>
    </row>
    <row r="3552" spans="33:33" x14ac:dyDescent="0.25">
      <c r="AG3552" s="65"/>
    </row>
    <row r="3553" spans="33:33" x14ac:dyDescent="0.25">
      <c r="AG3553" s="65"/>
    </row>
    <row r="3554" spans="33:33" x14ac:dyDescent="0.25">
      <c r="AG3554" s="65"/>
    </row>
    <row r="3555" spans="33:33" x14ac:dyDescent="0.25">
      <c r="AG3555" s="65"/>
    </row>
    <row r="3556" spans="33:33" x14ac:dyDescent="0.25">
      <c r="AG3556" s="65"/>
    </row>
    <row r="3557" spans="33:33" x14ac:dyDescent="0.25">
      <c r="AG3557" s="65"/>
    </row>
    <row r="3558" spans="33:33" x14ac:dyDescent="0.25">
      <c r="AG3558" s="65"/>
    </row>
    <row r="3559" spans="33:33" x14ac:dyDescent="0.25">
      <c r="AG3559" s="65"/>
    </row>
    <row r="3560" spans="33:33" x14ac:dyDescent="0.25">
      <c r="AG3560" s="65"/>
    </row>
    <row r="3561" spans="33:33" x14ac:dyDescent="0.25">
      <c r="AG3561" s="65"/>
    </row>
    <row r="3562" spans="33:33" x14ac:dyDescent="0.25">
      <c r="AG3562" s="65"/>
    </row>
    <row r="3563" spans="33:33" x14ac:dyDescent="0.25">
      <c r="AG3563" s="65"/>
    </row>
    <row r="3564" spans="33:33" x14ac:dyDescent="0.25">
      <c r="AG3564" s="65"/>
    </row>
    <row r="3565" spans="33:33" x14ac:dyDescent="0.25">
      <c r="AG3565" s="65"/>
    </row>
    <row r="3566" spans="33:33" x14ac:dyDescent="0.25">
      <c r="AG3566" s="65"/>
    </row>
    <row r="3567" spans="33:33" x14ac:dyDescent="0.25">
      <c r="AG3567" s="65"/>
    </row>
    <row r="3568" spans="33:33" x14ac:dyDescent="0.25">
      <c r="AG3568" s="65"/>
    </row>
    <row r="3569" spans="33:33" x14ac:dyDescent="0.25">
      <c r="AG3569" s="65"/>
    </row>
    <row r="3570" spans="33:33" x14ac:dyDescent="0.25">
      <c r="AG3570" s="65"/>
    </row>
    <row r="3571" spans="33:33" x14ac:dyDescent="0.25">
      <c r="AG3571" s="65"/>
    </row>
    <row r="3572" spans="33:33" x14ac:dyDescent="0.25">
      <c r="AG3572" s="65"/>
    </row>
    <row r="3573" spans="33:33" x14ac:dyDescent="0.25">
      <c r="AG3573" s="65"/>
    </row>
    <row r="3574" spans="33:33" x14ac:dyDescent="0.25">
      <c r="AG3574" s="65"/>
    </row>
    <row r="3575" spans="33:33" x14ac:dyDescent="0.25">
      <c r="AG3575" s="65"/>
    </row>
    <row r="3576" spans="33:33" x14ac:dyDescent="0.25">
      <c r="AG3576" s="65"/>
    </row>
    <row r="3577" spans="33:33" x14ac:dyDescent="0.25">
      <c r="AG3577" s="65"/>
    </row>
    <row r="3578" spans="33:33" x14ac:dyDescent="0.25">
      <c r="AG3578" s="65"/>
    </row>
    <row r="3579" spans="33:33" x14ac:dyDescent="0.25">
      <c r="AG3579" s="65"/>
    </row>
    <row r="3580" spans="33:33" x14ac:dyDescent="0.25">
      <c r="AG3580" s="65"/>
    </row>
    <row r="3581" spans="33:33" x14ac:dyDescent="0.25">
      <c r="AG3581" s="65"/>
    </row>
    <row r="3582" spans="33:33" x14ac:dyDescent="0.25">
      <c r="AG3582" s="65"/>
    </row>
    <row r="3583" spans="33:33" x14ac:dyDescent="0.25">
      <c r="AG3583" s="65"/>
    </row>
    <row r="3584" spans="33:33" x14ac:dyDescent="0.25">
      <c r="AG3584" s="65"/>
    </row>
    <row r="3585" spans="33:33" x14ac:dyDescent="0.25">
      <c r="AG3585" s="65"/>
    </row>
    <row r="3586" spans="33:33" x14ac:dyDescent="0.25">
      <c r="AG3586" s="65"/>
    </row>
    <row r="3587" spans="33:33" x14ac:dyDescent="0.25">
      <c r="AG3587" s="65"/>
    </row>
    <row r="3588" spans="33:33" x14ac:dyDescent="0.25">
      <c r="AG3588" s="65"/>
    </row>
    <row r="3589" spans="33:33" x14ac:dyDescent="0.25">
      <c r="AG3589" s="65"/>
    </row>
    <row r="3590" spans="33:33" x14ac:dyDescent="0.25">
      <c r="AG3590" s="65"/>
    </row>
    <row r="3591" spans="33:33" x14ac:dyDescent="0.25">
      <c r="AG3591" s="65"/>
    </row>
  </sheetData>
  <mergeCells count="3">
    <mergeCell ref="Y2:Z2"/>
    <mergeCell ref="Y13:AF13"/>
    <mergeCell ref="F4:U7"/>
  </mergeCells>
  <conditionalFormatting sqref="E14:E500">
    <cfRule type="expression" dxfId="6" priority="6">
      <formula>_xlfn.LET(   _xlpm.pack,LOOKUP(2,1/($A$14:A14&lt;&gt;""),$A$14:A14),   AND(     NOT(OR($E14="Power break 1",$E14="Power break 2",$E14="")),     COUNTIFS(       $A:$A,_xlpm.pack,       $E:$E,"Power break 1"     )     +     COUNTIFS(       $A:$A,_xlpm.pack,       $E:$E,"Power break 2"     )&gt;0   ) )</formula>
    </cfRule>
  </conditionalFormatting>
  <conditionalFormatting sqref="J14:J500">
    <cfRule type="expression" dxfId="5" priority="9">
      <formula>$J14&lt;&gt;""</formula>
    </cfRule>
    <cfRule type="expression" dxfId="4" priority="10">
      <formula>$E14&lt;&gt;""</formula>
    </cfRule>
  </conditionalFormatting>
  <conditionalFormatting sqref="A14:A500">
    <cfRule type="expression" dxfId="3" priority="11">
      <formula>$B14&lt;&gt;""</formula>
    </cfRule>
    <cfRule type="expression" dxfId="2" priority="12">
      <formula>$A14&lt;&gt;""</formula>
    </cfRule>
  </conditionalFormatting>
  <conditionalFormatting sqref="S15:S500">
    <cfRule type="expression" dxfId="1" priority="1">
      <formula>$S15&lt;&gt;""</formula>
    </cfRule>
    <cfRule type="expression" dxfId="0" priority="2">
      <formula>$E15&lt;&gt;""</formula>
    </cfRule>
  </conditionalFormatting>
  <dataValidations count="13">
    <dataValidation type="list" allowBlank="1" showInputMessage="1" showErrorMessage="1" sqref="A15:A19" xr:uid="{AD9E169B-65CD-4C4B-B285-DE44108BBE38}">
      <formula1>"Pack France - Sénégal,Pack France - Barragiste,Pack France - Norvège,Pack Coup d'envoi,Pack Stars 1,Pack Stars 2,Pack France 16ème,Pack France 8ème,Pack France 1/4,En route vers la finale"</formula1>
    </dataValidation>
    <dataValidation type="list" allowBlank="1" showInputMessage="1" showErrorMessage="1" sqref="E14" xr:uid="{09943CDB-AAAA-46B0-9D3C-FAF3B0045B32}">
      <formula1>"Avant Match,Hymnes / Golden,Power break 1,Mi-temps 1,Mi-temps 2,Mi-temps 3,Power break 2,Fin match"</formula1>
    </dataValidation>
    <dataValidation type="list" allowBlank="1" showInputMessage="1" showErrorMessage="1" sqref="E56 E36 E46" xr:uid="{604673B4-ACC2-4DF8-BD64-8E52B24B9A6C}">
      <formula1>"Avant Match"</formula1>
    </dataValidation>
    <dataValidation type="list" allowBlank="1" showInputMessage="1" showErrorMessage="1" sqref="E58 E38 E48" xr:uid="{D99B74D3-00C0-4F3B-88F4-791D38C7D287}">
      <formula1>"Power break 1"</formula1>
    </dataValidation>
    <dataValidation type="list" allowBlank="1" showInputMessage="1" showErrorMessage="1" sqref="E29 E39 E49 E59" xr:uid="{CB80AA4B-214F-457E-99E6-C0D1B93F6BD3}">
      <formula1>"Mi-temps 1"</formula1>
    </dataValidation>
    <dataValidation type="list" allowBlank="1" showInputMessage="1" showErrorMessage="1" sqref="E30 E40 E50 E60" xr:uid="{83959F2F-B2FD-4EF2-838B-4E68868511DE}">
      <formula1>"Mi-temps 2"</formula1>
    </dataValidation>
    <dataValidation type="list" allowBlank="1" showInputMessage="1" showErrorMessage="1" sqref="E31 E41 E51 E61" xr:uid="{34CB45A2-0CA3-40B4-BFCE-DBE15F5E8663}">
      <formula1>"Mi-temps 3"</formula1>
    </dataValidation>
    <dataValidation type="list" allowBlank="1" showInputMessage="1" showErrorMessage="1" sqref="E32 E42 E52 E62" xr:uid="{68D46A4C-C89C-4985-A8D9-4A5A67693E4D}">
      <formula1>"Power break 2"</formula1>
    </dataValidation>
    <dataValidation type="list" allowBlank="1" showInputMessage="1" showErrorMessage="1" sqref="E33 E43 E53 E63" xr:uid="{26DE6C1E-BC9F-4FF0-92DC-2AB4644EFCBE}">
      <formula1>"2ème période / Prolongations"</formula1>
    </dataValidation>
    <dataValidation type="list" allowBlank="1" showInputMessage="1" showErrorMessage="1" sqref="E34 E44 E54 E64" xr:uid="{7E669BA1-6D33-4A01-90BC-DFDE56A78050}">
      <formula1>"Prolongations / Tirs au but"</formula1>
    </dataValidation>
    <dataValidation type="list" allowBlank="1" showInputMessage="1" showErrorMessage="1" sqref="E35 E45 E55 E65" xr:uid="{DC575BAE-6E67-4894-AD1C-0648DBF06860}">
      <formula1>"Fin match"</formula1>
    </dataValidation>
    <dataValidation type="list" allowBlank="1" showInputMessage="1" showErrorMessage="1" sqref="E15:E28" xr:uid="{E807127F-24D2-4A3A-8B96-84AE99E394FB}">
      <formula1>"Avant Match,Power break 1,Mi-temps 1,Mi-temps 2,Mi-temps 3,Power break 2,Fin match"</formula1>
    </dataValidation>
    <dataValidation type="list" allowBlank="1" showInputMessage="1" showErrorMessage="1" sqref="A14" xr:uid="{E67CCB39-5E9D-4C22-813F-8E4479A1F76E}">
      <formula1>"Pack France - Sénégal,Pack France - Barragiste,Pack France - Norvège,Pack Coup d'envoi,Pack Héros,Pack Stars,Pack France 16ème,Pack France 8ème,Pack France 1/4,En route vers la finale"</formula1>
    </dataValidation>
  </dataValidations>
  <printOptions horizontalCentered="1" verticalCentered="1"/>
  <pageMargins left="0.7" right="0.7" top="0.75" bottom="0.75" header="0.3" footer="0.3"/>
  <pageSetup paperSize="9" scale="45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Reset_Total_CoupDe6fflet_Packs">
                <anchor moveWithCells="1" sizeWithCells="1">
                  <from>
                    <xdr:col>2</xdr:col>
                    <xdr:colOff>9525</xdr:colOff>
                    <xdr:row>2</xdr:row>
                    <xdr:rowOff>219075</xdr:rowOff>
                  </from>
                  <to>
                    <xdr:col>3</xdr:col>
                    <xdr:colOff>1485900</xdr:colOff>
                    <xdr:row>6</xdr:row>
                    <xdr:rowOff>28575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DC417504-0DF4-482A-A1C8-D5B4E1BE94A8}">
          <x14:formula1>
            <xm:f>Packs!$M$1:$V$1</xm:f>
          </x14:formula1>
          <xm:sqref>K14:K250</xm:sqref>
        </x14:dataValidation>
        <x14:dataValidation type="list" allowBlank="1" showInputMessage="1" showErrorMessage="1" xr:uid="{260B4DD7-8C6E-4DF3-84E5-2A255110B029}">
          <x14:formula1>
            <xm:f>'Table de correspondance'!$Q$2:$Q$3</xm:f>
          </x14:formula1>
          <xm:sqref>L14:L250</xm:sqref>
        </x14:dataValidation>
        <x14:dataValidation type="list" allowBlank="1" showInputMessage="1" showErrorMessage="1" xr:uid="{14ACE25F-2E18-4A91-8BD5-58790D2CE9D5}">
          <x14:formula1>
            <xm:f>'Table de correspondance'!$G$2:$G$1048576</xm:f>
          </x14:formula1>
          <xm:sqref>Z6:AC6</xm:sqref>
        </x14:dataValidation>
        <x14:dataValidation type="list" allowBlank="1" showInputMessage="1" showErrorMessage="1" xr:uid="{C56AC1E3-14B7-4DDE-AD5E-E1CA3C49510F}">
          <x14:formula1>
            <xm:f>Packs!$A$2:$A$1048576</xm:f>
          </x14:formula1>
          <xm:sqref>A20:A200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C356D-97E3-4635-B9A1-B620622F80C3}">
  <sheetPr codeName="Feuil1">
    <tabColor rgb="FFFF8989"/>
  </sheetPr>
  <dimension ref="A1:X434"/>
  <sheetViews>
    <sheetView topLeftCell="I106" zoomScale="50" zoomScaleNormal="100" workbookViewId="0">
      <selection activeCell="X138" sqref="X138:X145"/>
    </sheetView>
  </sheetViews>
  <sheetFormatPr baseColWidth="10" defaultRowHeight="15" x14ac:dyDescent="0.25"/>
  <cols>
    <col min="1" max="1" width="23.85546875" style="107" bestFit="1" customWidth="1"/>
    <col min="2" max="2" width="31.42578125" style="107" bestFit="1" customWidth="1"/>
    <col min="3" max="3" width="24" style="108" bestFit="1" customWidth="1"/>
    <col min="4" max="4" width="24.5703125" style="107" bestFit="1" customWidth="1"/>
    <col min="5" max="5" width="26" style="107" bestFit="1" customWidth="1"/>
    <col min="6" max="6" width="23.42578125" style="109" bestFit="1" customWidth="1"/>
    <col min="7" max="7" width="23.42578125" style="110" customWidth="1"/>
    <col min="8" max="8" width="23.42578125" style="107" customWidth="1"/>
    <col min="10" max="10" width="15" style="185" bestFit="1" customWidth="1"/>
    <col min="12" max="12" width="25.5703125" bestFit="1" customWidth="1"/>
    <col min="13" max="13" width="20.5703125" bestFit="1" customWidth="1"/>
    <col min="14" max="14" width="20.5703125" customWidth="1"/>
    <col min="23" max="23" width="75.5703125" bestFit="1" customWidth="1"/>
    <col min="24" max="24" width="23.85546875" bestFit="1" customWidth="1"/>
  </cols>
  <sheetData>
    <row r="1" spans="1:24" x14ac:dyDescent="0.25">
      <c r="A1" s="118" t="s">
        <v>98</v>
      </c>
      <c r="B1" s="118" t="s">
        <v>99</v>
      </c>
      <c r="C1" s="138" t="s">
        <v>100</v>
      </c>
      <c r="D1" s="140" t="s">
        <v>101</v>
      </c>
      <c r="E1" s="118" t="s">
        <v>246</v>
      </c>
      <c r="F1" s="143" t="s">
        <v>249</v>
      </c>
      <c r="G1" s="139" t="s">
        <v>254</v>
      </c>
      <c r="H1" s="118" t="s">
        <v>255</v>
      </c>
      <c r="I1" s="118" t="s">
        <v>250</v>
      </c>
      <c r="J1" s="183" t="s">
        <v>253</v>
      </c>
      <c r="K1" s="118"/>
      <c r="L1" s="118" t="s">
        <v>252</v>
      </c>
      <c r="M1" s="118" t="s">
        <v>348</v>
      </c>
      <c r="N1" s="118" t="s">
        <v>349</v>
      </c>
      <c r="O1" s="118" t="s">
        <v>315</v>
      </c>
      <c r="P1" s="118" t="s">
        <v>316</v>
      </c>
      <c r="Q1" s="118" t="s">
        <v>317</v>
      </c>
      <c r="R1" s="118" t="s">
        <v>318</v>
      </c>
      <c r="S1" s="118" t="s">
        <v>319</v>
      </c>
      <c r="T1" s="118" t="s">
        <v>320</v>
      </c>
      <c r="U1" s="118" t="s">
        <v>321</v>
      </c>
      <c r="V1" s="118" t="s">
        <v>322</v>
      </c>
      <c r="W1" s="147" t="s">
        <v>141</v>
      </c>
      <c r="X1" s="147" t="s">
        <v>333</v>
      </c>
    </row>
    <row r="2" spans="1:24" x14ac:dyDescent="0.25">
      <c r="A2" s="3" t="s">
        <v>248</v>
      </c>
      <c r="B2" s="71" t="s">
        <v>54</v>
      </c>
      <c r="C2" s="70">
        <v>46189</v>
      </c>
      <c r="D2" s="141" t="s">
        <v>79</v>
      </c>
      <c r="E2" s="3" t="s">
        <v>241</v>
      </c>
      <c r="F2" s="144">
        <f>'[1]CDM 2026 (2)'!$I11</f>
        <v>90000</v>
      </c>
      <c r="G2" s="73">
        <f>'[1]CDM 2026 (2)'!$H11</f>
        <v>6.4</v>
      </c>
      <c r="H2" s="74">
        <f>F2</f>
        <v>90000</v>
      </c>
      <c r="I2" s="75">
        <v>0.05</v>
      </c>
      <c r="J2" s="184">
        <f>((H2*(1+I2)*(1+K2)))</f>
        <v>94500</v>
      </c>
      <c r="K2" s="76"/>
      <c r="L2" s="77">
        <f>J2/H2-1</f>
        <v>5.0000000000000044E-2</v>
      </c>
      <c r="M2" s="4"/>
      <c r="N2" s="4"/>
      <c r="O2" s="102">
        <v>0.15</v>
      </c>
      <c r="P2" s="102">
        <v>0.12</v>
      </c>
      <c r="Q2" s="102">
        <v>0.08</v>
      </c>
      <c r="R2" s="102">
        <v>0.04</v>
      </c>
      <c r="S2" s="102">
        <v>0.08</v>
      </c>
      <c r="T2" s="102">
        <v>0.12</v>
      </c>
      <c r="U2" s="102">
        <v>0.16</v>
      </c>
      <c r="V2" s="102">
        <v>0.2</v>
      </c>
      <c r="W2" s="4" t="str">
        <f>_xlfn.CONCAT(B2,C2,D2,E2)</f>
        <v>France - Sénégal4618921hAvant Match</v>
      </c>
      <c r="X2" s="3" t="s">
        <v>248</v>
      </c>
    </row>
    <row r="3" spans="1:24" x14ac:dyDescent="0.25">
      <c r="A3" s="3" t="s">
        <v>248</v>
      </c>
      <c r="B3" s="71" t="s">
        <v>54</v>
      </c>
      <c r="C3" s="70">
        <v>46189</v>
      </c>
      <c r="D3" s="141" t="s">
        <v>79</v>
      </c>
      <c r="E3" s="3" t="s">
        <v>242</v>
      </c>
      <c r="F3" s="144">
        <f>'[1]CDM 2026 (2)'!$I12</f>
        <v>250000</v>
      </c>
      <c r="G3" s="73">
        <f>'[1]CDM 2026 (2)'!$H12</f>
        <v>16.649999999999999</v>
      </c>
      <c r="H3" s="74">
        <f t="shared" ref="H3:H66" si="0">F3</f>
        <v>250000</v>
      </c>
      <c r="I3" s="75">
        <v>0.05</v>
      </c>
      <c r="J3" s="184">
        <f t="shared" ref="J3:J66" si="1">((H3*(1+I3)*(1+K3)))</f>
        <v>262500</v>
      </c>
      <c r="K3" s="76"/>
      <c r="L3" s="77">
        <f t="shared" ref="L3:L38" si="2">J3/H3-1</f>
        <v>5.0000000000000044E-2</v>
      </c>
      <c r="M3" s="4"/>
      <c r="N3" s="4"/>
      <c r="O3" s="4"/>
      <c r="P3" s="4"/>
      <c r="Q3" s="4"/>
      <c r="R3" s="4"/>
      <c r="S3" s="4"/>
      <c r="T3" s="4"/>
      <c r="U3" s="4"/>
      <c r="V3" s="4"/>
      <c r="W3" s="4" t="str">
        <f t="shared" ref="W3:W66" si="3">_xlfn.CONCAT(B3,C3,D3,E3)</f>
        <v>France - Sénégal4618921hHymnes / Golden</v>
      </c>
      <c r="X3" s="3" t="s">
        <v>248</v>
      </c>
    </row>
    <row r="4" spans="1:24" x14ac:dyDescent="0.25">
      <c r="A4" s="3" t="s">
        <v>248</v>
      </c>
      <c r="B4" s="71" t="s">
        <v>54</v>
      </c>
      <c r="C4" s="70">
        <v>46189</v>
      </c>
      <c r="D4" s="141" t="s">
        <v>79</v>
      </c>
      <c r="E4" s="3" t="s">
        <v>243</v>
      </c>
      <c r="F4" s="144">
        <f>'[1]CDM 2026 (2)'!$I13</f>
        <v>315000</v>
      </c>
      <c r="G4" s="73">
        <f>'[1]CDM 2026 (2)'!$H13*0.95</f>
        <v>21.375</v>
      </c>
      <c r="H4" s="74">
        <f t="shared" si="0"/>
        <v>315000</v>
      </c>
      <c r="I4" s="75">
        <v>0.05</v>
      </c>
      <c r="J4" s="184">
        <f t="shared" si="1"/>
        <v>330750</v>
      </c>
      <c r="K4" s="76"/>
      <c r="L4" s="77">
        <f t="shared" si="2"/>
        <v>5.0000000000000044E-2</v>
      </c>
      <c r="M4" s="102">
        <v>0.2</v>
      </c>
      <c r="N4" s="102">
        <v>0.2</v>
      </c>
      <c r="O4" s="4"/>
      <c r="P4" s="4"/>
      <c r="Q4" s="4"/>
      <c r="R4" s="4"/>
      <c r="S4" s="4"/>
      <c r="T4" s="4"/>
      <c r="U4" s="4"/>
      <c r="V4" s="4"/>
      <c r="W4" s="4" t="str">
        <f t="shared" si="3"/>
        <v>France - Sénégal4618921hPower break 1</v>
      </c>
      <c r="X4" s="3" t="s">
        <v>248</v>
      </c>
    </row>
    <row r="5" spans="1:24" x14ac:dyDescent="0.25">
      <c r="A5" s="3" t="s">
        <v>248</v>
      </c>
      <c r="B5" s="71" t="s">
        <v>54</v>
      </c>
      <c r="C5" s="70">
        <v>46189</v>
      </c>
      <c r="D5" s="141" t="s">
        <v>79</v>
      </c>
      <c r="E5" s="3" t="s">
        <v>138</v>
      </c>
      <c r="F5" s="144">
        <f>'[1]CDM 2026 (2)'!$I14</f>
        <v>270000</v>
      </c>
      <c r="G5" s="73">
        <f>'[1]CDM 2026 (2)'!$H14</f>
        <v>19.25</v>
      </c>
      <c r="H5" s="74">
        <f t="shared" si="0"/>
        <v>270000</v>
      </c>
      <c r="I5" s="75">
        <v>0.05</v>
      </c>
      <c r="J5" s="184">
        <f t="shared" si="1"/>
        <v>283500</v>
      </c>
      <c r="K5" s="76"/>
      <c r="L5" s="77">
        <f t="shared" si="2"/>
        <v>5.0000000000000044E-2</v>
      </c>
      <c r="M5" s="4"/>
      <c r="N5" s="4"/>
      <c r="O5" s="102">
        <v>0.2</v>
      </c>
      <c r="P5" s="102">
        <v>0.16</v>
      </c>
      <c r="Q5" s="102">
        <v>0.12</v>
      </c>
      <c r="R5" s="102">
        <v>0.08</v>
      </c>
      <c r="S5" s="102">
        <v>0.02</v>
      </c>
      <c r="T5" s="102">
        <v>0.04</v>
      </c>
      <c r="U5" s="102">
        <v>0.06</v>
      </c>
      <c r="V5" s="102">
        <v>0.1</v>
      </c>
      <c r="W5" s="4" t="str">
        <f t="shared" si="3"/>
        <v>France - Sénégal4618921hMi-temps 1</v>
      </c>
      <c r="X5" s="3" t="s">
        <v>248</v>
      </c>
    </row>
    <row r="6" spans="1:24" x14ac:dyDescent="0.25">
      <c r="A6" s="3" t="s">
        <v>248</v>
      </c>
      <c r="B6" s="71" t="s">
        <v>54</v>
      </c>
      <c r="C6" s="70">
        <v>46189</v>
      </c>
      <c r="D6" s="141" t="s">
        <v>79</v>
      </c>
      <c r="E6" s="3" t="s">
        <v>139</v>
      </c>
      <c r="F6" s="144">
        <f>'[1]CDM 2026 (2)'!$I15</f>
        <v>260000</v>
      </c>
      <c r="G6" s="73">
        <f>'[1]CDM 2026 (2)'!$H15</f>
        <v>18.55</v>
      </c>
      <c r="H6" s="74">
        <f t="shared" si="0"/>
        <v>260000</v>
      </c>
      <c r="I6" s="75">
        <v>0.05</v>
      </c>
      <c r="J6" s="184">
        <f t="shared" si="1"/>
        <v>273000</v>
      </c>
      <c r="K6" s="76"/>
      <c r="L6" s="77">
        <f t="shared" si="2"/>
        <v>5.0000000000000044E-2</v>
      </c>
      <c r="M6" s="4"/>
      <c r="N6" s="4"/>
      <c r="O6" s="102">
        <v>0.1</v>
      </c>
      <c r="P6" s="102">
        <v>0.06</v>
      </c>
      <c r="Q6" s="102">
        <v>0.04</v>
      </c>
      <c r="R6" s="102">
        <v>0.02</v>
      </c>
      <c r="S6" s="102">
        <v>0.02</v>
      </c>
      <c r="T6" s="102">
        <v>0.04</v>
      </c>
      <c r="U6" s="102">
        <v>0.06</v>
      </c>
      <c r="V6" s="102">
        <v>0.1</v>
      </c>
      <c r="W6" s="4" t="str">
        <f t="shared" si="3"/>
        <v>France - Sénégal4618921hMi-temps 2</v>
      </c>
      <c r="X6" s="3" t="s">
        <v>248</v>
      </c>
    </row>
    <row r="7" spans="1:24" x14ac:dyDescent="0.25">
      <c r="A7" s="3" t="s">
        <v>248</v>
      </c>
      <c r="B7" s="71" t="s">
        <v>54</v>
      </c>
      <c r="C7" s="70">
        <v>46189</v>
      </c>
      <c r="D7" s="141" t="s">
        <v>79</v>
      </c>
      <c r="E7" s="3" t="s">
        <v>140</v>
      </c>
      <c r="F7" s="144">
        <f>'[1]CDM 2026 (2)'!$I16</f>
        <v>270000</v>
      </c>
      <c r="G7" s="73">
        <f>'[1]CDM 2026 (2)'!$H16</f>
        <v>19.25</v>
      </c>
      <c r="H7" s="74">
        <f t="shared" si="0"/>
        <v>270000</v>
      </c>
      <c r="I7" s="75">
        <v>0.05</v>
      </c>
      <c r="J7" s="184">
        <f t="shared" si="1"/>
        <v>283500</v>
      </c>
      <c r="K7" s="76"/>
      <c r="L7" s="77">
        <f t="shared" si="2"/>
        <v>5.0000000000000044E-2</v>
      </c>
      <c r="M7" s="4"/>
      <c r="N7" s="4"/>
      <c r="O7" s="102">
        <v>0.1</v>
      </c>
      <c r="P7" s="102">
        <v>0.06</v>
      </c>
      <c r="Q7" s="102">
        <v>0.04</v>
      </c>
      <c r="R7" s="102">
        <v>0.02</v>
      </c>
      <c r="S7" s="102">
        <v>0.08</v>
      </c>
      <c r="T7" s="102">
        <v>0.12</v>
      </c>
      <c r="U7" s="102">
        <v>0.16</v>
      </c>
      <c r="V7" s="102">
        <v>0.2</v>
      </c>
      <c r="W7" s="4" t="str">
        <f t="shared" si="3"/>
        <v>France - Sénégal4618921hMi-temps 3</v>
      </c>
      <c r="X7" s="3" t="s">
        <v>248</v>
      </c>
    </row>
    <row r="8" spans="1:24" x14ac:dyDescent="0.25">
      <c r="A8" s="3" t="s">
        <v>248</v>
      </c>
      <c r="B8" s="71" t="s">
        <v>54</v>
      </c>
      <c r="C8" s="70">
        <v>46189</v>
      </c>
      <c r="D8" s="141" t="s">
        <v>79</v>
      </c>
      <c r="E8" s="3" t="s">
        <v>244</v>
      </c>
      <c r="F8" s="144">
        <f>'[1]CDM 2026 (2)'!$I17</f>
        <v>315000</v>
      </c>
      <c r="G8" s="73">
        <f>'[1]CDM 2026 (2)'!$H17*0.95</f>
        <v>21.375</v>
      </c>
      <c r="H8" s="74">
        <f t="shared" si="0"/>
        <v>315000</v>
      </c>
      <c r="I8" s="75">
        <v>0.05</v>
      </c>
      <c r="J8" s="184">
        <f t="shared" si="1"/>
        <v>330750</v>
      </c>
      <c r="K8" s="76"/>
      <c r="L8" s="77">
        <f t="shared" si="2"/>
        <v>5.0000000000000044E-2</v>
      </c>
      <c r="M8" s="102">
        <v>0.2</v>
      </c>
      <c r="N8" s="102">
        <v>0.2</v>
      </c>
      <c r="O8" s="4"/>
      <c r="P8" s="4"/>
      <c r="Q8" s="4"/>
      <c r="R8" s="4"/>
      <c r="S8" s="4"/>
      <c r="T8" s="4"/>
      <c r="U8" s="4"/>
      <c r="V8" s="4"/>
      <c r="W8" s="4" t="str">
        <f t="shared" si="3"/>
        <v>France - Sénégal4618921hPower break 2</v>
      </c>
      <c r="X8" s="3" t="s">
        <v>248</v>
      </c>
    </row>
    <row r="9" spans="1:24" ht="12.75" customHeight="1" x14ac:dyDescent="0.25">
      <c r="A9" s="3" t="s">
        <v>248</v>
      </c>
      <c r="B9" s="71" t="s">
        <v>54</v>
      </c>
      <c r="C9" s="70">
        <v>46189</v>
      </c>
      <c r="D9" s="141" t="s">
        <v>79</v>
      </c>
      <c r="E9" s="3" t="s">
        <v>119</v>
      </c>
      <c r="F9" s="144">
        <f>'[1]CDM 2026 (2)'!$I18</f>
        <v>115000</v>
      </c>
      <c r="G9" s="73">
        <f>'[1]CDM 2026 (2)'!$H18</f>
        <v>9.6</v>
      </c>
      <c r="H9" s="74">
        <f t="shared" si="0"/>
        <v>115000</v>
      </c>
      <c r="I9" s="75">
        <v>0.05</v>
      </c>
      <c r="J9" s="184">
        <f t="shared" si="1"/>
        <v>120750</v>
      </c>
      <c r="K9" s="76"/>
      <c r="L9" s="77">
        <f t="shared" si="2"/>
        <v>5.0000000000000044E-2</v>
      </c>
      <c r="M9" s="4"/>
      <c r="N9" s="4"/>
      <c r="O9" s="102">
        <v>0.2</v>
      </c>
      <c r="P9" s="102">
        <v>0.16</v>
      </c>
      <c r="Q9" s="102">
        <v>0.12</v>
      </c>
      <c r="R9" s="102">
        <v>0.08</v>
      </c>
      <c r="S9" s="102">
        <v>0.04</v>
      </c>
      <c r="T9" s="102">
        <v>0.08</v>
      </c>
      <c r="U9" s="102">
        <v>0.12</v>
      </c>
      <c r="V9" s="102">
        <v>0.15</v>
      </c>
      <c r="W9" s="4" t="str">
        <f t="shared" si="3"/>
        <v>France - Sénégal4618921hFin match</v>
      </c>
      <c r="X9" s="3" t="s">
        <v>248</v>
      </c>
    </row>
    <row r="10" spans="1:24" x14ac:dyDescent="0.25">
      <c r="A10" s="3" t="s">
        <v>248</v>
      </c>
      <c r="B10" s="71" t="s">
        <v>276</v>
      </c>
      <c r="C10" s="72">
        <v>46188</v>
      </c>
      <c r="D10" s="141" t="s">
        <v>83</v>
      </c>
      <c r="E10" s="3" t="s">
        <v>241</v>
      </c>
      <c r="F10" s="144">
        <f>'[1]CDM 2026'!$I109</f>
        <v>11000</v>
      </c>
      <c r="G10" s="73">
        <f>'[1]CDM 2026'!$H109</f>
        <v>1.2</v>
      </c>
      <c r="H10" s="74">
        <f t="shared" si="0"/>
        <v>11000</v>
      </c>
      <c r="I10" s="75">
        <v>0.05</v>
      </c>
      <c r="J10" s="184">
        <f t="shared" si="1"/>
        <v>11550</v>
      </c>
      <c r="K10" s="76"/>
      <c r="L10" s="77">
        <f t="shared" si="2"/>
        <v>5.0000000000000044E-2</v>
      </c>
      <c r="M10" s="4"/>
      <c r="N10" s="4"/>
      <c r="O10" s="102">
        <v>0.15</v>
      </c>
      <c r="P10" s="102">
        <v>0.12</v>
      </c>
      <c r="Q10" s="102">
        <v>0.08</v>
      </c>
      <c r="R10" s="102">
        <v>0.04</v>
      </c>
      <c r="S10" s="102">
        <v>0.06</v>
      </c>
      <c r="T10" s="102">
        <v>0.1</v>
      </c>
      <c r="U10" s="102">
        <v>0.14000000000000001</v>
      </c>
      <c r="V10" s="102">
        <v>0.16</v>
      </c>
      <c r="W10" s="4" t="str">
        <f t="shared" si="3"/>
        <v>Espagne - Cap vert4618818hAvant Match</v>
      </c>
      <c r="X10" s="3" t="s">
        <v>248</v>
      </c>
    </row>
    <row r="11" spans="1:24" x14ac:dyDescent="0.25">
      <c r="A11" s="3" t="s">
        <v>248</v>
      </c>
      <c r="B11" s="71" t="s">
        <v>276</v>
      </c>
      <c r="C11" s="72">
        <v>46188</v>
      </c>
      <c r="D11" s="141" t="s">
        <v>83</v>
      </c>
      <c r="E11" s="3" t="s">
        <v>242</v>
      </c>
      <c r="F11" s="144">
        <f>'[1]CDM 2026'!$I110</f>
        <v>35000</v>
      </c>
      <c r="G11" s="73">
        <f>'[1]CDM 2026'!$H110</f>
        <v>3.05</v>
      </c>
      <c r="H11" s="74">
        <f t="shared" si="0"/>
        <v>35000</v>
      </c>
      <c r="I11" s="75">
        <v>0.05</v>
      </c>
      <c r="J11" s="184">
        <f t="shared" si="1"/>
        <v>36750</v>
      </c>
      <c r="K11" s="76"/>
      <c r="L11" s="77">
        <f t="shared" si="2"/>
        <v>5.0000000000000044E-2</v>
      </c>
      <c r="M11" s="4"/>
      <c r="N11" s="4"/>
      <c r="O11" s="4"/>
      <c r="P11" s="4"/>
      <c r="Q11" s="4"/>
      <c r="R11" s="4"/>
      <c r="S11" s="4"/>
      <c r="T11" s="4"/>
      <c r="U11" s="4"/>
      <c r="V11" s="4"/>
      <c r="W11" s="4" t="str">
        <f t="shared" si="3"/>
        <v>Espagne - Cap vert4618818hHymnes / Golden</v>
      </c>
      <c r="X11" s="3" t="s">
        <v>248</v>
      </c>
    </row>
    <row r="12" spans="1:24" x14ac:dyDescent="0.25">
      <c r="A12" s="3" t="s">
        <v>248</v>
      </c>
      <c r="B12" s="71" t="s">
        <v>276</v>
      </c>
      <c r="C12" s="72">
        <v>46188</v>
      </c>
      <c r="D12" s="141" t="s">
        <v>83</v>
      </c>
      <c r="E12" s="3" t="s">
        <v>243</v>
      </c>
      <c r="F12" s="144">
        <f>'[1]CDM 2026'!$I111</f>
        <v>52000</v>
      </c>
      <c r="G12" s="73">
        <f>'[1]CDM 2026'!$H111*0.95</f>
        <v>4.3224999999999998</v>
      </c>
      <c r="H12" s="74">
        <f t="shared" si="0"/>
        <v>52000</v>
      </c>
      <c r="I12" s="75">
        <v>0.05</v>
      </c>
      <c r="J12" s="184">
        <f t="shared" si="1"/>
        <v>54600</v>
      </c>
      <c r="K12" s="76"/>
      <c r="L12" s="77">
        <f t="shared" si="2"/>
        <v>5.0000000000000044E-2</v>
      </c>
      <c r="M12" s="102">
        <v>0.2</v>
      </c>
      <c r="N12" s="102">
        <v>0.2</v>
      </c>
      <c r="O12" s="4"/>
      <c r="P12" s="4"/>
      <c r="Q12" s="4"/>
      <c r="R12" s="4"/>
      <c r="S12" s="4"/>
      <c r="T12" s="4"/>
      <c r="U12" s="4"/>
      <c r="V12" s="4"/>
      <c r="W12" s="4" t="str">
        <f t="shared" si="3"/>
        <v>Espagne - Cap vert4618818hPower break 1</v>
      </c>
      <c r="X12" s="3" t="s">
        <v>248</v>
      </c>
    </row>
    <row r="13" spans="1:24" x14ac:dyDescent="0.25">
      <c r="A13" s="3" t="s">
        <v>248</v>
      </c>
      <c r="B13" s="71" t="s">
        <v>276</v>
      </c>
      <c r="C13" s="72">
        <v>46188</v>
      </c>
      <c r="D13" s="141" t="s">
        <v>83</v>
      </c>
      <c r="E13" s="3" t="s">
        <v>138</v>
      </c>
      <c r="F13" s="144">
        <f>'[1]CDM 2026'!$I112</f>
        <v>45000</v>
      </c>
      <c r="G13" s="73">
        <f>'[1]CDM 2026'!$H112</f>
        <v>3.95</v>
      </c>
      <c r="H13" s="74">
        <f t="shared" si="0"/>
        <v>45000</v>
      </c>
      <c r="I13" s="75">
        <v>0.05</v>
      </c>
      <c r="J13" s="184">
        <f t="shared" si="1"/>
        <v>47250</v>
      </c>
      <c r="K13" s="76"/>
      <c r="L13" s="77">
        <f t="shared" si="2"/>
        <v>5.0000000000000044E-2</v>
      </c>
      <c r="M13" s="4"/>
      <c r="N13" s="4"/>
      <c r="O13" s="102">
        <v>0.16</v>
      </c>
      <c r="P13" s="102">
        <v>0.14000000000000001</v>
      </c>
      <c r="Q13" s="102">
        <v>0.1</v>
      </c>
      <c r="R13" s="102">
        <v>0.06</v>
      </c>
      <c r="S13" s="102">
        <v>0.02</v>
      </c>
      <c r="T13" s="102">
        <v>0.04</v>
      </c>
      <c r="U13" s="102">
        <v>0.06</v>
      </c>
      <c r="V13" s="102">
        <v>0.1</v>
      </c>
      <c r="W13" s="4" t="str">
        <f t="shared" si="3"/>
        <v>Espagne - Cap vert4618818hMi-temps 1</v>
      </c>
      <c r="X13" s="3" t="s">
        <v>248</v>
      </c>
    </row>
    <row r="14" spans="1:24" x14ac:dyDescent="0.25">
      <c r="A14" s="3" t="s">
        <v>248</v>
      </c>
      <c r="B14" s="71" t="s">
        <v>276</v>
      </c>
      <c r="C14" s="72">
        <v>46188</v>
      </c>
      <c r="D14" s="141" t="s">
        <v>83</v>
      </c>
      <c r="E14" s="3" t="s">
        <v>139</v>
      </c>
      <c r="F14" s="144">
        <f>'[1]CDM 2026'!$I113</f>
        <v>40000</v>
      </c>
      <c r="G14" s="73">
        <f>'[1]CDM 2026'!$H113</f>
        <v>3.5</v>
      </c>
      <c r="H14" s="74">
        <f t="shared" si="0"/>
        <v>40000</v>
      </c>
      <c r="I14" s="75">
        <v>0.05</v>
      </c>
      <c r="J14" s="184">
        <f t="shared" si="1"/>
        <v>42000</v>
      </c>
      <c r="K14" s="76"/>
      <c r="L14" s="77">
        <f t="shared" si="2"/>
        <v>5.0000000000000044E-2</v>
      </c>
      <c r="M14" s="4"/>
      <c r="N14" s="4"/>
      <c r="O14" s="102">
        <v>0.1</v>
      </c>
      <c r="P14" s="102">
        <v>0.06</v>
      </c>
      <c r="Q14" s="102">
        <v>0.04</v>
      </c>
      <c r="R14" s="102">
        <v>0.02</v>
      </c>
      <c r="S14" s="102">
        <v>0.02</v>
      </c>
      <c r="T14" s="102">
        <v>0.04</v>
      </c>
      <c r="U14" s="102">
        <v>0.06</v>
      </c>
      <c r="V14" s="102">
        <v>0.1</v>
      </c>
      <c r="W14" s="4" t="str">
        <f t="shared" si="3"/>
        <v>Espagne - Cap vert4618818hMi-temps 2</v>
      </c>
      <c r="X14" s="3" t="s">
        <v>248</v>
      </c>
    </row>
    <row r="15" spans="1:24" x14ac:dyDescent="0.25">
      <c r="A15" s="3" t="s">
        <v>248</v>
      </c>
      <c r="B15" s="71" t="s">
        <v>276</v>
      </c>
      <c r="C15" s="72">
        <v>46188</v>
      </c>
      <c r="D15" s="141" t="s">
        <v>83</v>
      </c>
      <c r="E15" s="3" t="s">
        <v>140</v>
      </c>
      <c r="F15" s="144">
        <f>'[1]CDM 2026'!$I114</f>
        <v>45000</v>
      </c>
      <c r="G15" s="73">
        <f>'[1]CDM 2026'!$H114</f>
        <v>3.95</v>
      </c>
      <c r="H15" s="74">
        <f t="shared" si="0"/>
        <v>45000</v>
      </c>
      <c r="I15" s="75">
        <v>0.05</v>
      </c>
      <c r="J15" s="184">
        <f t="shared" si="1"/>
        <v>47250</v>
      </c>
      <c r="K15" s="76"/>
      <c r="L15" s="77">
        <f t="shared" si="2"/>
        <v>5.0000000000000044E-2</v>
      </c>
      <c r="M15" s="4"/>
      <c r="N15" s="4"/>
      <c r="O15" s="102">
        <v>0.1</v>
      </c>
      <c r="P15" s="102">
        <v>0.06</v>
      </c>
      <c r="Q15" s="102">
        <v>0.04</v>
      </c>
      <c r="R15" s="102">
        <v>0.02</v>
      </c>
      <c r="S15" s="102">
        <v>0.06</v>
      </c>
      <c r="T15" s="102">
        <v>0.1</v>
      </c>
      <c r="U15" s="102">
        <v>0.14000000000000001</v>
      </c>
      <c r="V15" s="102">
        <v>0.16</v>
      </c>
      <c r="W15" s="4" t="str">
        <f t="shared" si="3"/>
        <v>Espagne - Cap vert4618818hMi-temps 3</v>
      </c>
      <c r="X15" s="3" t="s">
        <v>248</v>
      </c>
    </row>
    <row r="16" spans="1:24" x14ac:dyDescent="0.25">
      <c r="A16" s="3" t="s">
        <v>248</v>
      </c>
      <c r="B16" s="71" t="s">
        <v>276</v>
      </c>
      <c r="C16" s="72">
        <v>46188</v>
      </c>
      <c r="D16" s="141" t="s">
        <v>83</v>
      </c>
      <c r="E16" s="3" t="s">
        <v>244</v>
      </c>
      <c r="F16" s="144">
        <f>'[1]CDM 2026'!$I115</f>
        <v>52000</v>
      </c>
      <c r="G16" s="73">
        <f>'[1]CDM 2026'!$H115*0.95</f>
        <v>4.3224999999999998</v>
      </c>
      <c r="H16" s="74">
        <f t="shared" si="0"/>
        <v>52000</v>
      </c>
      <c r="I16" s="75">
        <v>0.05</v>
      </c>
      <c r="J16" s="184">
        <f t="shared" si="1"/>
        <v>54600</v>
      </c>
      <c r="K16" s="76"/>
      <c r="L16" s="77">
        <f t="shared" si="2"/>
        <v>5.0000000000000044E-2</v>
      </c>
      <c r="M16" s="102">
        <v>0.2</v>
      </c>
      <c r="N16" s="102">
        <v>0.2</v>
      </c>
      <c r="O16" s="4"/>
      <c r="P16" s="4"/>
      <c r="Q16" s="4"/>
      <c r="R16" s="4"/>
      <c r="S16" s="4"/>
      <c r="T16" s="4"/>
      <c r="U16" s="4"/>
      <c r="V16" s="4"/>
      <c r="W16" s="4" t="str">
        <f t="shared" si="3"/>
        <v>Espagne - Cap vert4618818hPower break 2</v>
      </c>
      <c r="X16" s="3" t="s">
        <v>248</v>
      </c>
    </row>
    <row r="17" spans="1:24" x14ac:dyDescent="0.25">
      <c r="A17" s="3" t="s">
        <v>248</v>
      </c>
      <c r="B17" s="71" t="s">
        <v>276</v>
      </c>
      <c r="C17" s="72">
        <v>46188</v>
      </c>
      <c r="D17" s="141" t="s">
        <v>83</v>
      </c>
      <c r="E17" s="3" t="s">
        <v>119</v>
      </c>
      <c r="F17" s="144">
        <f>'[1]CDM 2026'!$I116</f>
        <v>40000</v>
      </c>
      <c r="G17" s="73">
        <f>'[1]CDM 2026'!$H116</f>
        <v>3.5</v>
      </c>
      <c r="H17" s="74">
        <f t="shared" si="0"/>
        <v>40000</v>
      </c>
      <c r="I17" s="75">
        <v>0.05</v>
      </c>
      <c r="J17" s="184">
        <f t="shared" si="1"/>
        <v>42000</v>
      </c>
      <c r="K17" s="76"/>
      <c r="L17" s="77">
        <f t="shared" si="2"/>
        <v>5.0000000000000044E-2</v>
      </c>
      <c r="M17" s="4"/>
      <c r="N17" s="4"/>
      <c r="O17" s="102">
        <v>0.16</v>
      </c>
      <c r="P17" s="102">
        <v>0.14000000000000001</v>
      </c>
      <c r="Q17" s="102">
        <v>0.1</v>
      </c>
      <c r="R17" s="102">
        <v>0.06</v>
      </c>
      <c r="S17" s="102">
        <v>0.04</v>
      </c>
      <c r="T17" s="102">
        <v>0.08</v>
      </c>
      <c r="U17" s="102">
        <v>0.12</v>
      </c>
      <c r="V17" s="102">
        <v>0.15</v>
      </c>
      <c r="W17" s="4" t="str">
        <f t="shared" si="3"/>
        <v>Espagne - Cap vert4618818hFin match</v>
      </c>
      <c r="X17" s="3" t="s">
        <v>248</v>
      </c>
    </row>
    <row r="18" spans="1:24" x14ac:dyDescent="0.25">
      <c r="A18" s="3" t="s">
        <v>248</v>
      </c>
      <c r="B18" s="71" t="s">
        <v>57</v>
      </c>
      <c r="C18" s="72">
        <v>46190</v>
      </c>
      <c r="D18" s="141" t="s">
        <v>81</v>
      </c>
      <c r="E18" s="3" t="s">
        <v>241</v>
      </c>
      <c r="F18" s="144">
        <f>'[1]CDM 2026 (2)'!$I44</f>
        <v>20000</v>
      </c>
      <c r="G18" s="73">
        <f>'[1]CDM 2026 (2)'!$H44</f>
        <v>1.78</v>
      </c>
      <c r="H18" s="74">
        <f t="shared" si="0"/>
        <v>20000</v>
      </c>
      <c r="I18" s="75">
        <v>0.05</v>
      </c>
      <c r="J18" s="184">
        <f t="shared" si="1"/>
        <v>21000</v>
      </c>
      <c r="K18" s="76"/>
      <c r="L18" s="77">
        <f t="shared" si="2"/>
        <v>5.0000000000000044E-2</v>
      </c>
      <c r="M18" s="4"/>
      <c r="N18" s="4"/>
      <c r="O18" s="102">
        <v>0.15</v>
      </c>
      <c r="P18" s="102">
        <v>0.12</v>
      </c>
      <c r="Q18" s="102">
        <v>0.08</v>
      </c>
      <c r="R18" s="102">
        <v>0.04</v>
      </c>
      <c r="S18" s="102">
        <v>0.06</v>
      </c>
      <c r="T18" s="102">
        <v>0.1</v>
      </c>
      <c r="U18" s="102">
        <v>0.14000000000000001</v>
      </c>
      <c r="V18" s="102">
        <v>0.16</v>
      </c>
      <c r="W18" s="4" t="str">
        <f t="shared" si="3"/>
        <v>Portugal - NCL/JAM/COD4619019hAvant Match</v>
      </c>
      <c r="X18" s="3" t="s">
        <v>248</v>
      </c>
    </row>
    <row r="19" spans="1:24" x14ac:dyDescent="0.25">
      <c r="A19" s="3" t="s">
        <v>248</v>
      </c>
      <c r="B19" s="71" t="s">
        <v>57</v>
      </c>
      <c r="C19" s="72">
        <v>46190</v>
      </c>
      <c r="D19" s="141" t="s">
        <v>81</v>
      </c>
      <c r="E19" s="3" t="s">
        <v>242</v>
      </c>
      <c r="F19" s="144">
        <f>'[1]CDM 2026 (2)'!$I45</f>
        <v>52000</v>
      </c>
      <c r="G19" s="73">
        <f>'[1]CDM 2026 (2)'!$H45</f>
        <v>4.1500000000000004</v>
      </c>
      <c r="H19" s="74">
        <f t="shared" si="0"/>
        <v>52000</v>
      </c>
      <c r="I19" s="75">
        <v>0.05</v>
      </c>
      <c r="J19" s="184">
        <f t="shared" si="1"/>
        <v>54600</v>
      </c>
      <c r="K19" s="76"/>
      <c r="L19" s="77">
        <f t="shared" si="2"/>
        <v>5.0000000000000044E-2</v>
      </c>
      <c r="M19" s="4"/>
      <c r="N19" s="4"/>
      <c r="O19" s="4"/>
      <c r="P19" s="4"/>
      <c r="Q19" s="4"/>
      <c r="R19" s="4"/>
      <c r="S19" s="4"/>
      <c r="T19" s="4"/>
      <c r="U19" s="4"/>
      <c r="V19" s="4"/>
      <c r="W19" s="4" t="str">
        <f t="shared" si="3"/>
        <v>Portugal - NCL/JAM/COD4619019hHymnes / Golden</v>
      </c>
      <c r="X19" s="3" t="s">
        <v>248</v>
      </c>
    </row>
    <row r="20" spans="1:24" x14ac:dyDescent="0.25">
      <c r="A20" s="3" t="s">
        <v>248</v>
      </c>
      <c r="B20" s="71" t="s">
        <v>57</v>
      </c>
      <c r="C20" s="72">
        <v>46190</v>
      </c>
      <c r="D20" s="141" t="s">
        <v>81</v>
      </c>
      <c r="E20" s="3" t="s">
        <v>243</v>
      </c>
      <c r="F20" s="144">
        <f>'[1]CDM 2026 (2)'!$I46</f>
        <v>78000</v>
      </c>
      <c r="G20" s="73">
        <f>'[1]CDM 2026 (2)'!$H46*0.95</f>
        <v>6.46</v>
      </c>
      <c r="H20" s="74">
        <f t="shared" si="0"/>
        <v>78000</v>
      </c>
      <c r="I20" s="75">
        <v>0.05</v>
      </c>
      <c r="J20" s="184">
        <f t="shared" si="1"/>
        <v>81900</v>
      </c>
      <c r="K20" s="76"/>
      <c r="L20" s="77">
        <f t="shared" si="2"/>
        <v>5.0000000000000044E-2</v>
      </c>
      <c r="M20" s="102">
        <v>0.2</v>
      </c>
      <c r="N20" s="102">
        <v>0.2</v>
      </c>
      <c r="O20" s="4"/>
      <c r="P20" s="4"/>
      <c r="Q20" s="4"/>
      <c r="R20" s="4"/>
      <c r="S20" s="4"/>
      <c r="T20" s="4"/>
      <c r="U20" s="4"/>
      <c r="V20" s="4"/>
      <c r="W20" s="4" t="str">
        <f t="shared" si="3"/>
        <v>Portugal - NCL/JAM/COD4619019hPower break 1</v>
      </c>
      <c r="X20" s="3" t="s">
        <v>248</v>
      </c>
    </row>
    <row r="21" spans="1:24" x14ac:dyDescent="0.25">
      <c r="A21" s="3" t="s">
        <v>248</v>
      </c>
      <c r="B21" s="71" t="s">
        <v>57</v>
      </c>
      <c r="C21" s="72">
        <v>46190</v>
      </c>
      <c r="D21" s="141" t="s">
        <v>81</v>
      </c>
      <c r="E21" s="3" t="s">
        <v>138</v>
      </c>
      <c r="F21" s="144">
        <f>'[1]CDM 2026 (2)'!$I47</f>
        <v>65000</v>
      </c>
      <c r="G21" s="73">
        <f>'[1]CDM 2026 (2)'!$H47</f>
        <v>5.65</v>
      </c>
      <c r="H21" s="74">
        <f t="shared" si="0"/>
        <v>65000</v>
      </c>
      <c r="I21" s="75">
        <v>0.05</v>
      </c>
      <c r="J21" s="184">
        <f t="shared" si="1"/>
        <v>68250</v>
      </c>
      <c r="K21" s="76"/>
      <c r="L21" s="77">
        <f t="shared" si="2"/>
        <v>5.0000000000000044E-2</v>
      </c>
      <c r="M21" s="4"/>
      <c r="N21" s="4"/>
      <c r="O21" s="102">
        <v>0.16</v>
      </c>
      <c r="P21" s="102">
        <v>0.14000000000000001</v>
      </c>
      <c r="Q21" s="102">
        <v>0.1</v>
      </c>
      <c r="R21" s="102">
        <v>0.06</v>
      </c>
      <c r="S21" s="102">
        <v>0.02</v>
      </c>
      <c r="T21" s="102">
        <v>0.04</v>
      </c>
      <c r="U21" s="102">
        <v>0.06</v>
      </c>
      <c r="V21" s="102">
        <v>0.1</v>
      </c>
      <c r="W21" s="4" t="str">
        <f t="shared" si="3"/>
        <v>Portugal - NCL/JAM/COD4619019hMi-temps 1</v>
      </c>
      <c r="X21" s="3" t="s">
        <v>248</v>
      </c>
    </row>
    <row r="22" spans="1:24" x14ac:dyDescent="0.25">
      <c r="A22" s="3" t="s">
        <v>248</v>
      </c>
      <c r="B22" s="71" t="s">
        <v>57</v>
      </c>
      <c r="C22" s="72">
        <v>46190</v>
      </c>
      <c r="D22" s="141" t="s">
        <v>81</v>
      </c>
      <c r="E22" s="3" t="s">
        <v>139</v>
      </c>
      <c r="F22" s="144">
        <f>'[1]CDM 2026 (2)'!$I48</f>
        <v>60000</v>
      </c>
      <c r="G22" s="73">
        <f>'[1]CDM 2026 (2)'!$H48</f>
        <v>5.2</v>
      </c>
      <c r="H22" s="74">
        <f t="shared" si="0"/>
        <v>60000</v>
      </c>
      <c r="I22" s="75">
        <v>0.05</v>
      </c>
      <c r="J22" s="184">
        <f t="shared" si="1"/>
        <v>63000</v>
      </c>
      <c r="K22" s="76"/>
      <c r="L22" s="77">
        <f t="shared" si="2"/>
        <v>5.0000000000000044E-2</v>
      </c>
      <c r="M22" s="4"/>
      <c r="N22" s="4"/>
      <c r="O22" s="102">
        <v>0.1</v>
      </c>
      <c r="P22" s="102">
        <v>0.06</v>
      </c>
      <c r="Q22" s="102">
        <v>0.04</v>
      </c>
      <c r="R22" s="102">
        <v>0.02</v>
      </c>
      <c r="S22" s="102">
        <v>0.02</v>
      </c>
      <c r="T22" s="102">
        <v>0.04</v>
      </c>
      <c r="U22" s="102">
        <v>0.06</v>
      </c>
      <c r="V22" s="102">
        <v>0.1</v>
      </c>
      <c r="W22" s="4" t="str">
        <f t="shared" si="3"/>
        <v>Portugal - NCL/JAM/COD4619019hMi-temps 2</v>
      </c>
      <c r="X22" s="3" t="s">
        <v>248</v>
      </c>
    </row>
    <row r="23" spans="1:24" x14ac:dyDescent="0.25">
      <c r="A23" s="3" t="s">
        <v>248</v>
      </c>
      <c r="B23" s="71" t="s">
        <v>57</v>
      </c>
      <c r="C23" s="72">
        <v>46190</v>
      </c>
      <c r="D23" s="141" t="s">
        <v>81</v>
      </c>
      <c r="E23" s="3" t="s">
        <v>140</v>
      </c>
      <c r="F23" s="144">
        <f>'[1]CDM 2026 (2)'!$I49</f>
        <v>65000</v>
      </c>
      <c r="G23" s="73">
        <f>'[1]CDM 2026 (2)'!$H49</f>
        <v>5.65</v>
      </c>
      <c r="H23" s="74">
        <f t="shared" si="0"/>
        <v>65000</v>
      </c>
      <c r="I23" s="75">
        <v>0.05</v>
      </c>
      <c r="J23" s="184">
        <f t="shared" si="1"/>
        <v>68250</v>
      </c>
      <c r="K23" s="76"/>
      <c r="L23" s="77">
        <f t="shared" si="2"/>
        <v>5.0000000000000044E-2</v>
      </c>
      <c r="M23" s="4"/>
      <c r="N23" s="4"/>
      <c r="O23" s="102">
        <v>0.1</v>
      </c>
      <c r="P23" s="102">
        <v>0.06</v>
      </c>
      <c r="Q23" s="102">
        <v>0.04</v>
      </c>
      <c r="R23" s="102">
        <v>0.02</v>
      </c>
      <c r="S23" s="102">
        <v>0.06</v>
      </c>
      <c r="T23" s="102">
        <v>0.1</v>
      </c>
      <c r="U23" s="102">
        <v>0.14000000000000001</v>
      </c>
      <c r="V23" s="102">
        <v>0.16</v>
      </c>
      <c r="W23" s="4" t="str">
        <f t="shared" si="3"/>
        <v>Portugal - NCL/JAM/COD4619019hMi-temps 3</v>
      </c>
      <c r="X23" s="3" t="s">
        <v>248</v>
      </c>
    </row>
    <row r="24" spans="1:24" x14ac:dyDescent="0.25">
      <c r="A24" s="3" t="s">
        <v>248</v>
      </c>
      <c r="B24" s="71" t="s">
        <v>57</v>
      </c>
      <c r="C24" s="72">
        <v>46190</v>
      </c>
      <c r="D24" s="141" t="s">
        <v>81</v>
      </c>
      <c r="E24" s="3" t="s">
        <v>244</v>
      </c>
      <c r="F24" s="144">
        <f>'[1]CDM 2026 (2)'!$I50</f>
        <v>78000</v>
      </c>
      <c r="G24" s="73">
        <f>'[1]CDM 2026 (2)'!$H50*0.95</f>
        <v>6.46</v>
      </c>
      <c r="H24" s="74">
        <f t="shared" si="0"/>
        <v>78000</v>
      </c>
      <c r="I24" s="75">
        <v>0.05</v>
      </c>
      <c r="J24" s="184">
        <f t="shared" si="1"/>
        <v>81900</v>
      </c>
      <c r="K24" s="76"/>
      <c r="L24" s="77">
        <f t="shared" si="2"/>
        <v>5.0000000000000044E-2</v>
      </c>
      <c r="M24" s="102">
        <v>0.2</v>
      </c>
      <c r="N24" s="102">
        <v>0.2</v>
      </c>
      <c r="O24" s="4"/>
      <c r="P24" s="4"/>
      <c r="Q24" s="4"/>
      <c r="R24" s="4"/>
      <c r="S24" s="4"/>
      <c r="T24" s="4"/>
      <c r="U24" s="4"/>
      <c r="V24" s="4"/>
      <c r="W24" s="4" t="str">
        <f t="shared" si="3"/>
        <v>Portugal - NCL/JAM/COD4619019hPower break 2</v>
      </c>
      <c r="X24" s="3" t="s">
        <v>248</v>
      </c>
    </row>
    <row r="25" spans="1:24" x14ac:dyDescent="0.25">
      <c r="A25" s="3" t="s">
        <v>248</v>
      </c>
      <c r="B25" s="71" t="s">
        <v>57</v>
      </c>
      <c r="C25" s="72">
        <v>46190</v>
      </c>
      <c r="D25" s="141" t="s">
        <v>81</v>
      </c>
      <c r="E25" s="3" t="s">
        <v>119</v>
      </c>
      <c r="F25" s="144">
        <f>'[1]CDM 2026 (2)'!$I51</f>
        <v>50000</v>
      </c>
      <c r="G25" s="73">
        <f>'[1]CDM 2026 (2)'!$H51</f>
        <v>4.3499999999999996</v>
      </c>
      <c r="H25" s="74">
        <f t="shared" si="0"/>
        <v>50000</v>
      </c>
      <c r="I25" s="75">
        <v>0.05</v>
      </c>
      <c r="J25" s="184">
        <f t="shared" si="1"/>
        <v>52500</v>
      </c>
      <c r="K25" s="76"/>
      <c r="L25" s="77">
        <f t="shared" si="2"/>
        <v>5.0000000000000044E-2</v>
      </c>
      <c r="M25" s="4"/>
      <c r="N25" s="4"/>
      <c r="O25" s="102">
        <v>0.16</v>
      </c>
      <c r="P25" s="102">
        <v>0.14000000000000001</v>
      </c>
      <c r="Q25" s="102">
        <v>0.1</v>
      </c>
      <c r="R25" s="102">
        <v>0.06</v>
      </c>
      <c r="S25" s="102">
        <v>0.04</v>
      </c>
      <c r="T25" s="102">
        <v>0.08</v>
      </c>
      <c r="U25" s="102">
        <v>0.12</v>
      </c>
      <c r="V25" s="102">
        <v>0.15</v>
      </c>
      <c r="W25" s="4" t="str">
        <f t="shared" si="3"/>
        <v>Portugal - NCL/JAM/COD4619019hFin match</v>
      </c>
      <c r="X25" s="3" t="s">
        <v>248</v>
      </c>
    </row>
    <row r="26" spans="1:24" x14ac:dyDescent="0.25">
      <c r="A26" s="3" t="s">
        <v>248</v>
      </c>
      <c r="B26" s="71" t="s">
        <v>55</v>
      </c>
      <c r="C26" s="72">
        <v>46189</v>
      </c>
      <c r="D26" s="141" t="s">
        <v>80</v>
      </c>
      <c r="E26" s="3" t="s">
        <v>241</v>
      </c>
      <c r="F26" s="144">
        <f>'[1]CDM 2026 (2)'!$I28</f>
        <v>15000</v>
      </c>
      <c r="G26" s="73">
        <f>'[1]CDM 2026 (2)'!$H28</f>
        <v>1.65</v>
      </c>
      <c r="H26" s="74">
        <f t="shared" si="0"/>
        <v>15000</v>
      </c>
      <c r="I26" s="75">
        <v>0.05</v>
      </c>
      <c r="J26" s="184">
        <f t="shared" si="1"/>
        <v>15750</v>
      </c>
      <c r="K26" s="76"/>
      <c r="L26" s="77">
        <f t="shared" si="2"/>
        <v>5.0000000000000044E-2</v>
      </c>
      <c r="M26" s="4"/>
      <c r="N26" s="4"/>
      <c r="O26" s="102">
        <v>0.15</v>
      </c>
      <c r="P26" s="102">
        <v>0.12</v>
      </c>
      <c r="Q26" s="102">
        <v>0.08</v>
      </c>
      <c r="R26" s="102">
        <v>0.04</v>
      </c>
      <c r="S26" s="102">
        <v>0.06</v>
      </c>
      <c r="T26" s="102">
        <v>0.1</v>
      </c>
      <c r="U26" s="102">
        <v>0.14000000000000001</v>
      </c>
      <c r="V26" s="102">
        <v>0.16</v>
      </c>
      <c r="W26" s="4" t="str">
        <f t="shared" si="3"/>
        <v>BOL/SUR/IRQ - Norvège4618924hAvant Match</v>
      </c>
      <c r="X26" s="3" t="s">
        <v>248</v>
      </c>
    </row>
    <row r="27" spans="1:24" x14ac:dyDescent="0.25">
      <c r="A27" s="3" t="s">
        <v>248</v>
      </c>
      <c r="B27" s="71" t="s">
        <v>55</v>
      </c>
      <c r="C27" s="72">
        <v>46189</v>
      </c>
      <c r="D27" s="141" t="s">
        <v>80</v>
      </c>
      <c r="E27" s="3" t="s">
        <v>242</v>
      </c>
      <c r="F27" s="144">
        <f>'[1]CDM 2026 (2)'!$I29</f>
        <v>20000</v>
      </c>
      <c r="G27" s="73">
        <f>'[1]CDM 2026 (2)'!$H29</f>
        <v>2</v>
      </c>
      <c r="H27" s="74">
        <f t="shared" si="0"/>
        <v>20000</v>
      </c>
      <c r="I27" s="75">
        <v>0.05</v>
      </c>
      <c r="J27" s="184">
        <f t="shared" si="1"/>
        <v>21000</v>
      </c>
      <c r="K27" s="76"/>
      <c r="L27" s="77">
        <f t="shared" si="2"/>
        <v>5.0000000000000044E-2</v>
      </c>
      <c r="M27" s="4"/>
      <c r="N27" s="4"/>
      <c r="O27" s="4"/>
      <c r="P27" s="4"/>
      <c r="Q27" s="4"/>
      <c r="R27" s="4"/>
      <c r="S27" s="4"/>
      <c r="T27" s="4"/>
      <c r="U27" s="4"/>
      <c r="V27" s="4"/>
      <c r="W27" s="4" t="str">
        <f t="shared" si="3"/>
        <v>BOL/SUR/IRQ - Norvège4618924hHymnes / Golden</v>
      </c>
      <c r="X27" s="3" t="s">
        <v>248</v>
      </c>
    </row>
    <row r="28" spans="1:24" x14ac:dyDescent="0.25">
      <c r="A28" s="3" t="s">
        <v>248</v>
      </c>
      <c r="B28" s="71" t="s">
        <v>55</v>
      </c>
      <c r="C28" s="72">
        <v>46189</v>
      </c>
      <c r="D28" s="141" t="s">
        <v>80</v>
      </c>
      <c r="E28" s="3" t="s">
        <v>243</v>
      </c>
      <c r="F28" s="144">
        <f>'[1]CDM 2026 (2)'!$I30</f>
        <v>24000</v>
      </c>
      <c r="G28" s="73">
        <f>'[1]CDM 2026 (2)'!$H30*0.95</f>
        <v>2.5649999999999999</v>
      </c>
      <c r="H28" s="74">
        <f t="shared" si="0"/>
        <v>24000</v>
      </c>
      <c r="I28" s="75">
        <v>0.05</v>
      </c>
      <c r="J28" s="184">
        <f t="shared" si="1"/>
        <v>25200</v>
      </c>
      <c r="K28" s="76"/>
      <c r="L28" s="77">
        <f t="shared" si="2"/>
        <v>5.0000000000000044E-2</v>
      </c>
      <c r="M28" s="102">
        <v>0.2</v>
      </c>
      <c r="N28" s="102">
        <v>0.2</v>
      </c>
      <c r="O28" s="4"/>
      <c r="P28" s="4"/>
      <c r="Q28" s="4"/>
      <c r="R28" s="4"/>
      <c r="S28" s="4"/>
      <c r="T28" s="4"/>
      <c r="U28" s="4"/>
      <c r="V28" s="4"/>
      <c r="W28" s="4" t="str">
        <f t="shared" si="3"/>
        <v>BOL/SUR/IRQ - Norvège4618924hPower break 1</v>
      </c>
      <c r="X28" s="3" t="s">
        <v>248</v>
      </c>
    </row>
    <row r="29" spans="1:24" x14ac:dyDescent="0.25">
      <c r="A29" s="3" t="s">
        <v>248</v>
      </c>
      <c r="B29" s="71" t="s">
        <v>55</v>
      </c>
      <c r="C29" s="72">
        <v>46189</v>
      </c>
      <c r="D29" s="141" t="s">
        <v>80</v>
      </c>
      <c r="E29" s="3" t="s">
        <v>138</v>
      </c>
      <c r="F29" s="144">
        <f>'[1]CDM 2026 (2)'!$I31</f>
        <v>20000</v>
      </c>
      <c r="G29" s="73">
        <f>'[1]CDM 2026 (2)'!$H31</f>
        <v>2.2000000000000002</v>
      </c>
      <c r="H29" s="74">
        <f t="shared" si="0"/>
        <v>20000</v>
      </c>
      <c r="I29" s="75">
        <v>0.05</v>
      </c>
      <c r="J29" s="184">
        <f t="shared" si="1"/>
        <v>21000</v>
      </c>
      <c r="K29" s="76"/>
      <c r="L29" s="77">
        <f t="shared" si="2"/>
        <v>5.0000000000000044E-2</v>
      </c>
      <c r="M29" s="4"/>
      <c r="N29" s="4"/>
      <c r="O29" s="102">
        <v>0.16</v>
      </c>
      <c r="P29" s="102">
        <v>0.14000000000000001</v>
      </c>
      <c r="Q29" s="102">
        <v>0.1</v>
      </c>
      <c r="R29" s="102">
        <v>0.06</v>
      </c>
      <c r="S29" s="102">
        <v>0.02</v>
      </c>
      <c r="T29" s="102">
        <v>0.04</v>
      </c>
      <c r="U29" s="102">
        <v>0.06</v>
      </c>
      <c r="V29" s="102">
        <v>0.1</v>
      </c>
      <c r="W29" s="4" t="str">
        <f t="shared" si="3"/>
        <v>BOL/SUR/IRQ - Norvège4618924hMi-temps 1</v>
      </c>
      <c r="X29" s="3" t="s">
        <v>248</v>
      </c>
    </row>
    <row r="30" spans="1:24" x14ac:dyDescent="0.25">
      <c r="A30" s="3" t="s">
        <v>248</v>
      </c>
      <c r="B30" s="71" t="s">
        <v>55</v>
      </c>
      <c r="C30" s="72">
        <v>46189</v>
      </c>
      <c r="D30" s="141" t="s">
        <v>80</v>
      </c>
      <c r="E30" s="3" t="s">
        <v>139</v>
      </c>
      <c r="F30" s="144">
        <f>'[1]CDM 2026 (2)'!$I32</f>
        <v>18000</v>
      </c>
      <c r="G30" s="73">
        <f>'[1]CDM 2026 (2)'!$H32</f>
        <v>2</v>
      </c>
      <c r="H30" s="74">
        <f t="shared" si="0"/>
        <v>18000</v>
      </c>
      <c r="I30" s="75">
        <v>0.05</v>
      </c>
      <c r="J30" s="184">
        <f t="shared" si="1"/>
        <v>18900</v>
      </c>
      <c r="K30" s="76"/>
      <c r="L30" s="77">
        <f t="shared" si="2"/>
        <v>5.0000000000000044E-2</v>
      </c>
      <c r="M30" s="4"/>
      <c r="N30" s="4"/>
      <c r="O30" s="102">
        <v>0.1</v>
      </c>
      <c r="P30" s="102">
        <v>0.06</v>
      </c>
      <c r="Q30" s="102">
        <v>0.04</v>
      </c>
      <c r="R30" s="102">
        <v>0.02</v>
      </c>
      <c r="S30" s="102">
        <v>0.02</v>
      </c>
      <c r="T30" s="102">
        <v>0.04</v>
      </c>
      <c r="U30" s="102">
        <v>0.06</v>
      </c>
      <c r="V30" s="102">
        <v>0.1</v>
      </c>
      <c r="W30" s="4" t="str">
        <f t="shared" si="3"/>
        <v>BOL/SUR/IRQ - Norvège4618924hMi-temps 2</v>
      </c>
      <c r="X30" s="3" t="s">
        <v>248</v>
      </c>
    </row>
    <row r="31" spans="1:24" x14ac:dyDescent="0.25">
      <c r="A31" s="3" t="s">
        <v>248</v>
      </c>
      <c r="B31" s="71" t="s">
        <v>55</v>
      </c>
      <c r="C31" s="72">
        <v>46189</v>
      </c>
      <c r="D31" s="141" t="s">
        <v>80</v>
      </c>
      <c r="E31" s="3" t="s">
        <v>140</v>
      </c>
      <c r="F31" s="144">
        <f>'[1]CDM 2026 (2)'!$I33</f>
        <v>20000</v>
      </c>
      <c r="G31" s="73">
        <f>'[1]CDM 2026 (2)'!$H33</f>
        <v>2.2000000000000002</v>
      </c>
      <c r="H31" s="74">
        <f t="shared" si="0"/>
        <v>20000</v>
      </c>
      <c r="I31" s="75">
        <v>0.05</v>
      </c>
      <c r="J31" s="184">
        <f t="shared" si="1"/>
        <v>21000</v>
      </c>
      <c r="K31" s="76"/>
      <c r="L31" s="77">
        <f t="shared" si="2"/>
        <v>5.0000000000000044E-2</v>
      </c>
      <c r="M31" s="4"/>
      <c r="N31" s="4"/>
      <c r="O31" s="102">
        <v>0.1</v>
      </c>
      <c r="P31" s="102">
        <v>0.06</v>
      </c>
      <c r="Q31" s="102">
        <v>0.04</v>
      </c>
      <c r="R31" s="102">
        <v>0.02</v>
      </c>
      <c r="S31" s="102">
        <v>0.06</v>
      </c>
      <c r="T31" s="102">
        <v>0.1</v>
      </c>
      <c r="U31" s="102">
        <v>0.14000000000000001</v>
      </c>
      <c r="V31" s="102">
        <v>0.16</v>
      </c>
      <c r="W31" s="4" t="str">
        <f t="shared" si="3"/>
        <v>BOL/SUR/IRQ - Norvège4618924hMi-temps 3</v>
      </c>
      <c r="X31" s="3" t="s">
        <v>248</v>
      </c>
    </row>
    <row r="32" spans="1:24" x14ac:dyDescent="0.25">
      <c r="A32" s="3" t="s">
        <v>248</v>
      </c>
      <c r="B32" s="71" t="s">
        <v>55</v>
      </c>
      <c r="C32" s="72">
        <v>46189</v>
      </c>
      <c r="D32" s="141" t="s">
        <v>80</v>
      </c>
      <c r="E32" s="3" t="s">
        <v>244</v>
      </c>
      <c r="F32" s="144">
        <f>'[1]CDM 2026 (2)'!$I34</f>
        <v>22000</v>
      </c>
      <c r="G32" s="73">
        <f>'[1]CDM 2026 (2)'!$H34*0.95</f>
        <v>2.2799999999999998</v>
      </c>
      <c r="H32" s="74">
        <f t="shared" si="0"/>
        <v>22000</v>
      </c>
      <c r="I32" s="75">
        <v>0.05</v>
      </c>
      <c r="J32" s="184">
        <f t="shared" si="1"/>
        <v>23100</v>
      </c>
      <c r="K32" s="76"/>
      <c r="L32" s="77">
        <f t="shared" si="2"/>
        <v>5.0000000000000044E-2</v>
      </c>
      <c r="M32" s="102">
        <v>0.2</v>
      </c>
      <c r="N32" s="102">
        <v>0.2</v>
      </c>
      <c r="O32" s="4"/>
      <c r="P32" s="4"/>
      <c r="Q32" s="4"/>
      <c r="R32" s="4"/>
      <c r="S32" s="4"/>
      <c r="T32" s="4"/>
      <c r="U32" s="4"/>
      <c r="V32" s="4"/>
      <c r="W32" s="4" t="str">
        <f t="shared" si="3"/>
        <v>BOL/SUR/IRQ - Norvège4618924hPower break 2</v>
      </c>
      <c r="X32" s="3" t="s">
        <v>248</v>
      </c>
    </row>
    <row r="33" spans="1:24" x14ac:dyDescent="0.25">
      <c r="A33" s="3" t="s">
        <v>248</v>
      </c>
      <c r="B33" s="71" t="s">
        <v>55</v>
      </c>
      <c r="C33" s="72">
        <v>46189</v>
      </c>
      <c r="D33" s="141" t="s">
        <v>80</v>
      </c>
      <c r="E33" s="3" t="s">
        <v>119</v>
      </c>
      <c r="F33" s="144">
        <f>'[1]CDM 2026 (2)'!$I35</f>
        <v>8000</v>
      </c>
      <c r="G33" s="73">
        <f>'[1]CDM 2026 (2)'!$H35</f>
        <v>0.9</v>
      </c>
      <c r="H33" s="74">
        <f t="shared" si="0"/>
        <v>8000</v>
      </c>
      <c r="I33" s="75">
        <v>0.05</v>
      </c>
      <c r="J33" s="184">
        <f t="shared" si="1"/>
        <v>8400</v>
      </c>
      <c r="K33" s="76"/>
      <c r="L33" s="77">
        <f t="shared" si="2"/>
        <v>5.0000000000000044E-2</v>
      </c>
      <c r="M33" s="4"/>
      <c r="N33" s="4"/>
      <c r="O33" s="102">
        <v>0.16</v>
      </c>
      <c r="P33" s="102">
        <v>0.14000000000000001</v>
      </c>
      <c r="Q33" s="102">
        <v>0.1</v>
      </c>
      <c r="R33" s="102">
        <v>0.06</v>
      </c>
      <c r="S33" s="102">
        <v>0.04</v>
      </c>
      <c r="T33" s="102">
        <v>0.08</v>
      </c>
      <c r="U33" s="102">
        <v>0.12</v>
      </c>
      <c r="V33" s="102">
        <v>0.15</v>
      </c>
      <c r="W33" s="4" t="str">
        <f t="shared" si="3"/>
        <v>BOL/SUR/IRQ - Norvège4618924hFin match</v>
      </c>
      <c r="X33" s="3" t="s">
        <v>248</v>
      </c>
    </row>
    <row r="34" spans="1:24" x14ac:dyDescent="0.25">
      <c r="A34" s="3" t="s">
        <v>248</v>
      </c>
      <c r="B34" s="71" t="s">
        <v>49</v>
      </c>
      <c r="C34" s="72">
        <v>46187</v>
      </c>
      <c r="D34" s="141" t="s">
        <v>81</v>
      </c>
      <c r="E34" s="3" t="s">
        <v>241</v>
      </c>
      <c r="F34" s="144">
        <f>'[1]CDM 2026'!$I77</f>
        <v>22000</v>
      </c>
      <c r="G34" s="73">
        <f>'[1]CDM 2026'!$H77</f>
        <v>1.9</v>
      </c>
      <c r="H34" s="74">
        <f t="shared" si="0"/>
        <v>22000</v>
      </c>
      <c r="I34" s="75">
        <v>0.05</v>
      </c>
      <c r="J34" s="184">
        <f t="shared" si="1"/>
        <v>23100</v>
      </c>
      <c r="K34" s="76"/>
      <c r="L34" s="77">
        <f t="shared" si="2"/>
        <v>5.0000000000000044E-2</v>
      </c>
      <c r="M34" s="4"/>
      <c r="N34" s="4"/>
      <c r="O34" s="102">
        <v>0.15</v>
      </c>
      <c r="P34" s="102">
        <v>0.12</v>
      </c>
      <c r="Q34" s="102">
        <v>0.08</v>
      </c>
      <c r="R34" s="102">
        <v>0.04</v>
      </c>
      <c r="S34" s="102">
        <v>0.06</v>
      </c>
      <c r="T34" s="102">
        <v>0.1</v>
      </c>
      <c r="U34" s="102">
        <v>0.14000000000000001</v>
      </c>
      <c r="V34" s="102">
        <v>0.16</v>
      </c>
      <c r="W34" s="4" t="str">
        <f t="shared" si="3"/>
        <v>Allemagne - Curaçao4618719hAvant Match</v>
      </c>
      <c r="X34" s="3" t="s">
        <v>248</v>
      </c>
    </row>
    <row r="35" spans="1:24" x14ac:dyDescent="0.25">
      <c r="A35" s="3" t="s">
        <v>248</v>
      </c>
      <c r="B35" s="71" t="s">
        <v>49</v>
      </c>
      <c r="C35" s="72">
        <v>46187</v>
      </c>
      <c r="D35" s="141" t="s">
        <v>81</v>
      </c>
      <c r="E35" s="3" t="s">
        <v>242</v>
      </c>
      <c r="F35" s="144">
        <f>'[1]CDM 2026'!$I78</f>
        <v>55000</v>
      </c>
      <c r="G35" s="73">
        <f>'[1]CDM 2026'!$H78</f>
        <v>4.4000000000000004</v>
      </c>
      <c r="H35" s="74">
        <f t="shared" si="0"/>
        <v>55000</v>
      </c>
      <c r="I35" s="75">
        <v>0.05</v>
      </c>
      <c r="J35" s="184">
        <f t="shared" si="1"/>
        <v>57750</v>
      </c>
      <c r="K35" s="76"/>
      <c r="L35" s="77">
        <f t="shared" si="2"/>
        <v>5.0000000000000044E-2</v>
      </c>
      <c r="M35" s="4"/>
      <c r="N35" s="4"/>
      <c r="O35" s="4"/>
      <c r="P35" s="4"/>
      <c r="Q35" s="4"/>
      <c r="R35" s="4"/>
      <c r="S35" s="4"/>
      <c r="T35" s="4"/>
      <c r="U35" s="4"/>
      <c r="V35" s="4"/>
      <c r="W35" s="4" t="str">
        <f t="shared" si="3"/>
        <v>Allemagne - Curaçao4618719hHymnes / Golden</v>
      </c>
      <c r="X35" s="3" t="s">
        <v>248</v>
      </c>
    </row>
    <row r="36" spans="1:24" x14ac:dyDescent="0.25">
      <c r="A36" s="3" t="s">
        <v>248</v>
      </c>
      <c r="B36" s="71" t="s">
        <v>49</v>
      </c>
      <c r="C36" s="72">
        <v>46187</v>
      </c>
      <c r="D36" s="141" t="s">
        <v>81</v>
      </c>
      <c r="E36" s="3" t="s">
        <v>243</v>
      </c>
      <c r="F36" s="144">
        <f>'[1]CDM 2026'!$I79</f>
        <v>70000</v>
      </c>
      <c r="G36" s="73">
        <f>'[1]CDM 2026'!$H79*0.95</f>
        <v>5.794999999999999</v>
      </c>
      <c r="H36" s="74">
        <f t="shared" si="0"/>
        <v>70000</v>
      </c>
      <c r="I36" s="75">
        <v>0.05</v>
      </c>
      <c r="J36" s="184">
        <f t="shared" si="1"/>
        <v>73500</v>
      </c>
      <c r="K36" s="76"/>
      <c r="L36" s="77">
        <f t="shared" si="2"/>
        <v>5.0000000000000044E-2</v>
      </c>
      <c r="M36" s="102">
        <v>0.2</v>
      </c>
      <c r="N36" s="102">
        <v>0.2</v>
      </c>
      <c r="O36" s="4"/>
      <c r="P36" s="4"/>
      <c r="Q36" s="4"/>
      <c r="R36" s="4"/>
      <c r="S36" s="4"/>
      <c r="T36" s="4"/>
      <c r="U36" s="4"/>
      <c r="V36" s="4"/>
      <c r="W36" s="4" t="str">
        <f t="shared" si="3"/>
        <v>Allemagne - Curaçao4618719hPower break 1</v>
      </c>
      <c r="X36" s="3" t="s">
        <v>248</v>
      </c>
    </row>
    <row r="37" spans="1:24" x14ac:dyDescent="0.25">
      <c r="A37" s="3" t="s">
        <v>248</v>
      </c>
      <c r="B37" s="71" t="s">
        <v>49</v>
      </c>
      <c r="C37" s="72">
        <v>46187</v>
      </c>
      <c r="D37" s="141" t="s">
        <v>81</v>
      </c>
      <c r="E37" s="3" t="s">
        <v>138</v>
      </c>
      <c r="F37" s="144">
        <f>'[1]CDM 2026'!$I80</f>
        <v>60000</v>
      </c>
      <c r="G37" s="73">
        <f>'[1]CDM 2026'!$H80</f>
        <v>5.2</v>
      </c>
      <c r="H37" s="74">
        <f t="shared" si="0"/>
        <v>60000</v>
      </c>
      <c r="I37" s="75">
        <v>0.05</v>
      </c>
      <c r="J37" s="184">
        <f t="shared" si="1"/>
        <v>63000</v>
      </c>
      <c r="K37" s="76"/>
      <c r="L37" s="77">
        <f t="shared" si="2"/>
        <v>5.0000000000000044E-2</v>
      </c>
      <c r="M37" s="4"/>
      <c r="N37" s="4"/>
      <c r="O37" s="102">
        <v>0.16</v>
      </c>
      <c r="P37" s="102">
        <v>0.14000000000000001</v>
      </c>
      <c r="Q37" s="102">
        <v>0.1</v>
      </c>
      <c r="R37" s="102">
        <v>0.06</v>
      </c>
      <c r="S37" s="102">
        <v>0.02</v>
      </c>
      <c r="T37" s="102">
        <v>0.04</v>
      </c>
      <c r="U37" s="102">
        <v>0.06</v>
      </c>
      <c r="V37" s="102">
        <v>0.1</v>
      </c>
      <c r="W37" s="4" t="str">
        <f t="shared" si="3"/>
        <v>Allemagne - Curaçao4618719hMi-temps 1</v>
      </c>
      <c r="X37" s="3" t="s">
        <v>248</v>
      </c>
    </row>
    <row r="38" spans="1:24" x14ac:dyDescent="0.25">
      <c r="A38" s="3" t="s">
        <v>248</v>
      </c>
      <c r="B38" s="71" t="s">
        <v>49</v>
      </c>
      <c r="C38" s="72">
        <v>46187</v>
      </c>
      <c r="D38" s="141" t="s">
        <v>81</v>
      </c>
      <c r="E38" s="3" t="s">
        <v>139</v>
      </c>
      <c r="F38" s="144">
        <f>'[1]CDM 2026'!$I81</f>
        <v>55000</v>
      </c>
      <c r="G38" s="73">
        <f>'[1]CDM 2026'!$H81</f>
        <v>4.75</v>
      </c>
      <c r="H38" s="74">
        <f t="shared" si="0"/>
        <v>55000</v>
      </c>
      <c r="I38" s="75">
        <v>0.05</v>
      </c>
      <c r="J38" s="184">
        <f t="shared" si="1"/>
        <v>57750</v>
      </c>
      <c r="K38" s="76"/>
      <c r="L38" s="77">
        <f t="shared" si="2"/>
        <v>5.0000000000000044E-2</v>
      </c>
      <c r="M38" s="4"/>
      <c r="N38" s="4"/>
      <c r="O38" s="102">
        <v>0.1</v>
      </c>
      <c r="P38" s="102">
        <v>0.06</v>
      </c>
      <c r="Q38" s="102">
        <v>0.04</v>
      </c>
      <c r="R38" s="102">
        <v>0.02</v>
      </c>
      <c r="S38" s="102">
        <v>0.02</v>
      </c>
      <c r="T38" s="102">
        <v>0.04</v>
      </c>
      <c r="U38" s="102">
        <v>0.06</v>
      </c>
      <c r="V38" s="102">
        <v>0.1</v>
      </c>
      <c r="W38" s="4" t="str">
        <f t="shared" si="3"/>
        <v>Allemagne - Curaçao4618719hMi-temps 2</v>
      </c>
      <c r="X38" s="3" t="s">
        <v>248</v>
      </c>
    </row>
    <row r="39" spans="1:24" x14ac:dyDescent="0.25">
      <c r="A39" s="3" t="s">
        <v>248</v>
      </c>
      <c r="B39" s="71" t="s">
        <v>49</v>
      </c>
      <c r="C39" s="72">
        <v>46187</v>
      </c>
      <c r="D39" s="141" t="s">
        <v>81</v>
      </c>
      <c r="E39" s="3" t="s">
        <v>140</v>
      </c>
      <c r="F39" s="144">
        <f>'[1]CDM 2026'!$I82</f>
        <v>60000</v>
      </c>
      <c r="G39" s="73">
        <f>'[1]CDM 2026'!$H82</f>
        <v>5.2</v>
      </c>
      <c r="H39" s="74">
        <f t="shared" si="0"/>
        <v>60000</v>
      </c>
      <c r="I39" s="75">
        <v>0.05</v>
      </c>
      <c r="J39" s="184">
        <f t="shared" si="1"/>
        <v>63000</v>
      </c>
      <c r="K39" s="76"/>
      <c r="L39" s="77">
        <f>J39/H39-1</f>
        <v>5.0000000000000044E-2</v>
      </c>
      <c r="M39" s="4"/>
      <c r="N39" s="4"/>
      <c r="O39" s="102">
        <v>0.1</v>
      </c>
      <c r="P39" s="102">
        <v>0.06</v>
      </c>
      <c r="Q39" s="102">
        <v>0.04</v>
      </c>
      <c r="R39" s="102">
        <v>0.02</v>
      </c>
      <c r="S39" s="102">
        <v>0.06</v>
      </c>
      <c r="T39" s="102">
        <v>0.1</v>
      </c>
      <c r="U39" s="102">
        <v>0.14000000000000001</v>
      </c>
      <c r="V39" s="102">
        <v>0.16</v>
      </c>
      <c r="W39" s="4" t="str">
        <f t="shared" si="3"/>
        <v>Allemagne - Curaçao4618719hMi-temps 3</v>
      </c>
      <c r="X39" s="3" t="s">
        <v>248</v>
      </c>
    </row>
    <row r="40" spans="1:24" x14ac:dyDescent="0.25">
      <c r="A40" s="3" t="s">
        <v>248</v>
      </c>
      <c r="B40" s="71" t="s">
        <v>49</v>
      </c>
      <c r="C40" s="72">
        <v>46187</v>
      </c>
      <c r="D40" s="141" t="s">
        <v>81</v>
      </c>
      <c r="E40" s="3" t="s">
        <v>244</v>
      </c>
      <c r="F40" s="144">
        <f>'[1]CDM 2026'!$I83</f>
        <v>70000</v>
      </c>
      <c r="G40" s="73">
        <f>'[1]CDM 2026'!$H83*0.95</f>
        <v>5.794999999999999</v>
      </c>
      <c r="H40" s="74">
        <f t="shared" si="0"/>
        <v>70000</v>
      </c>
      <c r="I40" s="75">
        <v>0.05</v>
      </c>
      <c r="J40" s="184">
        <f t="shared" si="1"/>
        <v>73500</v>
      </c>
      <c r="K40" s="76"/>
      <c r="L40" s="77">
        <f t="shared" ref="L40:L103" si="4">J40/H40-1</f>
        <v>5.0000000000000044E-2</v>
      </c>
      <c r="M40" s="102">
        <v>0.2</v>
      </c>
      <c r="N40" s="102">
        <v>0.2</v>
      </c>
      <c r="O40" s="4"/>
      <c r="P40" s="4"/>
      <c r="Q40" s="4"/>
      <c r="R40" s="4"/>
      <c r="S40" s="4"/>
      <c r="T40" s="4"/>
      <c r="U40" s="4"/>
      <c r="V40" s="4"/>
      <c r="W40" s="4" t="str">
        <f t="shared" si="3"/>
        <v>Allemagne - Curaçao4618719hPower break 2</v>
      </c>
      <c r="X40" s="3" t="s">
        <v>248</v>
      </c>
    </row>
    <row r="41" spans="1:24" x14ac:dyDescent="0.25">
      <c r="A41" s="3" t="s">
        <v>248</v>
      </c>
      <c r="B41" s="71" t="s">
        <v>49</v>
      </c>
      <c r="C41" s="72">
        <v>46187</v>
      </c>
      <c r="D41" s="141" t="s">
        <v>81</v>
      </c>
      <c r="E41" s="3" t="s">
        <v>119</v>
      </c>
      <c r="F41" s="144">
        <f>'[1]CDM 2026'!$I84</f>
        <v>50000</v>
      </c>
      <c r="G41" s="73">
        <f>'[1]CDM 2026'!$H84</f>
        <v>4.3499999999999996</v>
      </c>
      <c r="H41" s="74">
        <f t="shared" si="0"/>
        <v>50000</v>
      </c>
      <c r="I41" s="75">
        <v>0.05</v>
      </c>
      <c r="J41" s="184">
        <f t="shared" si="1"/>
        <v>52500</v>
      </c>
      <c r="K41" s="76"/>
      <c r="L41" s="77">
        <f t="shared" si="4"/>
        <v>5.0000000000000044E-2</v>
      </c>
      <c r="M41" s="4"/>
      <c r="N41" s="4"/>
      <c r="O41" s="102">
        <v>0.16</v>
      </c>
      <c r="P41" s="102">
        <v>0.14000000000000001</v>
      </c>
      <c r="Q41" s="102">
        <v>0.1</v>
      </c>
      <c r="R41" s="102">
        <v>0.06</v>
      </c>
      <c r="S41" s="102">
        <v>0.04</v>
      </c>
      <c r="T41" s="102">
        <v>0.08</v>
      </c>
      <c r="U41" s="102">
        <v>0.12</v>
      </c>
      <c r="V41" s="102">
        <v>0.15</v>
      </c>
      <c r="W41" s="4" t="str">
        <f t="shared" si="3"/>
        <v>Allemagne - Curaçao4618719hFin match</v>
      </c>
      <c r="X41" s="3" t="s">
        <v>248</v>
      </c>
    </row>
    <row r="42" spans="1:24" x14ac:dyDescent="0.25">
      <c r="A42" s="3" t="s">
        <v>248</v>
      </c>
      <c r="B42" s="71" t="s">
        <v>52</v>
      </c>
      <c r="C42" s="72">
        <v>46188</v>
      </c>
      <c r="D42" s="141" t="s">
        <v>80</v>
      </c>
      <c r="E42" s="3" t="s">
        <v>241</v>
      </c>
      <c r="F42" s="144">
        <f>'[1]CDM 2026'!$I141</f>
        <v>11000</v>
      </c>
      <c r="G42" s="103">
        <f>'[1]CDM 2026'!$H141</f>
        <v>1.2</v>
      </c>
      <c r="H42" s="74">
        <f t="shared" si="0"/>
        <v>11000</v>
      </c>
      <c r="I42" s="75">
        <v>0.05</v>
      </c>
      <c r="J42" s="184">
        <f t="shared" si="1"/>
        <v>11550</v>
      </c>
      <c r="K42" s="76"/>
      <c r="L42" s="77">
        <f t="shared" si="4"/>
        <v>5.0000000000000044E-2</v>
      </c>
      <c r="M42" s="4"/>
      <c r="N42" s="4"/>
      <c r="O42" s="102">
        <v>0.15</v>
      </c>
      <c r="P42" s="102">
        <v>0.12</v>
      </c>
      <c r="Q42" s="102">
        <v>0.08</v>
      </c>
      <c r="R42" s="102">
        <v>0.04</v>
      </c>
      <c r="S42" s="102">
        <v>0.06</v>
      </c>
      <c r="T42" s="102">
        <v>0.1</v>
      </c>
      <c r="U42" s="102">
        <v>0.14000000000000001</v>
      </c>
      <c r="V42" s="102">
        <v>0.16</v>
      </c>
      <c r="W42" s="4" t="str">
        <f t="shared" si="3"/>
        <v>Arabie Saoudite - Uruguay4618824hAvant Match</v>
      </c>
      <c r="X42" s="3" t="s">
        <v>248</v>
      </c>
    </row>
    <row r="43" spans="1:24" x14ac:dyDescent="0.25">
      <c r="A43" s="3" t="s">
        <v>248</v>
      </c>
      <c r="B43" s="71" t="s">
        <v>52</v>
      </c>
      <c r="C43" s="72">
        <v>46188</v>
      </c>
      <c r="D43" s="141" t="s">
        <v>80</v>
      </c>
      <c r="E43" s="3" t="s">
        <v>242</v>
      </c>
      <c r="F43" s="144">
        <f>'[1]CDM 2026'!$I142</f>
        <v>15000</v>
      </c>
      <c r="G43" s="103">
        <f>'[1]CDM 2026'!$H142</f>
        <v>1.5</v>
      </c>
      <c r="H43" s="74">
        <f t="shared" si="0"/>
        <v>15000</v>
      </c>
      <c r="I43" s="75">
        <v>0.05</v>
      </c>
      <c r="J43" s="184">
        <f t="shared" si="1"/>
        <v>15750</v>
      </c>
      <c r="K43" s="76"/>
      <c r="L43" s="77">
        <f t="shared" si="4"/>
        <v>5.0000000000000044E-2</v>
      </c>
      <c r="M43" s="4"/>
      <c r="N43" s="4"/>
      <c r="O43" s="4"/>
      <c r="P43" s="4"/>
      <c r="Q43" s="4"/>
      <c r="R43" s="4"/>
      <c r="S43" s="4"/>
      <c r="T43" s="4"/>
      <c r="U43" s="4"/>
      <c r="V43" s="4"/>
      <c r="W43" s="4" t="str">
        <f t="shared" si="3"/>
        <v>Arabie Saoudite - Uruguay4618824hHymnes / Golden</v>
      </c>
      <c r="X43" s="3" t="s">
        <v>248</v>
      </c>
    </row>
    <row r="44" spans="1:24" x14ac:dyDescent="0.25">
      <c r="A44" s="3" t="s">
        <v>248</v>
      </c>
      <c r="B44" s="71" t="s">
        <v>52</v>
      </c>
      <c r="C44" s="72">
        <v>46188</v>
      </c>
      <c r="D44" s="141" t="s">
        <v>80</v>
      </c>
      <c r="E44" s="3" t="s">
        <v>243</v>
      </c>
      <c r="F44" s="144">
        <f>'[1]CDM 2026'!$I143</f>
        <v>15000</v>
      </c>
      <c r="G44" s="103">
        <f>'[1]CDM 2026'!$H143*0.95</f>
        <v>1.615</v>
      </c>
      <c r="H44" s="74">
        <f t="shared" si="0"/>
        <v>15000</v>
      </c>
      <c r="I44" s="75">
        <v>0.05</v>
      </c>
      <c r="J44" s="184">
        <f t="shared" si="1"/>
        <v>15750</v>
      </c>
      <c r="K44" s="76"/>
      <c r="L44" s="77">
        <f t="shared" si="4"/>
        <v>5.0000000000000044E-2</v>
      </c>
      <c r="M44" s="102">
        <v>0.2</v>
      </c>
      <c r="N44" s="102">
        <v>0.2</v>
      </c>
      <c r="O44" s="4"/>
      <c r="P44" s="4"/>
      <c r="Q44" s="4"/>
      <c r="R44" s="4"/>
      <c r="S44" s="4"/>
      <c r="T44" s="4"/>
      <c r="U44" s="4"/>
      <c r="V44" s="4"/>
      <c r="W44" s="4" t="str">
        <f t="shared" si="3"/>
        <v>Arabie Saoudite - Uruguay4618824hPower break 1</v>
      </c>
      <c r="X44" s="3" t="s">
        <v>248</v>
      </c>
    </row>
    <row r="45" spans="1:24" x14ac:dyDescent="0.25">
      <c r="A45" s="3" t="s">
        <v>248</v>
      </c>
      <c r="B45" s="71" t="s">
        <v>52</v>
      </c>
      <c r="C45" s="72">
        <v>46188</v>
      </c>
      <c r="D45" s="141" t="s">
        <v>80</v>
      </c>
      <c r="E45" s="3" t="s">
        <v>138</v>
      </c>
      <c r="F45" s="144">
        <f>'[1]CDM 2026'!$I144</f>
        <v>13000</v>
      </c>
      <c r="G45" s="103">
        <f>'[1]CDM 2026'!$H144</f>
        <v>1.4</v>
      </c>
      <c r="H45" s="74">
        <f t="shared" si="0"/>
        <v>13000</v>
      </c>
      <c r="I45" s="75">
        <v>0.05</v>
      </c>
      <c r="J45" s="184">
        <f t="shared" si="1"/>
        <v>13650</v>
      </c>
      <c r="K45" s="76"/>
      <c r="L45" s="77">
        <f t="shared" si="4"/>
        <v>5.0000000000000044E-2</v>
      </c>
      <c r="M45" s="4"/>
      <c r="N45" s="4"/>
      <c r="O45" s="102">
        <v>0.16</v>
      </c>
      <c r="P45" s="102">
        <v>0.14000000000000001</v>
      </c>
      <c r="Q45" s="102">
        <v>0.1</v>
      </c>
      <c r="R45" s="102">
        <v>0.06</v>
      </c>
      <c r="S45" s="102">
        <v>0.02</v>
      </c>
      <c r="T45" s="102">
        <v>0.04</v>
      </c>
      <c r="U45" s="102">
        <v>0.06</v>
      </c>
      <c r="V45" s="102">
        <v>0.1</v>
      </c>
      <c r="W45" s="4" t="str">
        <f t="shared" si="3"/>
        <v>Arabie Saoudite - Uruguay4618824hMi-temps 1</v>
      </c>
      <c r="X45" s="3" t="s">
        <v>248</v>
      </c>
    </row>
    <row r="46" spans="1:24" x14ac:dyDescent="0.25">
      <c r="A46" s="3" t="s">
        <v>248</v>
      </c>
      <c r="B46" s="71" t="s">
        <v>52</v>
      </c>
      <c r="C46" s="72">
        <v>46188</v>
      </c>
      <c r="D46" s="141" t="s">
        <v>80</v>
      </c>
      <c r="E46" s="3" t="s">
        <v>139</v>
      </c>
      <c r="F46" s="144">
        <f>'[1]CDM 2026'!$I145</f>
        <v>10000</v>
      </c>
      <c r="G46" s="103">
        <f>'[1]CDM 2026'!$H145</f>
        <v>1.1000000000000001</v>
      </c>
      <c r="H46" s="74">
        <f t="shared" si="0"/>
        <v>10000</v>
      </c>
      <c r="I46" s="75">
        <v>0.05</v>
      </c>
      <c r="J46" s="184">
        <f t="shared" si="1"/>
        <v>10500</v>
      </c>
      <c r="K46" s="76"/>
      <c r="L46" s="77">
        <f t="shared" si="4"/>
        <v>5.0000000000000044E-2</v>
      </c>
      <c r="M46" s="4"/>
      <c r="N46" s="4"/>
      <c r="O46" s="102">
        <v>0.1</v>
      </c>
      <c r="P46" s="102">
        <v>0.06</v>
      </c>
      <c r="Q46" s="102">
        <v>0.04</v>
      </c>
      <c r="R46" s="102">
        <v>0.02</v>
      </c>
      <c r="S46" s="102">
        <v>0.02</v>
      </c>
      <c r="T46" s="102">
        <v>0.04</v>
      </c>
      <c r="U46" s="102">
        <v>0.06</v>
      </c>
      <c r="V46" s="102">
        <v>0.1</v>
      </c>
      <c r="W46" s="4" t="str">
        <f t="shared" si="3"/>
        <v>Arabie Saoudite - Uruguay4618824hMi-temps 2</v>
      </c>
      <c r="X46" s="3" t="s">
        <v>248</v>
      </c>
    </row>
    <row r="47" spans="1:24" x14ac:dyDescent="0.25">
      <c r="A47" s="3" t="s">
        <v>248</v>
      </c>
      <c r="B47" s="71" t="s">
        <v>52</v>
      </c>
      <c r="C47" s="72">
        <v>46188</v>
      </c>
      <c r="D47" s="141" t="s">
        <v>80</v>
      </c>
      <c r="E47" s="3" t="s">
        <v>140</v>
      </c>
      <c r="F47" s="144">
        <f>'[1]CDM 2026'!$I146</f>
        <v>13000</v>
      </c>
      <c r="G47" s="103">
        <f>'[1]CDM 2026'!$H146</f>
        <v>1.4</v>
      </c>
      <c r="H47" s="74">
        <f t="shared" si="0"/>
        <v>13000</v>
      </c>
      <c r="I47" s="75">
        <v>0.05</v>
      </c>
      <c r="J47" s="184">
        <f t="shared" si="1"/>
        <v>13650</v>
      </c>
      <c r="K47" s="76"/>
      <c r="L47" s="77">
        <f t="shared" si="4"/>
        <v>5.0000000000000044E-2</v>
      </c>
      <c r="M47" s="4"/>
      <c r="N47" s="4"/>
      <c r="O47" s="102">
        <v>0.1</v>
      </c>
      <c r="P47" s="102">
        <v>0.06</v>
      </c>
      <c r="Q47" s="102">
        <v>0.04</v>
      </c>
      <c r="R47" s="102">
        <v>0.02</v>
      </c>
      <c r="S47" s="102">
        <v>0.06</v>
      </c>
      <c r="T47" s="102">
        <v>0.1</v>
      </c>
      <c r="U47" s="102">
        <v>0.14000000000000001</v>
      </c>
      <c r="V47" s="102">
        <v>0.16</v>
      </c>
      <c r="W47" s="4" t="str">
        <f t="shared" si="3"/>
        <v>Arabie Saoudite - Uruguay4618824hMi-temps 3</v>
      </c>
      <c r="X47" s="3" t="s">
        <v>248</v>
      </c>
    </row>
    <row r="48" spans="1:24" x14ac:dyDescent="0.25">
      <c r="A48" s="3" t="s">
        <v>248</v>
      </c>
      <c r="B48" s="71" t="s">
        <v>52</v>
      </c>
      <c r="C48" s="72">
        <v>46188</v>
      </c>
      <c r="D48" s="141" t="s">
        <v>80</v>
      </c>
      <c r="E48" s="3" t="s">
        <v>244</v>
      </c>
      <c r="F48" s="144">
        <f>'[1]CDM 2026'!$I147</f>
        <v>14000</v>
      </c>
      <c r="G48" s="103">
        <f>'[1]CDM 2026'!$H147*0.95</f>
        <v>1.52</v>
      </c>
      <c r="H48" s="74">
        <f t="shared" si="0"/>
        <v>14000</v>
      </c>
      <c r="I48" s="75">
        <v>0.05</v>
      </c>
      <c r="J48" s="184">
        <f t="shared" si="1"/>
        <v>14700</v>
      </c>
      <c r="K48" s="76"/>
      <c r="L48" s="77">
        <f t="shared" si="4"/>
        <v>5.0000000000000044E-2</v>
      </c>
      <c r="M48" s="102">
        <v>0.2</v>
      </c>
      <c r="N48" s="102">
        <v>0.2</v>
      </c>
      <c r="O48" s="4"/>
      <c r="P48" s="4"/>
      <c r="Q48" s="4"/>
      <c r="R48" s="4"/>
      <c r="S48" s="4"/>
      <c r="T48" s="4"/>
      <c r="U48" s="4"/>
      <c r="V48" s="4"/>
      <c r="W48" s="4" t="str">
        <f t="shared" si="3"/>
        <v>Arabie Saoudite - Uruguay4618824hPower break 2</v>
      </c>
      <c r="X48" s="3" t="s">
        <v>248</v>
      </c>
    </row>
    <row r="49" spans="1:24" x14ac:dyDescent="0.25">
      <c r="A49" s="3" t="s">
        <v>248</v>
      </c>
      <c r="B49" s="71" t="s">
        <v>52</v>
      </c>
      <c r="C49" s="72">
        <v>46188</v>
      </c>
      <c r="D49" s="141" t="s">
        <v>80</v>
      </c>
      <c r="E49" s="3" t="s">
        <v>119</v>
      </c>
      <c r="F49" s="144">
        <f>'[1]CDM 2026'!$I148</f>
        <v>5000</v>
      </c>
      <c r="G49" s="103">
        <f>'[1]CDM 2026'!$H148</f>
        <v>0.5</v>
      </c>
      <c r="H49" s="74">
        <f t="shared" si="0"/>
        <v>5000</v>
      </c>
      <c r="I49" s="75">
        <v>0.05</v>
      </c>
      <c r="J49" s="184">
        <f t="shared" si="1"/>
        <v>5250</v>
      </c>
      <c r="K49" s="76"/>
      <c r="L49" s="77">
        <f t="shared" si="4"/>
        <v>5.0000000000000044E-2</v>
      </c>
      <c r="M49" s="4"/>
      <c r="N49" s="4"/>
      <c r="O49" s="102">
        <v>0.16</v>
      </c>
      <c r="P49" s="102">
        <v>0.14000000000000001</v>
      </c>
      <c r="Q49" s="102">
        <v>0.1</v>
      </c>
      <c r="R49" s="102">
        <v>0.06</v>
      </c>
      <c r="S49" s="102">
        <v>0.04</v>
      </c>
      <c r="T49" s="102">
        <v>0.08</v>
      </c>
      <c r="U49" s="102">
        <v>0.12</v>
      </c>
      <c r="V49" s="102">
        <v>0.15</v>
      </c>
      <c r="W49" s="4" t="str">
        <f t="shared" si="3"/>
        <v>Arabie Saoudite - Uruguay4618824hFin match</v>
      </c>
      <c r="X49" s="3" t="s">
        <v>248</v>
      </c>
    </row>
    <row r="50" spans="1:24" x14ac:dyDescent="0.25">
      <c r="A50" s="3" t="s">
        <v>248</v>
      </c>
      <c r="B50" s="71" t="s">
        <v>48</v>
      </c>
      <c r="C50" s="72">
        <v>46186</v>
      </c>
      <c r="D50" s="141" t="s">
        <v>79</v>
      </c>
      <c r="E50" s="3" t="s">
        <v>241</v>
      </c>
      <c r="F50" s="144">
        <f>'[1]CDM 2026'!$I45</f>
        <v>28000</v>
      </c>
      <c r="G50" s="103">
        <f>'[1]CDM 2026'!$H45</f>
        <v>2</v>
      </c>
      <c r="H50" s="74">
        <f t="shared" si="0"/>
        <v>28000</v>
      </c>
      <c r="I50" s="75">
        <v>0.05</v>
      </c>
      <c r="J50" s="184">
        <f t="shared" si="1"/>
        <v>29400</v>
      </c>
      <c r="K50" s="76"/>
      <c r="L50" s="77">
        <f t="shared" si="4"/>
        <v>5.0000000000000044E-2</v>
      </c>
      <c r="M50" s="4"/>
      <c r="N50" s="4"/>
      <c r="O50" s="102">
        <v>0.15</v>
      </c>
      <c r="P50" s="102">
        <v>0.12</v>
      </c>
      <c r="Q50" s="102">
        <v>0.08</v>
      </c>
      <c r="R50" s="102">
        <v>0.04</v>
      </c>
      <c r="S50" s="102">
        <v>0.06</v>
      </c>
      <c r="T50" s="102">
        <v>0.1</v>
      </c>
      <c r="U50" s="102">
        <v>0.14000000000000001</v>
      </c>
      <c r="V50" s="102">
        <v>0.16</v>
      </c>
      <c r="W50" s="4" t="str">
        <f t="shared" si="3"/>
        <v>Qatar - Suisse4618621hAvant Match</v>
      </c>
      <c r="X50" s="3" t="s">
        <v>248</v>
      </c>
    </row>
    <row r="51" spans="1:24" x14ac:dyDescent="0.25">
      <c r="A51" s="3" t="s">
        <v>248</v>
      </c>
      <c r="B51" s="71" t="s">
        <v>48</v>
      </c>
      <c r="C51" s="72">
        <v>46186</v>
      </c>
      <c r="D51" s="141" t="s">
        <v>79</v>
      </c>
      <c r="E51" s="3" t="s">
        <v>242</v>
      </c>
      <c r="F51" s="144">
        <f>'[1]CDM 2026'!$I46</f>
        <v>55000</v>
      </c>
      <c r="G51" s="103">
        <f>'[1]CDM 2026'!$H46</f>
        <v>3.65</v>
      </c>
      <c r="H51" s="74">
        <f t="shared" si="0"/>
        <v>55000</v>
      </c>
      <c r="I51" s="75">
        <v>0.05</v>
      </c>
      <c r="J51" s="184">
        <f t="shared" si="1"/>
        <v>57750</v>
      </c>
      <c r="K51" s="76"/>
      <c r="L51" s="77">
        <f t="shared" si="4"/>
        <v>5.0000000000000044E-2</v>
      </c>
      <c r="M51" s="4"/>
      <c r="N51" s="4"/>
      <c r="O51" s="4"/>
      <c r="P51" s="4"/>
      <c r="Q51" s="4"/>
      <c r="R51" s="4"/>
      <c r="S51" s="4"/>
      <c r="T51" s="4"/>
      <c r="U51" s="4"/>
      <c r="V51" s="4"/>
      <c r="W51" s="4" t="str">
        <f t="shared" si="3"/>
        <v>Qatar - Suisse4618621hHymnes / Golden</v>
      </c>
      <c r="X51" s="3" t="s">
        <v>248</v>
      </c>
    </row>
    <row r="52" spans="1:24" x14ac:dyDescent="0.25">
      <c r="A52" s="3" t="s">
        <v>248</v>
      </c>
      <c r="B52" s="71" t="s">
        <v>48</v>
      </c>
      <c r="C52" s="72">
        <v>46186</v>
      </c>
      <c r="D52" s="141" t="s">
        <v>79</v>
      </c>
      <c r="E52" s="3" t="s">
        <v>243</v>
      </c>
      <c r="F52" s="144">
        <f>'[1]CDM 2026'!$I47</f>
        <v>75000</v>
      </c>
      <c r="G52" s="103">
        <f>'[1]CDM 2026'!$H47*0.95</f>
        <v>5.0824999999999996</v>
      </c>
      <c r="H52" s="74">
        <f t="shared" si="0"/>
        <v>75000</v>
      </c>
      <c r="I52" s="75">
        <v>0.05</v>
      </c>
      <c r="J52" s="184">
        <f t="shared" si="1"/>
        <v>78750</v>
      </c>
      <c r="K52" s="76"/>
      <c r="L52" s="77">
        <f t="shared" si="4"/>
        <v>5.0000000000000044E-2</v>
      </c>
      <c r="M52" s="102">
        <v>0.2</v>
      </c>
      <c r="N52" s="102">
        <v>0.2</v>
      </c>
      <c r="O52" s="4"/>
      <c r="P52" s="4"/>
      <c r="Q52" s="4"/>
      <c r="R52" s="4"/>
      <c r="S52" s="4"/>
      <c r="T52" s="4"/>
      <c r="U52" s="4"/>
      <c r="V52" s="4"/>
      <c r="W52" s="4" t="str">
        <f t="shared" si="3"/>
        <v>Qatar - Suisse4618621hPower break 1</v>
      </c>
      <c r="X52" s="3" t="s">
        <v>248</v>
      </c>
    </row>
    <row r="53" spans="1:24" x14ac:dyDescent="0.25">
      <c r="A53" s="3" t="s">
        <v>248</v>
      </c>
      <c r="B53" s="71" t="s">
        <v>48</v>
      </c>
      <c r="C53" s="72">
        <v>46186</v>
      </c>
      <c r="D53" s="141" t="s">
        <v>79</v>
      </c>
      <c r="E53" s="3" t="s">
        <v>138</v>
      </c>
      <c r="F53" s="144">
        <f>'[1]CDM 2026'!$I48</f>
        <v>65000</v>
      </c>
      <c r="G53" s="103">
        <f>'[1]CDM 2026'!$H48</f>
        <v>4.6500000000000004</v>
      </c>
      <c r="H53" s="74">
        <f t="shared" si="0"/>
        <v>65000</v>
      </c>
      <c r="I53" s="75">
        <v>0.05</v>
      </c>
      <c r="J53" s="184">
        <f t="shared" si="1"/>
        <v>68250</v>
      </c>
      <c r="K53" s="76"/>
      <c r="L53" s="77">
        <f t="shared" si="4"/>
        <v>5.0000000000000044E-2</v>
      </c>
      <c r="M53" s="4"/>
      <c r="N53" s="4"/>
      <c r="O53" s="102">
        <v>0.16</v>
      </c>
      <c r="P53" s="102">
        <v>0.14000000000000001</v>
      </c>
      <c r="Q53" s="102">
        <v>0.1</v>
      </c>
      <c r="R53" s="102">
        <v>0.06</v>
      </c>
      <c r="S53" s="102">
        <v>0.02</v>
      </c>
      <c r="T53" s="102">
        <v>0.04</v>
      </c>
      <c r="U53" s="102">
        <v>0.06</v>
      </c>
      <c r="V53" s="102">
        <v>0.1</v>
      </c>
      <c r="W53" s="4" t="str">
        <f t="shared" si="3"/>
        <v>Qatar - Suisse4618621hMi-temps 1</v>
      </c>
      <c r="X53" s="3" t="s">
        <v>248</v>
      </c>
    </row>
    <row r="54" spans="1:24" x14ac:dyDescent="0.25">
      <c r="A54" s="3" t="s">
        <v>248</v>
      </c>
      <c r="B54" s="71" t="s">
        <v>48</v>
      </c>
      <c r="C54" s="72">
        <v>46186</v>
      </c>
      <c r="D54" s="141" t="s">
        <v>79</v>
      </c>
      <c r="E54" s="3" t="s">
        <v>139</v>
      </c>
      <c r="F54" s="144">
        <f>'[1]CDM 2026'!$I49</f>
        <v>60000</v>
      </c>
      <c r="G54" s="103">
        <f>'[1]CDM 2026'!$H49</f>
        <v>4.25</v>
      </c>
      <c r="H54" s="74">
        <f t="shared" si="0"/>
        <v>60000</v>
      </c>
      <c r="I54" s="75">
        <v>0.05</v>
      </c>
      <c r="J54" s="184">
        <f t="shared" si="1"/>
        <v>63000</v>
      </c>
      <c r="K54" s="76"/>
      <c r="L54" s="77">
        <f t="shared" si="4"/>
        <v>5.0000000000000044E-2</v>
      </c>
      <c r="M54" s="4"/>
      <c r="N54" s="4"/>
      <c r="O54" s="102">
        <v>0.1</v>
      </c>
      <c r="P54" s="102">
        <v>0.06</v>
      </c>
      <c r="Q54" s="102">
        <v>0.04</v>
      </c>
      <c r="R54" s="102">
        <v>0.02</v>
      </c>
      <c r="S54" s="102">
        <v>0.02</v>
      </c>
      <c r="T54" s="102">
        <v>0.04</v>
      </c>
      <c r="U54" s="102">
        <v>0.06</v>
      </c>
      <c r="V54" s="102">
        <v>0.1</v>
      </c>
      <c r="W54" s="4" t="str">
        <f t="shared" si="3"/>
        <v>Qatar - Suisse4618621hMi-temps 2</v>
      </c>
      <c r="X54" s="3" t="s">
        <v>248</v>
      </c>
    </row>
    <row r="55" spans="1:24" x14ac:dyDescent="0.25">
      <c r="A55" s="3" t="s">
        <v>248</v>
      </c>
      <c r="B55" s="71" t="s">
        <v>48</v>
      </c>
      <c r="C55" s="72">
        <v>46186</v>
      </c>
      <c r="D55" s="141" t="s">
        <v>79</v>
      </c>
      <c r="E55" s="3" t="s">
        <v>140</v>
      </c>
      <c r="F55" s="144">
        <f>'[1]CDM 2026'!$I50</f>
        <v>65000</v>
      </c>
      <c r="G55" s="103">
        <f>'[1]CDM 2026'!$H50</f>
        <v>4.6500000000000004</v>
      </c>
      <c r="H55" s="74">
        <f t="shared" si="0"/>
        <v>65000</v>
      </c>
      <c r="I55" s="75">
        <v>0.05</v>
      </c>
      <c r="J55" s="184">
        <f t="shared" si="1"/>
        <v>68250</v>
      </c>
      <c r="K55" s="76"/>
      <c r="L55" s="77">
        <f t="shared" si="4"/>
        <v>5.0000000000000044E-2</v>
      </c>
      <c r="M55" s="4"/>
      <c r="N55" s="4"/>
      <c r="O55" s="102">
        <v>0.1</v>
      </c>
      <c r="P55" s="102">
        <v>0.06</v>
      </c>
      <c r="Q55" s="102">
        <v>0.04</v>
      </c>
      <c r="R55" s="102">
        <v>0.02</v>
      </c>
      <c r="S55" s="102">
        <v>0.06</v>
      </c>
      <c r="T55" s="102">
        <v>0.1</v>
      </c>
      <c r="U55" s="102">
        <v>0.14000000000000001</v>
      </c>
      <c r="V55" s="102">
        <v>0.16</v>
      </c>
      <c r="W55" s="4" t="str">
        <f t="shared" si="3"/>
        <v>Qatar - Suisse4618621hMi-temps 3</v>
      </c>
      <c r="X55" s="3" t="s">
        <v>248</v>
      </c>
    </row>
    <row r="56" spans="1:24" x14ac:dyDescent="0.25">
      <c r="A56" s="3" t="s">
        <v>248</v>
      </c>
      <c r="B56" s="71" t="s">
        <v>48</v>
      </c>
      <c r="C56" s="72">
        <v>46186</v>
      </c>
      <c r="D56" s="141" t="s">
        <v>79</v>
      </c>
      <c r="E56" s="3" t="s">
        <v>244</v>
      </c>
      <c r="F56" s="144">
        <f>'[1]CDM 2026'!$I51</f>
        <v>75000</v>
      </c>
      <c r="G56" s="103">
        <f>'[1]CDM 2026'!$H51*0.95</f>
        <v>5.0824999999999996</v>
      </c>
      <c r="H56" s="74">
        <f t="shared" si="0"/>
        <v>75000</v>
      </c>
      <c r="I56" s="75">
        <v>0.05</v>
      </c>
      <c r="J56" s="184">
        <f t="shared" si="1"/>
        <v>78750</v>
      </c>
      <c r="K56" s="76"/>
      <c r="L56" s="77">
        <f t="shared" si="4"/>
        <v>5.0000000000000044E-2</v>
      </c>
      <c r="M56" s="102">
        <v>0.2</v>
      </c>
      <c r="N56" s="102">
        <v>0.2</v>
      </c>
      <c r="O56" s="4"/>
      <c r="P56" s="4"/>
      <c r="Q56" s="4"/>
      <c r="R56" s="4"/>
      <c r="S56" s="4"/>
      <c r="T56" s="4"/>
      <c r="U56" s="4"/>
      <c r="V56" s="4"/>
      <c r="W56" s="4" t="str">
        <f t="shared" si="3"/>
        <v>Qatar - Suisse4618621hPower break 2</v>
      </c>
      <c r="X56" s="3" t="s">
        <v>248</v>
      </c>
    </row>
    <row r="57" spans="1:24" x14ac:dyDescent="0.25">
      <c r="A57" s="3" t="s">
        <v>248</v>
      </c>
      <c r="B57" s="71" t="s">
        <v>48</v>
      </c>
      <c r="C57" s="72">
        <v>46186</v>
      </c>
      <c r="D57" s="141" t="s">
        <v>79</v>
      </c>
      <c r="E57" s="3" t="s">
        <v>119</v>
      </c>
      <c r="F57" s="144">
        <f>'[1]CDM 2026'!$I52</f>
        <v>30000</v>
      </c>
      <c r="G57" s="103">
        <f>'[1]CDM 2026'!$H52</f>
        <v>2.5</v>
      </c>
      <c r="H57" s="74">
        <f t="shared" si="0"/>
        <v>30000</v>
      </c>
      <c r="I57" s="75">
        <v>0.05</v>
      </c>
      <c r="J57" s="184">
        <f t="shared" si="1"/>
        <v>31500</v>
      </c>
      <c r="K57" s="76"/>
      <c r="L57" s="77">
        <f t="shared" si="4"/>
        <v>5.0000000000000044E-2</v>
      </c>
      <c r="M57" s="4"/>
      <c r="N57" s="4"/>
      <c r="O57" s="102">
        <v>0.16</v>
      </c>
      <c r="P57" s="102">
        <v>0.14000000000000001</v>
      </c>
      <c r="Q57" s="102">
        <v>0.1</v>
      </c>
      <c r="R57" s="102">
        <v>0.06</v>
      </c>
      <c r="S57" s="102">
        <v>0.04</v>
      </c>
      <c r="T57" s="102">
        <v>0.08</v>
      </c>
      <c r="U57" s="102">
        <v>0.12</v>
      </c>
      <c r="V57" s="102">
        <v>0.15</v>
      </c>
      <c r="W57" s="4" t="str">
        <f t="shared" si="3"/>
        <v>Qatar - Suisse4618621hFin match</v>
      </c>
      <c r="X57" s="3" t="s">
        <v>248</v>
      </c>
    </row>
    <row r="58" spans="1:24" x14ac:dyDescent="0.25">
      <c r="A58" s="3" t="s">
        <v>277</v>
      </c>
      <c r="B58" s="3" t="s">
        <v>68</v>
      </c>
      <c r="C58" s="70">
        <v>46195</v>
      </c>
      <c r="D58" s="105" t="s">
        <v>84</v>
      </c>
      <c r="E58" s="3" t="s">
        <v>241</v>
      </c>
      <c r="F58" s="106">
        <f>'[1]CDM 2026 (3)'!$I108</f>
        <v>90000</v>
      </c>
      <c r="G58" s="104">
        <f>'[1]CDM 2026 (3)'!$H108</f>
        <v>6.4</v>
      </c>
      <c r="H58" s="74">
        <f t="shared" si="0"/>
        <v>90000</v>
      </c>
      <c r="I58" s="102">
        <v>0.05</v>
      </c>
      <c r="J58" s="184">
        <f t="shared" si="1"/>
        <v>94500</v>
      </c>
      <c r="K58" s="102"/>
      <c r="L58" s="77">
        <f t="shared" si="4"/>
        <v>5.0000000000000044E-2</v>
      </c>
      <c r="M58" s="4"/>
      <c r="N58" s="4"/>
      <c r="O58" s="102">
        <v>0.15</v>
      </c>
      <c r="P58" s="102">
        <v>0.12</v>
      </c>
      <c r="Q58" s="102">
        <v>0.08</v>
      </c>
      <c r="R58" s="102">
        <v>0.04</v>
      </c>
      <c r="S58" s="102">
        <v>0.08</v>
      </c>
      <c r="T58" s="102">
        <v>0.12</v>
      </c>
      <c r="U58" s="102">
        <v>0.16</v>
      </c>
      <c r="V58" s="102">
        <v>0.2</v>
      </c>
      <c r="W58" s="4" t="str">
        <f t="shared" si="3"/>
        <v>France - BOL/SUR/IRQ4619523hAvant Match</v>
      </c>
      <c r="X58" s="3" t="s">
        <v>277</v>
      </c>
    </row>
    <row r="59" spans="1:24" x14ac:dyDescent="0.25">
      <c r="A59" s="3" t="s">
        <v>277</v>
      </c>
      <c r="B59" s="3" t="s">
        <v>68</v>
      </c>
      <c r="C59" s="70">
        <v>46195</v>
      </c>
      <c r="D59" s="105" t="s">
        <v>84</v>
      </c>
      <c r="E59" s="3" t="s">
        <v>242</v>
      </c>
      <c r="F59" s="106">
        <f>'[1]CDM 2026 (3)'!$I109</f>
        <v>190000</v>
      </c>
      <c r="G59" s="104">
        <f>'[1]CDM 2026 (3)'!$H109</f>
        <v>12.65</v>
      </c>
      <c r="H59" s="74">
        <f t="shared" si="0"/>
        <v>190000</v>
      </c>
      <c r="I59" s="102">
        <v>0.05</v>
      </c>
      <c r="J59" s="184">
        <f t="shared" si="1"/>
        <v>199500</v>
      </c>
      <c r="K59" s="102"/>
      <c r="L59" s="77">
        <f t="shared" si="4"/>
        <v>5.0000000000000044E-2</v>
      </c>
      <c r="M59" s="4"/>
      <c r="N59" s="4"/>
      <c r="O59" s="4"/>
      <c r="P59" s="4"/>
      <c r="Q59" s="4"/>
      <c r="R59" s="4"/>
      <c r="S59" s="4"/>
      <c r="T59" s="4"/>
      <c r="U59" s="4"/>
      <c r="V59" s="4"/>
      <c r="W59" s="4" t="str">
        <f t="shared" si="3"/>
        <v>France - BOL/SUR/IRQ4619523hHymnes / Golden</v>
      </c>
      <c r="X59" s="3" t="s">
        <v>277</v>
      </c>
    </row>
    <row r="60" spans="1:24" x14ac:dyDescent="0.25">
      <c r="A60" s="3" t="s">
        <v>277</v>
      </c>
      <c r="B60" s="3" t="s">
        <v>68</v>
      </c>
      <c r="C60" s="70">
        <v>46195</v>
      </c>
      <c r="D60" s="105" t="s">
        <v>84</v>
      </c>
      <c r="E60" s="3" t="s">
        <v>243</v>
      </c>
      <c r="F60" s="106">
        <f>'[1]CDM 2026 (3)'!$I110</f>
        <v>200000</v>
      </c>
      <c r="G60" s="104">
        <f>'[1]CDM 2026 (3)'!$H110*0.95</f>
        <v>13.5375</v>
      </c>
      <c r="H60" s="74">
        <f t="shared" si="0"/>
        <v>200000</v>
      </c>
      <c r="I60" s="102">
        <v>0.05</v>
      </c>
      <c r="J60" s="184">
        <f t="shared" si="1"/>
        <v>210000</v>
      </c>
      <c r="K60" s="102"/>
      <c r="L60" s="77">
        <f t="shared" si="4"/>
        <v>5.0000000000000044E-2</v>
      </c>
      <c r="M60" s="102">
        <v>0.2</v>
      </c>
      <c r="N60" s="102">
        <v>0.2</v>
      </c>
      <c r="O60" s="4"/>
      <c r="P60" s="4"/>
      <c r="Q60" s="4"/>
      <c r="R60" s="4"/>
      <c r="S60" s="4"/>
      <c r="T60" s="4"/>
      <c r="U60" s="4"/>
      <c r="V60" s="4"/>
      <c r="W60" s="4" t="str">
        <f t="shared" si="3"/>
        <v>France - BOL/SUR/IRQ4619523hPower break 1</v>
      </c>
      <c r="X60" s="3" t="s">
        <v>277</v>
      </c>
    </row>
    <row r="61" spans="1:24" x14ac:dyDescent="0.25">
      <c r="A61" s="3" t="s">
        <v>277</v>
      </c>
      <c r="B61" s="3" t="s">
        <v>68</v>
      </c>
      <c r="C61" s="70">
        <v>46195</v>
      </c>
      <c r="D61" s="105" t="s">
        <v>84</v>
      </c>
      <c r="E61" s="3" t="s">
        <v>138</v>
      </c>
      <c r="F61" s="106">
        <f>'[1]CDM 2026 (3)'!$I111</f>
        <v>170000</v>
      </c>
      <c r="G61" s="104">
        <f>'[1]CDM 2026 (3)'!$H111</f>
        <v>12.15</v>
      </c>
      <c r="H61" s="74">
        <f t="shared" si="0"/>
        <v>170000</v>
      </c>
      <c r="I61" s="102">
        <v>0.05</v>
      </c>
      <c r="J61" s="184">
        <f t="shared" si="1"/>
        <v>178500</v>
      </c>
      <c r="K61" s="102"/>
      <c r="L61" s="77">
        <f t="shared" si="4"/>
        <v>5.0000000000000044E-2</v>
      </c>
      <c r="M61" s="4"/>
      <c r="N61" s="4"/>
      <c r="O61" s="102">
        <v>0.2</v>
      </c>
      <c r="P61" s="102">
        <v>0.16</v>
      </c>
      <c r="Q61" s="102">
        <v>0.12</v>
      </c>
      <c r="R61" s="102">
        <v>0.08</v>
      </c>
      <c r="S61" s="102">
        <v>0.02</v>
      </c>
      <c r="T61" s="102">
        <v>0.04</v>
      </c>
      <c r="U61" s="102">
        <v>0.06</v>
      </c>
      <c r="V61" s="102">
        <v>0.1</v>
      </c>
      <c r="W61" s="4" t="str">
        <f t="shared" si="3"/>
        <v>France - BOL/SUR/IRQ4619523hMi-temps 1</v>
      </c>
      <c r="X61" s="3" t="s">
        <v>277</v>
      </c>
    </row>
    <row r="62" spans="1:24" x14ac:dyDescent="0.25">
      <c r="A62" s="3" t="s">
        <v>277</v>
      </c>
      <c r="B62" s="3" t="s">
        <v>68</v>
      </c>
      <c r="C62" s="70">
        <v>46195</v>
      </c>
      <c r="D62" s="105" t="s">
        <v>84</v>
      </c>
      <c r="E62" s="3" t="s">
        <v>139</v>
      </c>
      <c r="F62" s="106">
        <f>'[1]CDM 2026 (3)'!$I112</f>
        <v>160000</v>
      </c>
      <c r="G62" s="104">
        <f>'[1]CDM 2026 (3)'!$H112</f>
        <v>11.45</v>
      </c>
      <c r="H62" s="74">
        <f t="shared" si="0"/>
        <v>160000</v>
      </c>
      <c r="I62" s="102">
        <v>0.05</v>
      </c>
      <c r="J62" s="184">
        <f t="shared" si="1"/>
        <v>168000</v>
      </c>
      <c r="K62" s="102"/>
      <c r="L62" s="77">
        <f t="shared" si="4"/>
        <v>5.0000000000000044E-2</v>
      </c>
      <c r="M62" s="4"/>
      <c r="N62" s="4"/>
      <c r="O62" s="102">
        <v>0.1</v>
      </c>
      <c r="P62" s="102">
        <v>0.06</v>
      </c>
      <c r="Q62" s="102">
        <v>0.04</v>
      </c>
      <c r="R62" s="102">
        <v>0.02</v>
      </c>
      <c r="S62" s="102">
        <v>0.02</v>
      </c>
      <c r="T62" s="102">
        <v>0.04</v>
      </c>
      <c r="U62" s="102">
        <v>0.06</v>
      </c>
      <c r="V62" s="102">
        <v>0.1</v>
      </c>
      <c r="W62" s="4" t="str">
        <f t="shared" si="3"/>
        <v>France - BOL/SUR/IRQ4619523hMi-temps 2</v>
      </c>
      <c r="X62" s="3" t="s">
        <v>277</v>
      </c>
    </row>
    <row r="63" spans="1:24" x14ac:dyDescent="0.25">
      <c r="A63" s="3" t="s">
        <v>277</v>
      </c>
      <c r="B63" s="3" t="s">
        <v>68</v>
      </c>
      <c r="C63" s="70">
        <v>46195</v>
      </c>
      <c r="D63" s="105" t="s">
        <v>84</v>
      </c>
      <c r="E63" s="3" t="s">
        <v>140</v>
      </c>
      <c r="F63" s="106">
        <f>'[1]CDM 2026 (3)'!$I113</f>
        <v>170000</v>
      </c>
      <c r="G63" s="104">
        <f>'[1]CDM 2026 (3)'!$H113</f>
        <v>12.15</v>
      </c>
      <c r="H63" s="74">
        <f t="shared" si="0"/>
        <v>170000</v>
      </c>
      <c r="I63" s="102">
        <v>0.05</v>
      </c>
      <c r="J63" s="184">
        <f t="shared" si="1"/>
        <v>178500</v>
      </c>
      <c r="K63" s="102"/>
      <c r="L63" s="77">
        <f t="shared" si="4"/>
        <v>5.0000000000000044E-2</v>
      </c>
      <c r="M63" s="4"/>
      <c r="N63" s="4"/>
      <c r="O63" s="102">
        <v>0.1</v>
      </c>
      <c r="P63" s="102">
        <v>0.06</v>
      </c>
      <c r="Q63" s="102">
        <v>0.04</v>
      </c>
      <c r="R63" s="102">
        <v>0.02</v>
      </c>
      <c r="S63" s="102">
        <v>0.08</v>
      </c>
      <c r="T63" s="102">
        <v>0.12</v>
      </c>
      <c r="U63" s="102">
        <v>0.16</v>
      </c>
      <c r="V63" s="102">
        <v>0.2</v>
      </c>
      <c r="W63" s="4" t="str">
        <f t="shared" si="3"/>
        <v>France - BOL/SUR/IRQ4619523hMi-temps 3</v>
      </c>
      <c r="X63" s="3" t="s">
        <v>277</v>
      </c>
    </row>
    <row r="64" spans="1:24" x14ac:dyDescent="0.25">
      <c r="A64" s="3" t="s">
        <v>277</v>
      </c>
      <c r="B64" s="3" t="s">
        <v>68</v>
      </c>
      <c r="C64" s="70">
        <v>46195</v>
      </c>
      <c r="D64" s="105" t="s">
        <v>84</v>
      </c>
      <c r="E64" s="3" t="s">
        <v>244</v>
      </c>
      <c r="F64" s="106">
        <f>'[1]CDM 2026 (3)'!$I114</f>
        <v>200000</v>
      </c>
      <c r="G64" s="104">
        <f>'[1]CDM 2026 (3)'!$H114*0.95</f>
        <v>13.5375</v>
      </c>
      <c r="H64" s="74">
        <f t="shared" si="0"/>
        <v>200000</v>
      </c>
      <c r="I64" s="102">
        <v>0.05</v>
      </c>
      <c r="J64" s="184">
        <f t="shared" si="1"/>
        <v>210000</v>
      </c>
      <c r="K64" s="102"/>
      <c r="L64" s="77">
        <f t="shared" si="4"/>
        <v>5.0000000000000044E-2</v>
      </c>
      <c r="M64" s="102">
        <v>0.2</v>
      </c>
      <c r="N64" s="102">
        <v>0.2</v>
      </c>
      <c r="O64" s="4"/>
      <c r="P64" s="4"/>
      <c r="Q64" s="4"/>
      <c r="R64" s="4"/>
      <c r="S64" s="4"/>
      <c r="T64" s="4"/>
      <c r="U64" s="4"/>
      <c r="V64" s="4"/>
      <c r="W64" s="4" t="str">
        <f t="shared" si="3"/>
        <v>France - BOL/SUR/IRQ4619523hPower break 2</v>
      </c>
      <c r="X64" s="3" t="s">
        <v>277</v>
      </c>
    </row>
    <row r="65" spans="1:24" x14ac:dyDescent="0.25">
      <c r="A65" s="3" t="s">
        <v>277</v>
      </c>
      <c r="B65" s="3" t="s">
        <v>68</v>
      </c>
      <c r="C65" s="70">
        <v>46195</v>
      </c>
      <c r="D65" s="105" t="s">
        <v>84</v>
      </c>
      <c r="E65" s="3" t="s">
        <v>119</v>
      </c>
      <c r="F65" s="106">
        <f>'[1]CDM 2026 (3)'!$I115</f>
        <v>40000</v>
      </c>
      <c r="G65" s="104">
        <f>'[1]CDM 2026 (3)'!$H115</f>
        <v>3.35</v>
      </c>
      <c r="H65" s="74">
        <f t="shared" si="0"/>
        <v>40000</v>
      </c>
      <c r="I65" s="102">
        <v>0.05</v>
      </c>
      <c r="J65" s="184">
        <f t="shared" si="1"/>
        <v>42000</v>
      </c>
      <c r="K65" s="102"/>
      <c r="L65" s="77">
        <f t="shared" si="4"/>
        <v>5.0000000000000044E-2</v>
      </c>
      <c r="M65" s="4"/>
      <c r="N65" s="4"/>
      <c r="O65" s="102">
        <v>0.2</v>
      </c>
      <c r="P65" s="102">
        <v>0.16</v>
      </c>
      <c r="Q65" s="102">
        <v>0.12</v>
      </c>
      <c r="R65" s="102">
        <v>0.08</v>
      </c>
      <c r="S65" s="102">
        <v>0.04</v>
      </c>
      <c r="T65" s="102">
        <v>0.08</v>
      </c>
      <c r="U65" s="102">
        <v>0.12</v>
      </c>
      <c r="V65" s="102">
        <v>0.15</v>
      </c>
      <c r="W65" s="4" t="str">
        <f t="shared" si="3"/>
        <v>France - BOL/SUR/IRQ4619523hFin match</v>
      </c>
      <c r="X65" s="3" t="s">
        <v>277</v>
      </c>
    </row>
    <row r="66" spans="1:24" x14ac:dyDescent="0.25">
      <c r="A66" s="3" t="s">
        <v>277</v>
      </c>
      <c r="B66" s="3" t="s">
        <v>63</v>
      </c>
      <c r="C66" s="70">
        <v>46193</v>
      </c>
      <c r="D66" s="105" t="s">
        <v>82</v>
      </c>
      <c r="E66" s="3" t="s">
        <v>241</v>
      </c>
      <c r="F66" s="106">
        <f>'[1]CDM 2026 (3)'!$I28</f>
        <v>50000</v>
      </c>
      <c r="G66" s="104">
        <f>'[1]CDM 2026 (3)'!$H28</f>
        <v>3.6</v>
      </c>
      <c r="H66" s="74">
        <f t="shared" si="0"/>
        <v>50000</v>
      </c>
      <c r="I66" s="102">
        <v>0.05</v>
      </c>
      <c r="J66" s="184">
        <f t="shared" si="1"/>
        <v>52500</v>
      </c>
      <c r="K66" s="102"/>
      <c r="L66" s="77">
        <f t="shared" si="4"/>
        <v>5.0000000000000044E-2</v>
      </c>
      <c r="M66" s="4"/>
      <c r="N66" s="4"/>
      <c r="O66" s="102">
        <v>0.15</v>
      </c>
      <c r="P66" s="102">
        <v>0.12</v>
      </c>
      <c r="Q66" s="102">
        <v>0.08</v>
      </c>
      <c r="R66" s="102">
        <v>0.04</v>
      </c>
      <c r="S66" s="102">
        <v>0.06</v>
      </c>
      <c r="T66" s="102">
        <v>0.1</v>
      </c>
      <c r="U66" s="102">
        <v>0.14000000000000001</v>
      </c>
      <c r="V66" s="102">
        <v>0.16</v>
      </c>
      <c r="W66" s="4" t="str">
        <f t="shared" si="3"/>
        <v>Allemagne - Côte d'Ivoire4619322hAvant Match</v>
      </c>
      <c r="X66" s="3" t="s">
        <v>277</v>
      </c>
    </row>
    <row r="67" spans="1:24" x14ac:dyDescent="0.25">
      <c r="A67" s="3" t="s">
        <v>277</v>
      </c>
      <c r="B67" s="3" t="s">
        <v>63</v>
      </c>
      <c r="C67" s="70">
        <v>46193</v>
      </c>
      <c r="D67" s="105" t="s">
        <v>82</v>
      </c>
      <c r="E67" s="3" t="s">
        <v>242</v>
      </c>
      <c r="F67" s="106">
        <f>'[1]CDM 2026 (3)'!$I29</f>
        <v>75000</v>
      </c>
      <c r="G67" s="104">
        <f>'[1]CDM 2026 (3)'!$H29</f>
        <v>5</v>
      </c>
      <c r="H67" s="74">
        <f t="shared" ref="H67:H130" si="5">F67</f>
        <v>75000</v>
      </c>
      <c r="I67" s="102">
        <v>0.05</v>
      </c>
      <c r="J67" s="184">
        <f t="shared" ref="J67:J130" si="6">((H67*(1+I67)*(1+K67)))</f>
        <v>78750</v>
      </c>
      <c r="K67" s="102"/>
      <c r="L67" s="77">
        <f t="shared" si="4"/>
        <v>5.0000000000000044E-2</v>
      </c>
      <c r="M67" s="4"/>
      <c r="N67" s="4"/>
      <c r="O67" s="4"/>
      <c r="P67" s="4"/>
      <c r="Q67" s="4"/>
      <c r="R67" s="4"/>
      <c r="S67" s="4"/>
      <c r="T67" s="4"/>
      <c r="U67" s="4"/>
      <c r="V67" s="4"/>
      <c r="W67" s="4" t="str">
        <f t="shared" ref="W67:W130" si="7">_xlfn.CONCAT(B67,C67,D67,E67)</f>
        <v>Allemagne - Côte d'Ivoire4619322hHymnes / Golden</v>
      </c>
      <c r="X67" s="3" t="s">
        <v>277</v>
      </c>
    </row>
    <row r="68" spans="1:24" x14ac:dyDescent="0.25">
      <c r="A68" s="3" t="s">
        <v>277</v>
      </c>
      <c r="B68" s="3" t="s">
        <v>63</v>
      </c>
      <c r="C68" s="70">
        <v>46193</v>
      </c>
      <c r="D68" s="105" t="s">
        <v>82</v>
      </c>
      <c r="E68" s="3" t="s">
        <v>243</v>
      </c>
      <c r="F68" s="106">
        <f>'[1]CDM 2026 (3)'!$I30</f>
        <v>90000</v>
      </c>
      <c r="G68" s="104">
        <f>'[1]CDM 2026 (3)'!$H30*0.95</f>
        <v>6.84</v>
      </c>
      <c r="H68" s="74">
        <f t="shared" si="5"/>
        <v>90000</v>
      </c>
      <c r="I68" s="102">
        <v>0.05</v>
      </c>
      <c r="J68" s="184">
        <f t="shared" si="6"/>
        <v>94500</v>
      </c>
      <c r="K68" s="102"/>
      <c r="L68" s="77">
        <f t="shared" si="4"/>
        <v>5.0000000000000044E-2</v>
      </c>
      <c r="M68" s="102">
        <v>0.2</v>
      </c>
      <c r="N68" s="102">
        <v>0.2</v>
      </c>
      <c r="O68" s="4"/>
      <c r="P68" s="4"/>
      <c r="Q68" s="4"/>
      <c r="R68" s="4"/>
      <c r="S68" s="4"/>
      <c r="T68" s="4"/>
      <c r="U68" s="4"/>
      <c r="V68" s="4"/>
      <c r="W68" s="4" t="str">
        <f t="shared" si="7"/>
        <v>Allemagne - Côte d'Ivoire4619322hPower break 1</v>
      </c>
      <c r="X68" s="3" t="s">
        <v>277</v>
      </c>
    </row>
    <row r="69" spans="1:24" x14ac:dyDescent="0.25">
      <c r="A69" s="3" t="s">
        <v>277</v>
      </c>
      <c r="B69" s="3" t="s">
        <v>63</v>
      </c>
      <c r="C69" s="70">
        <v>46193</v>
      </c>
      <c r="D69" s="105" t="s">
        <v>82</v>
      </c>
      <c r="E69" s="3" t="s">
        <v>138</v>
      </c>
      <c r="F69" s="106">
        <f>'[1]CDM 2026 (3)'!$I31</f>
        <v>75000</v>
      </c>
      <c r="G69" s="104">
        <f>'[1]CDM 2026 (3)'!$H31</f>
        <v>6</v>
      </c>
      <c r="H69" s="74">
        <f t="shared" si="5"/>
        <v>75000</v>
      </c>
      <c r="I69" s="102">
        <v>0.05</v>
      </c>
      <c r="J69" s="184">
        <f t="shared" si="6"/>
        <v>78750</v>
      </c>
      <c r="K69" s="102"/>
      <c r="L69" s="77">
        <f t="shared" si="4"/>
        <v>5.0000000000000044E-2</v>
      </c>
      <c r="M69" s="4"/>
      <c r="N69" s="4"/>
      <c r="O69" s="102">
        <v>0.16</v>
      </c>
      <c r="P69" s="102">
        <v>0.14000000000000001</v>
      </c>
      <c r="Q69" s="102">
        <v>0.1</v>
      </c>
      <c r="R69" s="102">
        <v>0.06</v>
      </c>
      <c r="S69" s="102">
        <v>0.02</v>
      </c>
      <c r="T69" s="102">
        <v>0.04</v>
      </c>
      <c r="U69" s="102">
        <v>0.06</v>
      </c>
      <c r="V69" s="102">
        <v>0.1</v>
      </c>
      <c r="W69" s="4" t="str">
        <f t="shared" si="7"/>
        <v>Allemagne - Côte d'Ivoire4619322hMi-temps 1</v>
      </c>
      <c r="X69" s="3" t="s">
        <v>277</v>
      </c>
    </row>
    <row r="70" spans="1:24" x14ac:dyDescent="0.25">
      <c r="A70" s="3" t="s">
        <v>277</v>
      </c>
      <c r="B70" s="3" t="s">
        <v>63</v>
      </c>
      <c r="C70" s="70">
        <v>46193</v>
      </c>
      <c r="D70" s="105" t="s">
        <v>82</v>
      </c>
      <c r="E70" s="3" t="s">
        <v>139</v>
      </c>
      <c r="F70" s="106">
        <f>'[1]CDM 2026 (3)'!$I32</f>
        <v>70000</v>
      </c>
      <c r="G70" s="104">
        <f>'[1]CDM 2026 (3)'!$H32</f>
        <v>5.6</v>
      </c>
      <c r="H70" s="74">
        <f t="shared" si="5"/>
        <v>70000</v>
      </c>
      <c r="I70" s="102">
        <v>0.05</v>
      </c>
      <c r="J70" s="184">
        <f t="shared" si="6"/>
        <v>73500</v>
      </c>
      <c r="K70" s="102"/>
      <c r="L70" s="77">
        <f t="shared" si="4"/>
        <v>5.0000000000000044E-2</v>
      </c>
      <c r="M70" s="4"/>
      <c r="N70" s="4"/>
      <c r="O70" s="102">
        <v>0.1</v>
      </c>
      <c r="P70" s="102">
        <v>0.06</v>
      </c>
      <c r="Q70" s="102">
        <v>0.04</v>
      </c>
      <c r="R70" s="102">
        <v>0.02</v>
      </c>
      <c r="S70" s="102">
        <v>0.02</v>
      </c>
      <c r="T70" s="102">
        <v>0.04</v>
      </c>
      <c r="U70" s="102">
        <v>0.06</v>
      </c>
      <c r="V70" s="102">
        <v>0.1</v>
      </c>
      <c r="W70" s="4" t="str">
        <f t="shared" si="7"/>
        <v>Allemagne - Côte d'Ivoire4619322hMi-temps 2</v>
      </c>
      <c r="X70" s="3" t="s">
        <v>277</v>
      </c>
    </row>
    <row r="71" spans="1:24" x14ac:dyDescent="0.25">
      <c r="A71" s="3" t="s">
        <v>277</v>
      </c>
      <c r="B71" s="3" t="s">
        <v>63</v>
      </c>
      <c r="C71" s="70">
        <v>46193</v>
      </c>
      <c r="D71" s="105" t="s">
        <v>82</v>
      </c>
      <c r="E71" s="3" t="s">
        <v>140</v>
      </c>
      <c r="F71" s="106">
        <f>'[1]CDM 2026 (3)'!$I33</f>
        <v>75000</v>
      </c>
      <c r="G71" s="104">
        <f>'[1]CDM 2026 (3)'!$H33</f>
        <v>6</v>
      </c>
      <c r="H71" s="74">
        <f t="shared" si="5"/>
        <v>75000</v>
      </c>
      <c r="I71" s="102">
        <v>0.05</v>
      </c>
      <c r="J71" s="184">
        <f t="shared" si="6"/>
        <v>78750</v>
      </c>
      <c r="K71" s="102"/>
      <c r="L71" s="77">
        <f t="shared" si="4"/>
        <v>5.0000000000000044E-2</v>
      </c>
      <c r="M71" s="4"/>
      <c r="N71" s="4"/>
      <c r="O71" s="102">
        <v>0.1</v>
      </c>
      <c r="P71" s="102">
        <v>0.06</v>
      </c>
      <c r="Q71" s="102">
        <v>0.04</v>
      </c>
      <c r="R71" s="102">
        <v>0.02</v>
      </c>
      <c r="S71" s="102">
        <v>0.06</v>
      </c>
      <c r="T71" s="102">
        <v>0.1</v>
      </c>
      <c r="U71" s="102">
        <v>0.14000000000000001</v>
      </c>
      <c r="V71" s="102">
        <v>0.16</v>
      </c>
      <c r="W71" s="4" t="str">
        <f t="shared" si="7"/>
        <v>Allemagne - Côte d'Ivoire4619322hMi-temps 3</v>
      </c>
      <c r="X71" s="3" t="s">
        <v>277</v>
      </c>
    </row>
    <row r="72" spans="1:24" x14ac:dyDescent="0.25">
      <c r="A72" s="3" t="s">
        <v>277</v>
      </c>
      <c r="B72" s="3" t="s">
        <v>63</v>
      </c>
      <c r="C72" s="70">
        <v>46193</v>
      </c>
      <c r="D72" s="105" t="s">
        <v>82</v>
      </c>
      <c r="E72" s="3" t="s">
        <v>244</v>
      </c>
      <c r="F72" s="106">
        <f>'[1]CDM 2026 (3)'!$I34</f>
        <v>90000</v>
      </c>
      <c r="G72" s="104">
        <f>'[1]CDM 2026 (3)'!$H34*0.95</f>
        <v>6.84</v>
      </c>
      <c r="H72" s="74">
        <f t="shared" si="5"/>
        <v>90000</v>
      </c>
      <c r="I72" s="102">
        <v>0.05</v>
      </c>
      <c r="J72" s="184">
        <f t="shared" si="6"/>
        <v>94500</v>
      </c>
      <c r="K72" s="102"/>
      <c r="L72" s="77">
        <f t="shared" si="4"/>
        <v>5.0000000000000044E-2</v>
      </c>
      <c r="M72" s="102">
        <v>0.2</v>
      </c>
      <c r="N72" s="102">
        <v>0.2</v>
      </c>
      <c r="O72" s="4"/>
      <c r="P72" s="4"/>
      <c r="Q72" s="4"/>
      <c r="R72" s="4"/>
      <c r="S72" s="4"/>
      <c r="T72" s="4"/>
      <c r="U72" s="4"/>
      <c r="V72" s="4"/>
      <c r="W72" s="4" t="str">
        <f t="shared" si="7"/>
        <v>Allemagne - Côte d'Ivoire4619322hPower break 2</v>
      </c>
      <c r="X72" s="3" t="s">
        <v>277</v>
      </c>
    </row>
    <row r="73" spans="1:24" x14ac:dyDescent="0.25">
      <c r="A73" s="3" t="s">
        <v>277</v>
      </c>
      <c r="B73" s="3" t="s">
        <v>63</v>
      </c>
      <c r="C73" s="70">
        <v>46193</v>
      </c>
      <c r="D73" s="105" t="s">
        <v>82</v>
      </c>
      <c r="E73" s="3" t="s">
        <v>119</v>
      </c>
      <c r="F73" s="106">
        <f>'[1]CDM 2026 (3)'!$I35</f>
        <v>18000</v>
      </c>
      <c r="G73" s="104">
        <f>'[1]CDM 2026 (3)'!$H35</f>
        <v>2</v>
      </c>
      <c r="H73" s="74">
        <f t="shared" si="5"/>
        <v>18000</v>
      </c>
      <c r="I73" s="102">
        <v>0.05</v>
      </c>
      <c r="J73" s="184">
        <f t="shared" si="6"/>
        <v>18900</v>
      </c>
      <c r="K73" s="102"/>
      <c r="L73" s="77">
        <f t="shared" si="4"/>
        <v>5.0000000000000044E-2</v>
      </c>
      <c r="M73" s="4"/>
      <c r="N73" s="4"/>
      <c r="O73" s="102">
        <v>0.16</v>
      </c>
      <c r="P73" s="102">
        <v>0.14000000000000001</v>
      </c>
      <c r="Q73" s="102">
        <v>0.1</v>
      </c>
      <c r="R73" s="102">
        <v>0.06</v>
      </c>
      <c r="S73" s="102">
        <v>0.04</v>
      </c>
      <c r="T73" s="102">
        <v>0.08</v>
      </c>
      <c r="U73" s="102">
        <v>0.12</v>
      </c>
      <c r="V73" s="102">
        <v>0.15</v>
      </c>
      <c r="W73" s="4" t="str">
        <f t="shared" si="7"/>
        <v>Allemagne - Côte d'Ivoire4619322hFin match</v>
      </c>
      <c r="X73" s="3" t="s">
        <v>277</v>
      </c>
    </row>
    <row r="74" spans="1:24" x14ac:dyDescent="0.25">
      <c r="A74" s="3" t="s">
        <v>277</v>
      </c>
      <c r="B74" s="3" t="s">
        <v>62</v>
      </c>
      <c r="C74" s="70">
        <v>46192</v>
      </c>
      <c r="D74" s="105" t="s">
        <v>79</v>
      </c>
      <c r="E74" s="3" t="s">
        <v>241</v>
      </c>
      <c r="F74" s="106">
        <f>'[1]CDM 2026 (2)'!$I124</f>
        <v>30000</v>
      </c>
      <c r="G74" s="104">
        <f>'[1]CDM 2026 (2)'!$H124</f>
        <v>2.15</v>
      </c>
      <c r="H74" s="74">
        <f t="shared" si="5"/>
        <v>30000</v>
      </c>
      <c r="I74" s="102">
        <v>0.05</v>
      </c>
      <c r="J74" s="184">
        <f t="shared" si="6"/>
        <v>31500</v>
      </c>
      <c r="K74" s="102"/>
      <c r="L74" s="77">
        <f t="shared" si="4"/>
        <v>5.0000000000000044E-2</v>
      </c>
      <c r="M74" s="4"/>
      <c r="N74" s="4"/>
      <c r="O74" s="102">
        <v>0.15</v>
      </c>
      <c r="P74" s="102">
        <v>0.12</v>
      </c>
      <c r="Q74" s="102">
        <v>0.08</v>
      </c>
      <c r="R74" s="102">
        <v>0.04</v>
      </c>
      <c r="S74" s="102">
        <v>0.06</v>
      </c>
      <c r="T74" s="102">
        <v>0.1</v>
      </c>
      <c r="U74" s="102">
        <v>0.14000000000000001</v>
      </c>
      <c r="V74" s="102">
        <v>0.16</v>
      </c>
      <c r="W74" s="4" t="str">
        <f t="shared" si="7"/>
        <v>USA - Australie4619221hAvant Match</v>
      </c>
      <c r="X74" s="3" t="s">
        <v>277</v>
      </c>
    </row>
    <row r="75" spans="1:24" x14ac:dyDescent="0.25">
      <c r="A75" s="3" t="s">
        <v>277</v>
      </c>
      <c r="B75" s="3" t="s">
        <v>62</v>
      </c>
      <c r="C75" s="70">
        <v>46192</v>
      </c>
      <c r="D75" s="105" t="s">
        <v>79</v>
      </c>
      <c r="E75" s="3" t="s">
        <v>242</v>
      </c>
      <c r="F75" s="106">
        <f>'[1]CDM 2026 (2)'!$I125</f>
        <v>55000</v>
      </c>
      <c r="G75" s="104">
        <f>'[1]CDM 2026 (2)'!$H125</f>
        <v>3.65</v>
      </c>
      <c r="H75" s="74">
        <f t="shared" si="5"/>
        <v>55000</v>
      </c>
      <c r="I75" s="102">
        <v>0.05</v>
      </c>
      <c r="J75" s="184">
        <f t="shared" si="6"/>
        <v>57750</v>
      </c>
      <c r="K75" s="102"/>
      <c r="L75" s="77">
        <f t="shared" si="4"/>
        <v>5.0000000000000044E-2</v>
      </c>
      <c r="M75" s="4"/>
      <c r="N75" s="4"/>
      <c r="O75" s="4"/>
      <c r="P75" s="4"/>
      <c r="Q75" s="4"/>
      <c r="R75" s="4"/>
      <c r="S75" s="4"/>
      <c r="T75" s="4"/>
      <c r="U75" s="4"/>
      <c r="V75" s="4"/>
      <c r="W75" s="4" t="str">
        <f t="shared" si="7"/>
        <v>USA - Australie4619221hHymnes / Golden</v>
      </c>
      <c r="X75" s="3" t="s">
        <v>277</v>
      </c>
    </row>
    <row r="76" spans="1:24" x14ac:dyDescent="0.25">
      <c r="A76" s="3" t="s">
        <v>277</v>
      </c>
      <c r="B76" s="3" t="s">
        <v>62</v>
      </c>
      <c r="C76" s="70">
        <v>46192</v>
      </c>
      <c r="D76" s="105" t="s">
        <v>79</v>
      </c>
      <c r="E76" s="3" t="s">
        <v>243</v>
      </c>
      <c r="F76" s="106">
        <f>'[1]CDM 2026 (2)'!$I126</f>
        <v>85000</v>
      </c>
      <c r="G76" s="104">
        <f>'[1]CDM 2026 (2)'!$H126*0.95</f>
        <v>5.794999999999999</v>
      </c>
      <c r="H76" s="74">
        <f t="shared" si="5"/>
        <v>85000</v>
      </c>
      <c r="I76" s="102">
        <v>0.05</v>
      </c>
      <c r="J76" s="184">
        <f t="shared" si="6"/>
        <v>89250</v>
      </c>
      <c r="K76" s="102"/>
      <c r="L76" s="77">
        <f t="shared" si="4"/>
        <v>5.0000000000000044E-2</v>
      </c>
      <c r="M76" s="102">
        <v>0.2</v>
      </c>
      <c r="N76" s="102">
        <v>0.2</v>
      </c>
      <c r="O76" s="4"/>
      <c r="P76" s="4"/>
      <c r="Q76" s="4"/>
      <c r="R76" s="4"/>
      <c r="S76" s="4"/>
      <c r="T76" s="4"/>
      <c r="U76" s="4"/>
      <c r="V76" s="4"/>
      <c r="W76" s="4" t="str">
        <f t="shared" si="7"/>
        <v>USA - Australie4619221hPower break 1</v>
      </c>
      <c r="X76" s="3" t="s">
        <v>277</v>
      </c>
    </row>
    <row r="77" spans="1:24" x14ac:dyDescent="0.25">
      <c r="A77" s="3" t="s">
        <v>277</v>
      </c>
      <c r="B77" s="3" t="s">
        <v>62</v>
      </c>
      <c r="C77" s="70">
        <v>46192</v>
      </c>
      <c r="D77" s="105" t="s">
        <v>79</v>
      </c>
      <c r="E77" s="3" t="s">
        <v>138</v>
      </c>
      <c r="F77" s="106">
        <f>'[1]CDM 2026 (2)'!$I127</f>
        <v>70000</v>
      </c>
      <c r="G77" s="104">
        <f>'[1]CDM 2026 (2)'!$H127</f>
        <v>5</v>
      </c>
      <c r="H77" s="74">
        <f t="shared" si="5"/>
        <v>70000</v>
      </c>
      <c r="I77" s="102">
        <v>0.05</v>
      </c>
      <c r="J77" s="184">
        <f t="shared" si="6"/>
        <v>73500</v>
      </c>
      <c r="K77" s="102"/>
      <c r="L77" s="77">
        <f t="shared" si="4"/>
        <v>5.0000000000000044E-2</v>
      </c>
      <c r="M77" s="4"/>
      <c r="N77" s="4"/>
      <c r="O77" s="102">
        <v>0.16</v>
      </c>
      <c r="P77" s="102">
        <v>0.14000000000000001</v>
      </c>
      <c r="Q77" s="102">
        <v>0.1</v>
      </c>
      <c r="R77" s="102">
        <v>0.06</v>
      </c>
      <c r="S77" s="102">
        <v>0.02</v>
      </c>
      <c r="T77" s="102">
        <v>0.04</v>
      </c>
      <c r="U77" s="102">
        <v>0.06</v>
      </c>
      <c r="V77" s="102">
        <v>0.1</v>
      </c>
      <c r="W77" s="4" t="str">
        <f t="shared" si="7"/>
        <v>USA - Australie4619221hMi-temps 1</v>
      </c>
      <c r="X77" s="3" t="s">
        <v>277</v>
      </c>
    </row>
    <row r="78" spans="1:24" x14ac:dyDescent="0.25">
      <c r="A78" s="3" t="s">
        <v>277</v>
      </c>
      <c r="B78" s="3" t="s">
        <v>62</v>
      </c>
      <c r="C78" s="70">
        <v>46192</v>
      </c>
      <c r="D78" s="105" t="s">
        <v>79</v>
      </c>
      <c r="E78" s="3" t="s">
        <v>139</v>
      </c>
      <c r="F78" s="106">
        <f>'[1]CDM 2026 (2)'!$I128</f>
        <v>65000</v>
      </c>
      <c r="G78" s="104">
        <f>'[1]CDM 2026 (2)'!$H128</f>
        <v>4.6500000000000004</v>
      </c>
      <c r="H78" s="74">
        <f t="shared" si="5"/>
        <v>65000</v>
      </c>
      <c r="I78" s="102">
        <v>0.05</v>
      </c>
      <c r="J78" s="184">
        <f t="shared" si="6"/>
        <v>68250</v>
      </c>
      <c r="K78" s="102"/>
      <c r="L78" s="77">
        <f t="shared" si="4"/>
        <v>5.0000000000000044E-2</v>
      </c>
      <c r="M78" s="4"/>
      <c r="N78" s="4"/>
      <c r="O78" s="102">
        <v>0.1</v>
      </c>
      <c r="P78" s="102">
        <v>0.06</v>
      </c>
      <c r="Q78" s="102">
        <v>0.04</v>
      </c>
      <c r="R78" s="102">
        <v>0.02</v>
      </c>
      <c r="S78" s="102">
        <v>0.02</v>
      </c>
      <c r="T78" s="102">
        <v>0.04</v>
      </c>
      <c r="U78" s="102">
        <v>0.06</v>
      </c>
      <c r="V78" s="102">
        <v>0.1</v>
      </c>
      <c r="W78" s="4" t="str">
        <f t="shared" si="7"/>
        <v>USA - Australie4619221hMi-temps 2</v>
      </c>
      <c r="X78" s="3" t="s">
        <v>277</v>
      </c>
    </row>
    <row r="79" spans="1:24" x14ac:dyDescent="0.25">
      <c r="A79" s="3" t="s">
        <v>277</v>
      </c>
      <c r="B79" s="3" t="s">
        <v>62</v>
      </c>
      <c r="C79" s="70">
        <v>46192</v>
      </c>
      <c r="D79" s="105" t="s">
        <v>79</v>
      </c>
      <c r="E79" s="3" t="s">
        <v>140</v>
      </c>
      <c r="F79" s="106">
        <f>'[1]CDM 2026 (2)'!$I129</f>
        <v>70000</v>
      </c>
      <c r="G79" s="104">
        <f>'[1]CDM 2026 (2)'!$H129</f>
        <v>5</v>
      </c>
      <c r="H79" s="74">
        <f t="shared" si="5"/>
        <v>70000</v>
      </c>
      <c r="I79" s="102">
        <v>0.05</v>
      </c>
      <c r="J79" s="184">
        <f t="shared" si="6"/>
        <v>73500</v>
      </c>
      <c r="K79" s="102"/>
      <c r="L79" s="77">
        <f t="shared" si="4"/>
        <v>5.0000000000000044E-2</v>
      </c>
      <c r="M79" s="4"/>
      <c r="N79" s="4"/>
      <c r="O79" s="102">
        <v>0.1</v>
      </c>
      <c r="P79" s="102">
        <v>0.06</v>
      </c>
      <c r="Q79" s="102">
        <v>0.04</v>
      </c>
      <c r="R79" s="102">
        <v>0.02</v>
      </c>
      <c r="S79" s="102">
        <v>0.06</v>
      </c>
      <c r="T79" s="102">
        <v>0.1</v>
      </c>
      <c r="U79" s="102">
        <v>0.14000000000000001</v>
      </c>
      <c r="V79" s="102">
        <v>0.16</v>
      </c>
      <c r="W79" s="4" t="str">
        <f t="shared" si="7"/>
        <v>USA - Australie4619221hMi-temps 3</v>
      </c>
      <c r="X79" s="3" t="s">
        <v>277</v>
      </c>
    </row>
    <row r="80" spans="1:24" x14ac:dyDescent="0.25">
      <c r="A80" s="3" t="s">
        <v>277</v>
      </c>
      <c r="B80" s="3" t="s">
        <v>62</v>
      </c>
      <c r="C80" s="70">
        <v>46192</v>
      </c>
      <c r="D80" s="105" t="s">
        <v>79</v>
      </c>
      <c r="E80" s="3" t="s">
        <v>244</v>
      </c>
      <c r="F80" s="106">
        <f>'[1]CDM 2026 (2)'!$I130</f>
        <v>85000</v>
      </c>
      <c r="G80" s="104">
        <f>'[1]CDM 2026 (2)'!$H130*0.95</f>
        <v>5.794999999999999</v>
      </c>
      <c r="H80" s="74">
        <f t="shared" si="5"/>
        <v>85000</v>
      </c>
      <c r="I80" s="102">
        <v>0.05</v>
      </c>
      <c r="J80" s="184">
        <f t="shared" si="6"/>
        <v>89250</v>
      </c>
      <c r="K80" s="102"/>
      <c r="L80" s="77">
        <f t="shared" si="4"/>
        <v>5.0000000000000044E-2</v>
      </c>
      <c r="M80" s="102">
        <v>0.2</v>
      </c>
      <c r="N80" s="102">
        <v>0.2</v>
      </c>
      <c r="O80" s="4"/>
      <c r="P80" s="4"/>
      <c r="Q80" s="4"/>
      <c r="R80" s="4"/>
      <c r="S80" s="4"/>
      <c r="T80" s="4"/>
      <c r="U80" s="4"/>
      <c r="V80" s="4"/>
      <c r="W80" s="4" t="str">
        <f t="shared" si="7"/>
        <v>USA - Australie4619221hPower break 2</v>
      </c>
      <c r="X80" s="3" t="s">
        <v>277</v>
      </c>
    </row>
    <row r="81" spans="1:24" x14ac:dyDescent="0.25">
      <c r="A81" s="3" t="s">
        <v>277</v>
      </c>
      <c r="B81" s="3" t="s">
        <v>62</v>
      </c>
      <c r="C81" s="70">
        <v>46192</v>
      </c>
      <c r="D81" s="105" t="s">
        <v>79</v>
      </c>
      <c r="E81" s="3" t="s">
        <v>119</v>
      </c>
      <c r="F81" s="106">
        <f>'[1]CDM 2026 (2)'!$I131</f>
        <v>30000</v>
      </c>
      <c r="G81" s="104">
        <f>'[1]CDM 2026 (2)'!$H131</f>
        <v>2.5</v>
      </c>
      <c r="H81" s="74">
        <f t="shared" si="5"/>
        <v>30000</v>
      </c>
      <c r="I81" s="102">
        <v>0.05</v>
      </c>
      <c r="J81" s="184">
        <f t="shared" si="6"/>
        <v>31500</v>
      </c>
      <c r="K81" s="102"/>
      <c r="L81" s="77">
        <f t="shared" si="4"/>
        <v>5.0000000000000044E-2</v>
      </c>
      <c r="M81" s="4"/>
      <c r="N81" s="4"/>
      <c r="O81" s="102">
        <v>0.16</v>
      </c>
      <c r="P81" s="102">
        <v>0.14000000000000001</v>
      </c>
      <c r="Q81" s="102">
        <v>0.1</v>
      </c>
      <c r="R81" s="102">
        <v>0.06</v>
      </c>
      <c r="S81" s="102">
        <v>0.04</v>
      </c>
      <c r="T81" s="102">
        <v>0.08</v>
      </c>
      <c r="U81" s="102">
        <v>0.12</v>
      </c>
      <c r="V81" s="102">
        <v>0.15</v>
      </c>
      <c r="W81" s="4" t="str">
        <f t="shared" si="7"/>
        <v>USA - Australie4619221hFin match</v>
      </c>
      <c r="X81" s="3" t="s">
        <v>277</v>
      </c>
    </row>
    <row r="82" spans="1:24" x14ac:dyDescent="0.25">
      <c r="A82" s="3" t="s">
        <v>277</v>
      </c>
      <c r="B82" s="3" t="s">
        <v>58</v>
      </c>
      <c r="C82" s="70">
        <v>46191</v>
      </c>
      <c r="D82" s="105" t="s">
        <v>83</v>
      </c>
      <c r="E82" s="3" t="s">
        <v>241</v>
      </c>
      <c r="F82" s="106">
        <f>'[1]CDM 2026 (2)'!$I76</f>
        <v>11000</v>
      </c>
      <c r="G82" s="104">
        <f>'[1]CDM 2026 (2)'!$H76</f>
        <v>1.1499999999999999</v>
      </c>
      <c r="H82" s="74">
        <f t="shared" si="5"/>
        <v>11000</v>
      </c>
      <c r="I82" s="102">
        <v>0.05</v>
      </c>
      <c r="J82" s="184">
        <f t="shared" si="6"/>
        <v>11550</v>
      </c>
      <c r="K82" s="102"/>
      <c r="L82" s="77">
        <f t="shared" si="4"/>
        <v>5.0000000000000044E-2</v>
      </c>
      <c r="M82" s="4"/>
      <c r="N82" s="4"/>
      <c r="O82" s="102">
        <v>0.15</v>
      </c>
      <c r="P82" s="102">
        <v>0.12</v>
      </c>
      <c r="Q82" s="102">
        <v>0.08</v>
      </c>
      <c r="R82" s="102">
        <v>0.04</v>
      </c>
      <c r="S82" s="102">
        <v>0.06</v>
      </c>
      <c r="T82" s="102">
        <v>0.1</v>
      </c>
      <c r="U82" s="102">
        <v>0.14000000000000001</v>
      </c>
      <c r="V82" s="102">
        <v>0.16</v>
      </c>
      <c r="W82" s="4" t="str">
        <f t="shared" si="7"/>
        <v>DEN/MKD/CZE/IRL - Afrique du Sud4619118hAvant Match</v>
      </c>
      <c r="X82" s="3" t="s">
        <v>277</v>
      </c>
    </row>
    <row r="83" spans="1:24" x14ac:dyDescent="0.25">
      <c r="A83" s="3" t="s">
        <v>277</v>
      </c>
      <c r="B83" s="3" t="s">
        <v>58</v>
      </c>
      <c r="C83" s="70">
        <v>46191</v>
      </c>
      <c r="D83" s="105" t="s">
        <v>83</v>
      </c>
      <c r="E83" s="3" t="s">
        <v>242</v>
      </c>
      <c r="F83" s="106">
        <f>'[1]CDM 2026 (2)'!$I77</f>
        <v>35000</v>
      </c>
      <c r="G83" s="104">
        <f>'[1]CDM 2026 (2)'!$H77</f>
        <v>3</v>
      </c>
      <c r="H83" s="74">
        <f t="shared" si="5"/>
        <v>35000</v>
      </c>
      <c r="I83" s="102">
        <v>0.05</v>
      </c>
      <c r="J83" s="184">
        <f t="shared" si="6"/>
        <v>36750</v>
      </c>
      <c r="K83" s="102"/>
      <c r="L83" s="77">
        <f t="shared" si="4"/>
        <v>5.0000000000000044E-2</v>
      </c>
      <c r="M83" s="4"/>
      <c r="N83" s="4"/>
      <c r="O83" s="4"/>
      <c r="P83" s="4"/>
      <c r="Q83" s="4"/>
      <c r="R83" s="4"/>
      <c r="S83" s="4"/>
      <c r="T83" s="4"/>
      <c r="U83" s="4"/>
      <c r="V83" s="4"/>
      <c r="W83" s="4" t="str">
        <f t="shared" si="7"/>
        <v>DEN/MKD/CZE/IRL - Afrique du Sud4619118hHymnes / Golden</v>
      </c>
      <c r="X83" s="3" t="s">
        <v>277</v>
      </c>
    </row>
    <row r="84" spans="1:24" x14ac:dyDescent="0.25">
      <c r="A84" s="3" t="s">
        <v>277</v>
      </c>
      <c r="B84" s="3" t="s">
        <v>58</v>
      </c>
      <c r="C84" s="70">
        <v>46191</v>
      </c>
      <c r="D84" s="105" t="s">
        <v>83</v>
      </c>
      <c r="E84" s="3" t="s">
        <v>243</v>
      </c>
      <c r="F84" s="106">
        <f>'[1]CDM 2026 (2)'!$I78</f>
        <v>52000</v>
      </c>
      <c r="G84" s="104">
        <f>'[1]CDM 2026 (2)'!$H78*0.95</f>
        <v>4.3224999999999998</v>
      </c>
      <c r="H84" s="74">
        <f t="shared" si="5"/>
        <v>52000</v>
      </c>
      <c r="I84" s="102">
        <v>0.05</v>
      </c>
      <c r="J84" s="184">
        <f t="shared" si="6"/>
        <v>54600</v>
      </c>
      <c r="K84" s="102"/>
      <c r="L84" s="77">
        <f t="shared" si="4"/>
        <v>5.0000000000000044E-2</v>
      </c>
      <c r="M84" s="102">
        <v>0.2</v>
      </c>
      <c r="N84" s="102">
        <v>0.2</v>
      </c>
      <c r="O84" s="4"/>
      <c r="P84" s="4"/>
      <c r="Q84" s="4"/>
      <c r="R84" s="4"/>
      <c r="S84" s="4"/>
      <c r="T84" s="4"/>
      <c r="U84" s="4"/>
      <c r="V84" s="4"/>
      <c r="W84" s="4" t="str">
        <f t="shared" si="7"/>
        <v>DEN/MKD/CZE/IRL - Afrique du Sud4619118hPower break 1</v>
      </c>
      <c r="X84" s="3" t="s">
        <v>277</v>
      </c>
    </row>
    <row r="85" spans="1:24" x14ac:dyDescent="0.25">
      <c r="A85" s="3" t="s">
        <v>277</v>
      </c>
      <c r="B85" s="3" t="s">
        <v>58</v>
      </c>
      <c r="C85" s="70">
        <v>46191</v>
      </c>
      <c r="D85" s="105" t="s">
        <v>83</v>
      </c>
      <c r="E85" s="3" t="s">
        <v>138</v>
      </c>
      <c r="F85" s="106">
        <f>'[1]CDM 2026 (2)'!$I79</f>
        <v>45000</v>
      </c>
      <c r="G85" s="104">
        <f>'[1]CDM 2026 (2)'!$H79</f>
        <v>3.95</v>
      </c>
      <c r="H85" s="74">
        <f t="shared" si="5"/>
        <v>45000</v>
      </c>
      <c r="I85" s="102">
        <v>0.05</v>
      </c>
      <c r="J85" s="184">
        <f t="shared" si="6"/>
        <v>47250</v>
      </c>
      <c r="K85" s="102"/>
      <c r="L85" s="77">
        <f t="shared" si="4"/>
        <v>5.0000000000000044E-2</v>
      </c>
      <c r="M85" s="4"/>
      <c r="N85" s="4"/>
      <c r="O85" s="102">
        <v>0.16</v>
      </c>
      <c r="P85" s="102">
        <v>0.14000000000000001</v>
      </c>
      <c r="Q85" s="102">
        <v>0.1</v>
      </c>
      <c r="R85" s="102">
        <v>0.06</v>
      </c>
      <c r="S85" s="102">
        <v>0.02</v>
      </c>
      <c r="T85" s="102">
        <v>0.04</v>
      </c>
      <c r="U85" s="102">
        <v>0.06</v>
      </c>
      <c r="V85" s="102">
        <v>0.1</v>
      </c>
      <c r="W85" s="4" t="str">
        <f t="shared" si="7"/>
        <v>DEN/MKD/CZE/IRL - Afrique du Sud4619118hMi-temps 1</v>
      </c>
      <c r="X85" s="3" t="s">
        <v>277</v>
      </c>
    </row>
    <row r="86" spans="1:24" x14ac:dyDescent="0.25">
      <c r="A86" s="3" t="s">
        <v>277</v>
      </c>
      <c r="B86" s="3" t="s">
        <v>58</v>
      </c>
      <c r="C86" s="70">
        <v>46191</v>
      </c>
      <c r="D86" s="105" t="s">
        <v>83</v>
      </c>
      <c r="E86" s="3" t="s">
        <v>139</v>
      </c>
      <c r="F86" s="106">
        <f>'[1]CDM 2026 (2)'!$I80</f>
        <v>40000</v>
      </c>
      <c r="G86" s="104">
        <f>'[1]CDM 2026 (2)'!$H80</f>
        <v>3.5</v>
      </c>
      <c r="H86" s="74">
        <f t="shared" si="5"/>
        <v>40000</v>
      </c>
      <c r="I86" s="102">
        <v>0.05</v>
      </c>
      <c r="J86" s="184">
        <f t="shared" si="6"/>
        <v>42000</v>
      </c>
      <c r="K86" s="102"/>
      <c r="L86" s="77">
        <f t="shared" si="4"/>
        <v>5.0000000000000044E-2</v>
      </c>
      <c r="M86" s="4"/>
      <c r="N86" s="4"/>
      <c r="O86" s="102">
        <v>0.1</v>
      </c>
      <c r="P86" s="102">
        <v>0.06</v>
      </c>
      <c r="Q86" s="102">
        <v>0.04</v>
      </c>
      <c r="R86" s="102">
        <v>0.02</v>
      </c>
      <c r="S86" s="102">
        <v>0.02</v>
      </c>
      <c r="T86" s="102">
        <v>0.04</v>
      </c>
      <c r="U86" s="102">
        <v>0.06</v>
      </c>
      <c r="V86" s="102">
        <v>0.1</v>
      </c>
      <c r="W86" s="4" t="str">
        <f t="shared" si="7"/>
        <v>DEN/MKD/CZE/IRL - Afrique du Sud4619118hMi-temps 2</v>
      </c>
      <c r="X86" s="3" t="s">
        <v>277</v>
      </c>
    </row>
    <row r="87" spans="1:24" x14ac:dyDescent="0.25">
      <c r="A87" s="3" t="s">
        <v>277</v>
      </c>
      <c r="B87" s="3" t="s">
        <v>58</v>
      </c>
      <c r="C87" s="70">
        <v>46191</v>
      </c>
      <c r="D87" s="105" t="s">
        <v>83</v>
      </c>
      <c r="E87" s="3" t="s">
        <v>140</v>
      </c>
      <c r="F87" s="106">
        <f>'[1]CDM 2026 (2)'!$I81</f>
        <v>45000</v>
      </c>
      <c r="G87" s="104">
        <f>'[1]CDM 2026 (2)'!$H81</f>
        <v>3.95</v>
      </c>
      <c r="H87" s="74">
        <f t="shared" si="5"/>
        <v>45000</v>
      </c>
      <c r="I87" s="102">
        <v>0.05</v>
      </c>
      <c r="J87" s="184">
        <f t="shared" si="6"/>
        <v>47250</v>
      </c>
      <c r="K87" s="102"/>
      <c r="L87" s="77">
        <f t="shared" si="4"/>
        <v>5.0000000000000044E-2</v>
      </c>
      <c r="M87" s="4"/>
      <c r="N87" s="4"/>
      <c r="O87" s="102">
        <v>0.1</v>
      </c>
      <c r="P87" s="102">
        <v>0.06</v>
      </c>
      <c r="Q87" s="102">
        <v>0.04</v>
      </c>
      <c r="R87" s="102">
        <v>0.02</v>
      </c>
      <c r="S87" s="102">
        <v>0.06</v>
      </c>
      <c r="T87" s="102">
        <v>0.1</v>
      </c>
      <c r="U87" s="102">
        <v>0.14000000000000001</v>
      </c>
      <c r="V87" s="102">
        <v>0.16</v>
      </c>
      <c r="W87" s="4" t="str">
        <f t="shared" si="7"/>
        <v>DEN/MKD/CZE/IRL - Afrique du Sud4619118hMi-temps 3</v>
      </c>
      <c r="X87" s="3" t="s">
        <v>277</v>
      </c>
    </row>
    <row r="88" spans="1:24" x14ac:dyDescent="0.25">
      <c r="A88" s="3" t="s">
        <v>277</v>
      </c>
      <c r="B88" s="3" t="s">
        <v>58</v>
      </c>
      <c r="C88" s="70">
        <v>46191</v>
      </c>
      <c r="D88" s="105" t="s">
        <v>83</v>
      </c>
      <c r="E88" s="3" t="s">
        <v>244</v>
      </c>
      <c r="F88" s="106">
        <f>'[1]CDM 2026 (2)'!$I82</f>
        <v>52000</v>
      </c>
      <c r="G88" s="104">
        <f>'[1]CDM 2026 (2)'!$H82*0.95</f>
        <v>4.3224999999999998</v>
      </c>
      <c r="H88" s="74">
        <f t="shared" si="5"/>
        <v>52000</v>
      </c>
      <c r="I88" s="102">
        <v>0.05</v>
      </c>
      <c r="J88" s="184">
        <f t="shared" si="6"/>
        <v>54600</v>
      </c>
      <c r="K88" s="102"/>
      <c r="L88" s="77">
        <f t="shared" si="4"/>
        <v>5.0000000000000044E-2</v>
      </c>
      <c r="M88" s="102">
        <v>0.2</v>
      </c>
      <c r="N88" s="102">
        <v>0.2</v>
      </c>
      <c r="O88" s="4"/>
      <c r="P88" s="4"/>
      <c r="Q88" s="4"/>
      <c r="R88" s="4"/>
      <c r="S88" s="4"/>
      <c r="T88" s="4"/>
      <c r="U88" s="4"/>
      <c r="V88" s="4"/>
      <c r="W88" s="4" t="str">
        <f t="shared" si="7"/>
        <v>DEN/MKD/CZE/IRL - Afrique du Sud4619118hPower break 2</v>
      </c>
      <c r="X88" s="3" t="s">
        <v>277</v>
      </c>
    </row>
    <row r="89" spans="1:24" x14ac:dyDescent="0.25">
      <c r="A89" s="3" t="s">
        <v>277</v>
      </c>
      <c r="B89" s="3" t="s">
        <v>58</v>
      </c>
      <c r="C89" s="70">
        <v>46191</v>
      </c>
      <c r="D89" s="105" t="s">
        <v>83</v>
      </c>
      <c r="E89" s="3" t="s">
        <v>119</v>
      </c>
      <c r="F89" s="106">
        <f>'[1]CDM 2026 (2)'!$I83</f>
        <v>36000</v>
      </c>
      <c r="G89" s="104">
        <f>'[1]CDM 2026 (2)'!$H83</f>
        <v>3.1</v>
      </c>
      <c r="H89" s="74">
        <f t="shared" si="5"/>
        <v>36000</v>
      </c>
      <c r="I89" s="102">
        <v>0.05</v>
      </c>
      <c r="J89" s="184">
        <f t="shared" si="6"/>
        <v>37800</v>
      </c>
      <c r="K89" s="102"/>
      <c r="L89" s="77">
        <f t="shared" si="4"/>
        <v>5.0000000000000044E-2</v>
      </c>
      <c r="M89" s="4"/>
      <c r="N89" s="4"/>
      <c r="O89" s="102">
        <v>0.16</v>
      </c>
      <c r="P89" s="102">
        <v>0.14000000000000001</v>
      </c>
      <c r="Q89" s="102">
        <v>0.1</v>
      </c>
      <c r="R89" s="102">
        <v>0.06</v>
      </c>
      <c r="S89" s="102">
        <v>0.04</v>
      </c>
      <c r="T89" s="102">
        <v>0.08</v>
      </c>
      <c r="U89" s="102">
        <v>0.12</v>
      </c>
      <c r="V89" s="102">
        <v>0.15</v>
      </c>
      <c r="W89" s="4" t="str">
        <f t="shared" si="7"/>
        <v>DEN/MKD/CZE/IRL - Afrique du Sud4619118hFin match</v>
      </c>
      <c r="X89" s="3" t="s">
        <v>277</v>
      </c>
    </row>
    <row r="90" spans="1:24" x14ac:dyDescent="0.25">
      <c r="A90" s="3" t="s">
        <v>279</v>
      </c>
      <c r="B90" s="3" t="s">
        <v>278</v>
      </c>
      <c r="C90" s="70">
        <v>46198</v>
      </c>
      <c r="D90" s="105" t="s">
        <v>85</v>
      </c>
      <c r="E90" s="3" t="s">
        <v>241</v>
      </c>
      <c r="F90" s="106">
        <f>'[1]CDM 2026 (4)'!$I60</f>
        <v>7000</v>
      </c>
      <c r="G90" s="104">
        <f>'[1]CDM 2026 (4)'!$H60</f>
        <v>0.9</v>
      </c>
      <c r="H90" s="74">
        <f t="shared" si="5"/>
        <v>7000</v>
      </c>
      <c r="I90" s="102">
        <v>0.05</v>
      </c>
      <c r="J90" s="184">
        <f t="shared" si="6"/>
        <v>7350</v>
      </c>
      <c r="K90" s="102"/>
      <c r="L90" s="77">
        <f t="shared" si="4"/>
        <v>5.0000000000000044E-2</v>
      </c>
      <c r="M90" s="4"/>
      <c r="N90" s="4"/>
      <c r="O90" s="102">
        <v>0.15</v>
      </c>
      <c r="P90" s="102">
        <v>0.12</v>
      </c>
      <c r="Q90" s="102">
        <v>0.08</v>
      </c>
      <c r="R90" s="102">
        <v>0.04</v>
      </c>
      <c r="S90" s="102">
        <v>0.06</v>
      </c>
      <c r="T90" s="102">
        <v>0.1</v>
      </c>
      <c r="U90" s="102">
        <v>0.14000000000000001</v>
      </c>
      <c r="V90" s="102">
        <v>0.16</v>
      </c>
      <c r="W90" s="4" t="str">
        <f t="shared" si="7"/>
        <v>Tunisie-Pays-Bas4619825hAvant Match</v>
      </c>
      <c r="X90" s="3" t="s">
        <v>279</v>
      </c>
    </row>
    <row r="91" spans="1:24" x14ac:dyDescent="0.25">
      <c r="A91" s="3" t="s">
        <v>279</v>
      </c>
      <c r="B91" s="3" t="s">
        <v>278</v>
      </c>
      <c r="C91" s="70">
        <v>46198</v>
      </c>
      <c r="D91" s="105" t="s">
        <v>85</v>
      </c>
      <c r="E91" s="3" t="s">
        <v>242</v>
      </c>
      <c r="F91" s="106">
        <f>'[1]CDM 2026 (4)'!$I61</f>
        <v>12000</v>
      </c>
      <c r="G91" s="104">
        <f>'[1]CDM 2026 (4)'!$H61</f>
        <v>1.5</v>
      </c>
      <c r="H91" s="74">
        <f t="shared" si="5"/>
        <v>12000</v>
      </c>
      <c r="I91" s="102">
        <v>0.05</v>
      </c>
      <c r="J91" s="184">
        <f t="shared" si="6"/>
        <v>12600</v>
      </c>
      <c r="K91" s="102"/>
      <c r="L91" s="77">
        <f t="shared" si="4"/>
        <v>5.0000000000000044E-2</v>
      </c>
      <c r="M91" s="4"/>
      <c r="N91" s="4"/>
      <c r="O91" s="4"/>
      <c r="P91" s="4"/>
      <c r="Q91" s="4"/>
      <c r="R91" s="4"/>
      <c r="S91" s="4"/>
      <c r="T91" s="4"/>
      <c r="U91" s="4"/>
      <c r="V91" s="4"/>
      <c r="W91" s="4" t="str">
        <f t="shared" si="7"/>
        <v>Tunisie-Pays-Bas4619825hHymnes / Golden</v>
      </c>
      <c r="X91" s="3" t="s">
        <v>279</v>
      </c>
    </row>
    <row r="92" spans="1:24" x14ac:dyDescent="0.25">
      <c r="A92" s="3" t="s">
        <v>279</v>
      </c>
      <c r="B92" s="3" t="s">
        <v>278</v>
      </c>
      <c r="C92" s="70">
        <v>46198</v>
      </c>
      <c r="D92" s="105" t="s">
        <v>85</v>
      </c>
      <c r="E92" s="3" t="s">
        <v>243</v>
      </c>
      <c r="F92" s="106">
        <f>'[1]CDM 2026 (4)'!$I62</f>
        <v>15000</v>
      </c>
      <c r="G92" s="104">
        <f>'[1]CDM 2026 (4)'!$H62*0.95</f>
        <v>1.9</v>
      </c>
      <c r="H92" s="74">
        <f t="shared" si="5"/>
        <v>15000</v>
      </c>
      <c r="I92" s="102">
        <v>0.05</v>
      </c>
      <c r="J92" s="184">
        <f t="shared" si="6"/>
        <v>15750</v>
      </c>
      <c r="K92" s="102"/>
      <c r="L92" s="77">
        <f t="shared" si="4"/>
        <v>5.0000000000000044E-2</v>
      </c>
      <c r="M92" s="102">
        <v>0.2</v>
      </c>
      <c r="N92" s="102">
        <v>0.2</v>
      </c>
      <c r="O92" s="4"/>
      <c r="P92" s="4"/>
      <c r="Q92" s="4"/>
      <c r="R92" s="4"/>
      <c r="S92" s="4"/>
      <c r="T92" s="4"/>
      <c r="U92" s="4"/>
      <c r="V92" s="4"/>
      <c r="W92" s="4" t="str">
        <f t="shared" si="7"/>
        <v>Tunisie-Pays-Bas4619825hPower break 1</v>
      </c>
      <c r="X92" s="3" t="s">
        <v>279</v>
      </c>
    </row>
    <row r="93" spans="1:24" x14ac:dyDescent="0.25">
      <c r="A93" s="3" t="s">
        <v>279</v>
      </c>
      <c r="B93" s="3" t="s">
        <v>278</v>
      </c>
      <c r="C93" s="70">
        <v>46198</v>
      </c>
      <c r="D93" s="105" t="s">
        <v>85</v>
      </c>
      <c r="E93" s="3" t="s">
        <v>138</v>
      </c>
      <c r="F93" s="106">
        <f>'[1]CDM 2026 (4)'!$I63</f>
        <v>12000</v>
      </c>
      <c r="G93" s="104">
        <f>'[1]CDM 2026 (4)'!$H63</f>
        <v>1.6</v>
      </c>
      <c r="H93" s="74">
        <f t="shared" si="5"/>
        <v>12000</v>
      </c>
      <c r="I93" s="102">
        <v>0.05</v>
      </c>
      <c r="J93" s="184">
        <f t="shared" si="6"/>
        <v>12600</v>
      </c>
      <c r="K93" s="102"/>
      <c r="L93" s="77">
        <f t="shared" si="4"/>
        <v>5.0000000000000044E-2</v>
      </c>
      <c r="M93" s="4"/>
      <c r="N93" s="4"/>
      <c r="O93" s="102">
        <v>0.16</v>
      </c>
      <c r="P93" s="102">
        <v>0.14000000000000001</v>
      </c>
      <c r="Q93" s="102">
        <v>0.1</v>
      </c>
      <c r="R93" s="102">
        <v>0.06</v>
      </c>
      <c r="S93" s="102">
        <v>0.02</v>
      </c>
      <c r="T93" s="102">
        <v>0.04</v>
      </c>
      <c r="U93" s="102">
        <v>0.06</v>
      </c>
      <c r="V93" s="102">
        <v>0.1</v>
      </c>
      <c r="W93" s="4" t="str">
        <f t="shared" si="7"/>
        <v>Tunisie-Pays-Bas4619825hMi-temps 1</v>
      </c>
      <c r="X93" s="3" t="s">
        <v>279</v>
      </c>
    </row>
    <row r="94" spans="1:24" x14ac:dyDescent="0.25">
      <c r="A94" s="3" t="s">
        <v>279</v>
      </c>
      <c r="B94" s="3" t="s">
        <v>278</v>
      </c>
      <c r="C94" s="70">
        <v>46198</v>
      </c>
      <c r="D94" s="105" t="s">
        <v>85</v>
      </c>
      <c r="E94" s="3" t="s">
        <v>139</v>
      </c>
      <c r="F94" s="106">
        <f>'[1]CDM 2026 (4)'!$I64</f>
        <v>10000</v>
      </c>
      <c r="G94" s="104">
        <f>'[1]CDM 2026 (4)'!$H64</f>
        <v>1.3</v>
      </c>
      <c r="H94" s="74">
        <f t="shared" si="5"/>
        <v>10000</v>
      </c>
      <c r="I94" s="102">
        <v>0.05</v>
      </c>
      <c r="J94" s="184">
        <f t="shared" si="6"/>
        <v>10500</v>
      </c>
      <c r="K94" s="102"/>
      <c r="L94" s="77">
        <f t="shared" si="4"/>
        <v>5.0000000000000044E-2</v>
      </c>
      <c r="M94" s="4"/>
      <c r="N94" s="4"/>
      <c r="O94" s="102">
        <v>0.1</v>
      </c>
      <c r="P94" s="102">
        <v>0.06</v>
      </c>
      <c r="Q94" s="102">
        <v>0.04</v>
      </c>
      <c r="R94" s="102">
        <v>0.02</v>
      </c>
      <c r="S94" s="102">
        <v>0.02</v>
      </c>
      <c r="T94" s="102">
        <v>0.04</v>
      </c>
      <c r="U94" s="102">
        <v>0.06</v>
      </c>
      <c r="V94" s="102">
        <v>0.1</v>
      </c>
      <c r="W94" s="4" t="str">
        <f t="shared" si="7"/>
        <v>Tunisie-Pays-Bas4619825hMi-temps 2</v>
      </c>
      <c r="X94" s="3" t="s">
        <v>279</v>
      </c>
    </row>
    <row r="95" spans="1:24" x14ac:dyDescent="0.25">
      <c r="A95" s="3" t="s">
        <v>279</v>
      </c>
      <c r="B95" s="3" t="s">
        <v>278</v>
      </c>
      <c r="C95" s="70">
        <v>46198</v>
      </c>
      <c r="D95" s="105" t="s">
        <v>85</v>
      </c>
      <c r="E95" s="3" t="s">
        <v>140</v>
      </c>
      <c r="F95" s="106">
        <f>'[1]CDM 2026 (4)'!$I65</f>
        <v>12000</v>
      </c>
      <c r="G95" s="104">
        <f>'[1]CDM 2026 (4)'!$H65</f>
        <v>1.6</v>
      </c>
      <c r="H95" s="74">
        <f t="shared" si="5"/>
        <v>12000</v>
      </c>
      <c r="I95" s="102">
        <v>0.05</v>
      </c>
      <c r="J95" s="184">
        <f t="shared" si="6"/>
        <v>12600</v>
      </c>
      <c r="K95" s="102"/>
      <c r="L95" s="77">
        <f t="shared" si="4"/>
        <v>5.0000000000000044E-2</v>
      </c>
      <c r="M95" s="4"/>
      <c r="N95" s="4"/>
      <c r="O95" s="102">
        <v>0.1</v>
      </c>
      <c r="P95" s="102">
        <v>0.06</v>
      </c>
      <c r="Q95" s="102">
        <v>0.04</v>
      </c>
      <c r="R95" s="102">
        <v>0.02</v>
      </c>
      <c r="S95" s="102">
        <v>0.06</v>
      </c>
      <c r="T95" s="102">
        <v>0.1</v>
      </c>
      <c r="U95" s="102">
        <v>0.14000000000000001</v>
      </c>
      <c r="V95" s="102">
        <v>0.16</v>
      </c>
      <c r="W95" s="4" t="str">
        <f t="shared" si="7"/>
        <v>Tunisie-Pays-Bas4619825hMi-temps 3</v>
      </c>
      <c r="X95" s="3" t="s">
        <v>279</v>
      </c>
    </row>
    <row r="96" spans="1:24" x14ac:dyDescent="0.25">
      <c r="A96" s="3" t="s">
        <v>279</v>
      </c>
      <c r="B96" s="3" t="s">
        <v>278</v>
      </c>
      <c r="C96" s="70">
        <v>46198</v>
      </c>
      <c r="D96" s="105" t="s">
        <v>85</v>
      </c>
      <c r="E96" s="3" t="s">
        <v>244</v>
      </c>
      <c r="F96" s="106">
        <f>'[1]CDM 2026 (4)'!$I66</f>
        <v>14000</v>
      </c>
      <c r="G96" s="104">
        <f>'[1]CDM 2026 (4)'!$H66*0.95</f>
        <v>1.71</v>
      </c>
      <c r="H96" s="74">
        <f t="shared" si="5"/>
        <v>14000</v>
      </c>
      <c r="I96" s="102">
        <v>0.05</v>
      </c>
      <c r="J96" s="184">
        <f t="shared" si="6"/>
        <v>14700</v>
      </c>
      <c r="K96" s="102"/>
      <c r="L96" s="77">
        <f t="shared" si="4"/>
        <v>5.0000000000000044E-2</v>
      </c>
      <c r="M96" s="102">
        <v>0.2</v>
      </c>
      <c r="N96" s="102">
        <v>0.2</v>
      </c>
      <c r="O96" s="4"/>
      <c r="P96" s="4"/>
      <c r="Q96" s="4"/>
      <c r="R96" s="4"/>
      <c r="S96" s="4"/>
      <c r="T96" s="4"/>
      <c r="U96" s="4"/>
      <c r="V96" s="4"/>
      <c r="W96" s="4" t="str">
        <f t="shared" si="7"/>
        <v>Tunisie-Pays-Bas4619825hPower break 2</v>
      </c>
      <c r="X96" s="3" t="s">
        <v>279</v>
      </c>
    </row>
    <row r="97" spans="1:24" x14ac:dyDescent="0.25">
      <c r="A97" s="3" t="s">
        <v>279</v>
      </c>
      <c r="B97" s="3" t="s">
        <v>278</v>
      </c>
      <c r="C97" s="70">
        <v>46198</v>
      </c>
      <c r="D97" s="105" t="s">
        <v>85</v>
      </c>
      <c r="E97" s="3" t="s">
        <v>119</v>
      </c>
      <c r="F97" s="106">
        <f>'[1]CDM 2026 (4)'!$I67</f>
        <v>2000</v>
      </c>
      <c r="G97" s="104">
        <f>'[1]CDM 2026 (4)'!$H67</f>
        <v>0.3</v>
      </c>
      <c r="H97" s="74">
        <f t="shared" si="5"/>
        <v>2000</v>
      </c>
      <c r="I97" s="102">
        <v>0.05</v>
      </c>
      <c r="J97" s="184">
        <f t="shared" si="6"/>
        <v>2100</v>
      </c>
      <c r="K97" s="102"/>
      <c r="L97" s="77">
        <f t="shared" si="4"/>
        <v>5.0000000000000044E-2</v>
      </c>
      <c r="M97" s="4"/>
      <c r="N97" s="4"/>
      <c r="O97" s="102">
        <v>0.16</v>
      </c>
      <c r="P97" s="102">
        <v>0.14000000000000001</v>
      </c>
      <c r="Q97" s="102">
        <v>0.1</v>
      </c>
      <c r="R97" s="102">
        <v>0.06</v>
      </c>
      <c r="S97" s="102">
        <v>0.04</v>
      </c>
      <c r="T97" s="102">
        <v>0.08</v>
      </c>
      <c r="U97" s="102">
        <v>0.12</v>
      </c>
      <c r="V97" s="102">
        <v>0.15</v>
      </c>
      <c r="W97" s="4" t="str">
        <f t="shared" si="7"/>
        <v>Tunisie-Pays-Bas4619825hFin match</v>
      </c>
      <c r="X97" s="3" t="s">
        <v>279</v>
      </c>
    </row>
    <row r="98" spans="1:24" x14ac:dyDescent="0.25">
      <c r="A98" s="3" t="s">
        <v>277</v>
      </c>
      <c r="B98" s="3" t="s">
        <v>59</v>
      </c>
      <c r="C98" s="70">
        <v>46191</v>
      </c>
      <c r="D98" s="105" t="s">
        <v>79</v>
      </c>
      <c r="E98" s="3" t="s">
        <v>241</v>
      </c>
      <c r="F98" s="106">
        <f>'[1]CDM 2026 (2)'!$I92</f>
        <v>38000</v>
      </c>
      <c r="G98" s="104">
        <f>'[1]CDM 2026 (2)'!$H92</f>
        <v>2.7</v>
      </c>
      <c r="H98" s="74">
        <f t="shared" si="5"/>
        <v>38000</v>
      </c>
      <c r="I98" s="102">
        <v>0.05</v>
      </c>
      <c r="J98" s="184">
        <f t="shared" si="6"/>
        <v>39900</v>
      </c>
      <c r="K98" s="102"/>
      <c r="L98" s="77">
        <f t="shared" si="4"/>
        <v>5.0000000000000044E-2</v>
      </c>
      <c r="M98" s="4"/>
      <c r="N98" s="4"/>
      <c r="O98" s="102">
        <v>0.15</v>
      </c>
      <c r="P98" s="102">
        <v>0.12</v>
      </c>
      <c r="Q98" s="102">
        <v>0.08</v>
      </c>
      <c r="R98" s="102">
        <v>0.04</v>
      </c>
      <c r="S98" s="102">
        <v>0.06</v>
      </c>
      <c r="T98" s="102">
        <v>0.1</v>
      </c>
      <c r="U98" s="102">
        <v>0.14000000000000001</v>
      </c>
      <c r="V98" s="102">
        <v>0.16</v>
      </c>
      <c r="W98" s="4" t="str">
        <f t="shared" si="7"/>
        <v>Suisse - ITA/NIR/WAL/BHI4619121hAvant Match</v>
      </c>
      <c r="X98" s="3" t="s">
        <v>277</v>
      </c>
    </row>
    <row r="99" spans="1:24" x14ac:dyDescent="0.25">
      <c r="A99" s="3" t="s">
        <v>277</v>
      </c>
      <c r="B99" s="3" t="s">
        <v>59</v>
      </c>
      <c r="C99" s="70">
        <v>46191</v>
      </c>
      <c r="D99" s="105" t="s">
        <v>79</v>
      </c>
      <c r="E99" s="3" t="s">
        <v>242</v>
      </c>
      <c r="F99" s="106">
        <f>'[1]CDM 2026 (2)'!$I93</f>
        <v>85000</v>
      </c>
      <c r="G99" s="104">
        <f>'[1]CDM 2026 (2)'!$H93</f>
        <v>5.65</v>
      </c>
      <c r="H99" s="74">
        <f t="shared" si="5"/>
        <v>85000</v>
      </c>
      <c r="I99" s="102">
        <v>0.05</v>
      </c>
      <c r="J99" s="184">
        <f t="shared" si="6"/>
        <v>89250</v>
      </c>
      <c r="K99" s="102"/>
      <c r="L99" s="77">
        <f t="shared" si="4"/>
        <v>5.0000000000000044E-2</v>
      </c>
      <c r="M99" s="4"/>
      <c r="N99" s="4"/>
      <c r="O99" s="4"/>
      <c r="P99" s="4"/>
      <c r="Q99" s="4"/>
      <c r="R99" s="4"/>
      <c r="S99" s="4"/>
      <c r="T99" s="4"/>
      <c r="U99" s="4"/>
      <c r="V99" s="4"/>
      <c r="W99" s="4" t="str">
        <f t="shared" si="7"/>
        <v>Suisse - ITA/NIR/WAL/BHI4619121hHymnes / Golden</v>
      </c>
      <c r="X99" s="3" t="s">
        <v>277</v>
      </c>
    </row>
    <row r="100" spans="1:24" x14ac:dyDescent="0.25">
      <c r="A100" s="3" t="s">
        <v>277</v>
      </c>
      <c r="B100" s="3" t="s">
        <v>59</v>
      </c>
      <c r="C100" s="70">
        <v>46191</v>
      </c>
      <c r="D100" s="105" t="s">
        <v>79</v>
      </c>
      <c r="E100" s="3" t="s">
        <v>243</v>
      </c>
      <c r="F100" s="106">
        <f>'[1]CDM 2026 (2)'!$I94</f>
        <v>145000</v>
      </c>
      <c r="G100" s="104">
        <f>'[1]CDM 2026 (2)'!$H94*0.95</f>
        <v>9.8324999999999996</v>
      </c>
      <c r="H100" s="74">
        <f t="shared" si="5"/>
        <v>145000</v>
      </c>
      <c r="I100" s="102">
        <v>0.05</v>
      </c>
      <c r="J100" s="184">
        <f t="shared" si="6"/>
        <v>152250</v>
      </c>
      <c r="K100" s="102"/>
      <c r="L100" s="77">
        <f t="shared" si="4"/>
        <v>5.0000000000000044E-2</v>
      </c>
      <c r="M100" s="102">
        <v>0.2</v>
      </c>
      <c r="N100" s="102">
        <v>0.2</v>
      </c>
      <c r="O100" s="4"/>
      <c r="P100" s="4"/>
      <c r="Q100" s="4"/>
      <c r="R100" s="4"/>
      <c r="S100" s="4"/>
      <c r="T100" s="4"/>
      <c r="U100" s="4"/>
      <c r="V100" s="4"/>
      <c r="W100" s="4" t="str">
        <f t="shared" si="7"/>
        <v>Suisse - ITA/NIR/WAL/BHI4619121hPower break 1</v>
      </c>
      <c r="X100" s="3" t="s">
        <v>277</v>
      </c>
    </row>
    <row r="101" spans="1:24" x14ac:dyDescent="0.25">
      <c r="A101" s="3" t="s">
        <v>277</v>
      </c>
      <c r="B101" s="3" t="s">
        <v>59</v>
      </c>
      <c r="C101" s="70">
        <v>46191</v>
      </c>
      <c r="D101" s="105" t="s">
        <v>79</v>
      </c>
      <c r="E101" s="3" t="s">
        <v>138</v>
      </c>
      <c r="F101" s="106">
        <f>'[1]CDM 2026 (2)'!$I95</f>
        <v>120000</v>
      </c>
      <c r="G101" s="104">
        <f>'[1]CDM 2026 (2)'!$H95</f>
        <v>8.5972727272727276</v>
      </c>
      <c r="H101" s="74">
        <f t="shared" si="5"/>
        <v>120000</v>
      </c>
      <c r="I101" s="102">
        <v>0.05</v>
      </c>
      <c r="J101" s="184">
        <f t="shared" si="6"/>
        <v>126000</v>
      </c>
      <c r="K101" s="102"/>
      <c r="L101" s="77">
        <f t="shared" si="4"/>
        <v>5.0000000000000044E-2</v>
      </c>
      <c r="M101" s="4"/>
      <c r="N101" s="4"/>
      <c r="O101" s="102">
        <v>0.16</v>
      </c>
      <c r="P101" s="102">
        <v>0.14000000000000001</v>
      </c>
      <c r="Q101" s="102">
        <v>0.1</v>
      </c>
      <c r="R101" s="102">
        <v>0.06</v>
      </c>
      <c r="S101" s="102">
        <v>0.02</v>
      </c>
      <c r="T101" s="102">
        <v>0.04</v>
      </c>
      <c r="U101" s="102">
        <v>0.06</v>
      </c>
      <c r="V101" s="102">
        <v>0.1</v>
      </c>
      <c r="W101" s="4" t="str">
        <f t="shared" si="7"/>
        <v>Suisse - ITA/NIR/WAL/BHI4619121hMi-temps 1</v>
      </c>
      <c r="X101" s="3" t="s">
        <v>277</v>
      </c>
    </row>
    <row r="102" spans="1:24" x14ac:dyDescent="0.25">
      <c r="A102" s="3" t="s">
        <v>277</v>
      </c>
      <c r="B102" s="3" t="s">
        <v>59</v>
      </c>
      <c r="C102" s="70">
        <v>46191</v>
      </c>
      <c r="D102" s="105" t="s">
        <v>79</v>
      </c>
      <c r="E102" s="3" t="s">
        <v>139</v>
      </c>
      <c r="F102" s="106">
        <f>'[1]CDM 2026 (2)'!$I96</f>
        <v>110000</v>
      </c>
      <c r="G102" s="104">
        <f>'[1]CDM 2026 (2)'!$H96</f>
        <v>7.85</v>
      </c>
      <c r="H102" s="74">
        <f t="shared" si="5"/>
        <v>110000</v>
      </c>
      <c r="I102" s="102">
        <v>0.05</v>
      </c>
      <c r="J102" s="184">
        <f t="shared" si="6"/>
        <v>115500</v>
      </c>
      <c r="K102" s="102"/>
      <c r="L102" s="77">
        <f t="shared" si="4"/>
        <v>5.0000000000000044E-2</v>
      </c>
      <c r="M102" s="4"/>
      <c r="N102" s="4"/>
      <c r="O102" s="102">
        <v>0.1</v>
      </c>
      <c r="P102" s="102">
        <v>0.06</v>
      </c>
      <c r="Q102" s="102">
        <v>0.04</v>
      </c>
      <c r="R102" s="102">
        <v>0.02</v>
      </c>
      <c r="S102" s="102">
        <v>0.02</v>
      </c>
      <c r="T102" s="102">
        <v>0.04</v>
      </c>
      <c r="U102" s="102">
        <v>0.06</v>
      </c>
      <c r="V102" s="102">
        <v>0.1</v>
      </c>
      <c r="W102" s="4" t="str">
        <f t="shared" si="7"/>
        <v>Suisse - ITA/NIR/WAL/BHI4619121hMi-temps 2</v>
      </c>
      <c r="X102" s="3" t="s">
        <v>277</v>
      </c>
    </row>
    <row r="103" spans="1:24" x14ac:dyDescent="0.25">
      <c r="A103" s="3" t="s">
        <v>277</v>
      </c>
      <c r="B103" s="3" t="s">
        <v>59</v>
      </c>
      <c r="C103" s="70">
        <v>46191</v>
      </c>
      <c r="D103" s="105" t="s">
        <v>79</v>
      </c>
      <c r="E103" s="3" t="s">
        <v>140</v>
      </c>
      <c r="F103" s="106">
        <f>'[1]CDM 2026 (2)'!$I97</f>
        <v>120000</v>
      </c>
      <c r="G103" s="104">
        <f>'[1]CDM 2026 (2)'!$H97</f>
        <v>8.5972727272727276</v>
      </c>
      <c r="H103" s="74">
        <f t="shared" si="5"/>
        <v>120000</v>
      </c>
      <c r="I103" s="102">
        <v>0.05</v>
      </c>
      <c r="J103" s="184">
        <f t="shared" si="6"/>
        <v>126000</v>
      </c>
      <c r="K103" s="102"/>
      <c r="L103" s="77">
        <f t="shared" si="4"/>
        <v>5.0000000000000044E-2</v>
      </c>
      <c r="M103" s="4"/>
      <c r="N103" s="4"/>
      <c r="O103" s="102">
        <v>0.1</v>
      </c>
      <c r="P103" s="102">
        <v>0.06</v>
      </c>
      <c r="Q103" s="102">
        <v>0.04</v>
      </c>
      <c r="R103" s="102">
        <v>0.02</v>
      </c>
      <c r="S103" s="102">
        <v>0.06</v>
      </c>
      <c r="T103" s="102">
        <v>0.1</v>
      </c>
      <c r="U103" s="102">
        <v>0.14000000000000001</v>
      </c>
      <c r="V103" s="102">
        <v>0.16</v>
      </c>
      <c r="W103" s="4" t="str">
        <f t="shared" si="7"/>
        <v>Suisse - ITA/NIR/WAL/BHI4619121hMi-temps 3</v>
      </c>
      <c r="X103" s="3" t="s">
        <v>277</v>
      </c>
    </row>
    <row r="104" spans="1:24" x14ac:dyDescent="0.25">
      <c r="A104" s="3" t="s">
        <v>277</v>
      </c>
      <c r="B104" s="3" t="s">
        <v>59</v>
      </c>
      <c r="C104" s="70">
        <v>46191</v>
      </c>
      <c r="D104" s="105" t="s">
        <v>79</v>
      </c>
      <c r="E104" s="3" t="s">
        <v>244</v>
      </c>
      <c r="F104" s="106">
        <f>'[1]CDM 2026 (2)'!$I98</f>
        <v>145000</v>
      </c>
      <c r="G104" s="104">
        <f>'[1]CDM 2026 (2)'!$H98*0.95</f>
        <v>9.8324999999999996</v>
      </c>
      <c r="H104" s="74">
        <f t="shared" si="5"/>
        <v>145000</v>
      </c>
      <c r="I104" s="102">
        <v>0.05</v>
      </c>
      <c r="J104" s="184">
        <f t="shared" si="6"/>
        <v>152250</v>
      </c>
      <c r="K104" s="102"/>
      <c r="L104" s="77">
        <f t="shared" ref="L104:L167" si="8">J104/H104-1</f>
        <v>5.0000000000000044E-2</v>
      </c>
      <c r="M104" s="102">
        <v>0.2</v>
      </c>
      <c r="N104" s="102">
        <v>0.2</v>
      </c>
      <c r="O104" s="4"/>
      <c r="P104" s="4"/>
      <c r="Q104" s="4"/>
      <c r="R104" s="4"/>
      <c r="S104" s="4"/>
      <c r="T104" s="4"/>
      <c r="U104" s="4"/>
      <c r="V104" s="4"/>
      <c r="W104" s="4" t="str">
        <f t="shared" si="7"/>
        <v>Suisse - ITA/NIR/WAL/BHI4619121hPower break 2</v>
      </c>
      <c r="X104" s="3" t="s">
        <v>277</v>
      </c>
    </row>
    <row r="105" spans="1:24" x14ac:dyDescent="0.25">
      <c r="A105" s="3" t="s">
        <v>277</v>
      </c>
      <c r="B105" s="3" t="s">
        <v>59</v>
      </c>
      <c r="C105" s="70">
        <v>46191</v>
      </c>
      <c r="D105" s="105" t="s">
        <v>79</v>
      </c>
      <c r="E105" s="3" t="s">
        <v>119</v>
      </c>
      <c r="F105" s="106">
        <f>'[1]CDM 2026 (2)'!$I99</f>
        <v>50000</v>
      </c>
      <c r="G105" s="104">
        <f>'[1]CDM 2026 (2)'!$H99</f>
        <v>4.2</v>
      </c>
      <c r="H105" s="74">
        <f t="shared" si="5"/>
        <v>50000</v>
      </c>
      <c r="I105" s="102">
        <v>0.05</v>
      </c>
      <c r="J105" s="184">
        <f t="shared" si="6"/>
        <v>52500</v>
      </c>
      <c r="K105" s="102"/>
      <c r="L105" s="77">
        <f t="shared" si="8"/>
        <v>5.0000000000000044E-2</v>
      </c>
      <c r="M105" s="4"/>
      <c r="N105" s="4"/>
      <c r="O105" s="102">
        <v>0.16</v>
      </c>
      <c r="P105" s="102">
        <v>0.14000000000000001</v>
      </c>
      <c r="Q105" s="102">
        <v>0.1</v>
      </c>
      <c r="R105" s="102">
        <v>0.06</v>
      </c>
      <c r="S105" s="102">
        <v>0.04</v>
      </c>
      <c r="T105" s="102">
        <v>0.08</v>
      </c>
      <c r="U105" s="102">
        <v>0.12</v>
      </c>
      <c r="V105" s="102">
        <v>0.15</v>
      </c>
      <c r="W105" s="4" t="str">
        <f t="shared" si="7"/>
        <v>Suisse - ITA/NIR/WAL/BHI4619121hFin match</v>
      </c>
      <c r="X105" s="3" t="s">
        <v>277</v>
      </c>
    </row>
    <row r="106" spans="1:24" x14ac:dyDescent="0.25">
      <c r="A106" s="3" t="s">
        <v>279</v>
      </c>
      <c r="B106" s="3" t="s">
        <v>76</v>
      </c>
      <c r="C106" s="70">
        <v>46199</v>
      </c>
      <c r="D106" s="105" t="s">
        <v>79</v>
      </c>
      <c r="E106" s="3" t="s">
        <v>241</v>
      </c>
      <c r="F106" s="106">
        <f>'[1]CDM 2026 (4)'!$I76</f>
        <v>90000</v>
      </c>
      <c r="G106" s="104">
        <f>'[1]CDM 2026 (4)'!$H76</f>
        <v>6.4</v>
      </c>
      <c r="H106" s="74">
        <f t="shared" si="5"/>
        <v>90000</v>
      </c>
      <c r="I106" s="102">
        <v>0.05</v>
      </c>
      <c r="J106" s="184">
        <f t="shared" si="6"/>
        <v>94500</v>
      </c>
      <c r="K106" s="102"/>
      <c r="L106" s="77">
        <f t="shared" si="8"/>
        <v>5.0000000000000044E-2</v>
      </c>
      <c r="M106" s="4"/>
      <c r="N106" s="4"/>
      <c r="O106" s="102">
        <v>0.15</v>
      </c>
      <c r="P106" s="102">
        <v>0.12</v>
      </c>
      <c r="Q106" s="102">
        <v>0.08</v>
      </c>
      <c r="R106" s="102">
        <v>0.04</v>
      </c>
      <c r="S106" s="102">
        <v>0.08</v>
      </c>
      <c r="T106" s="102">
        <v>0.12</v>
      </c>
      <c r="U106" s="102">
        <v>0.16</v>
      </c>
      <c r="V106" s="102">
        <v>0.2</v>
      </c>
      <c r="W106" s="4" t="str">
        <f t="shared" si="7"/>
        <v>Norvège - France4619921hAvant Match</v>
      </c>
      <c r="X106" s="3" t="s">
        <v>279</v>
      </c>
    </row>
    <row r="107" spans="1:24" x14ac:dyDescent="0.25">
      <c r="A107" s="3" t="s">
        <v>279</v>
      </c>
      <c r="B107" s="3" t="s">
        <v>76</v>
      </c>
      <c r="C107" s="70">
        <v>46199</v>
      </c>
      <c r="D107" s="105" t="s">
        <v>79</v>
      </c>
      <c r="E107" s="3" t="s">
        <v>242</v>
      </c>
      <c r="F107" s="106">
        <f>'[1]CDM 2026 (4)'!$I77</f>
        <v>260000</v>
      </c>
      <c r="G107" s="104">
        <f>'[1]CDM 2026 (4)'!$H77</f>
        <v>17.3</v>
      </c>
      <c r="H107" s="74">
        <f t="shared" si="5"/>
        <v>260000</v>
      </c>
      <c r="I107" s="102">
        <v>0.05</v>
      </c>
      <c r="J107" s="184">
        <f t="shared" si="6"/>
        <v>273000</v>
      </c>
      <c r="K107" s="102"/>
      <c r="L107" s="77">
        <f t="shared" si="8"/>
        <v>5.0000000000000044E-2</v>
      </c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 t="str">
        <f t="shared" si="7"/>
        <v>Norvège - France4619921hHymnes / Golden</v>
      </c>
      <c r="X107" s="3" t="s">
        <v>279</v>
      </c>
    </row>
    <row r="108" spans="1:24" x14ac:dyDescent="0.25">
      <c r="A108" s="3" t="s">
        <v>279</v>
      </c>
      <c r="B108" s="3" t="s">
        <v>76</v>
      </c>
      <c r="C108" s="70">
        <v>46199</v>
      </c>
      <c r="D108" s="105" t="s">
        <v>79</v>
      </c>
      <c r="E108" s="3" t="s">
        <v>243</v>
      </c>
      <c r="F108" s="106">
        <f>'[1]CDM 2026 (4)'!$I78</f>
        <v>325000</v>
      </c>
      <c r="G108" s="104">
        <f>'[1]CDM 2026 (4)'!$H78*0.95</f>
        <v>22.04</v>
      </c>
      <c r="H108" s="74">
        <f t="shared" si="5"/>
        <v>325000</v>
      </c>
      <c r="I108" s="102">
        <v>0.05</v>
      </c>
      <c r="J108" s="184">
        <f t="shared" si="6"/>
        <v>341250</v>
      </c>
      <c r="K108" s="102"/>
      <c r="L108" s="77">
        <f t="shared" si="8"/>
        <v>5.0000000000000044E-2</v>
      </c>
      <c r="M108" s="102">
        <v>0.2</v>
      </c>
      <c r="N108" s="102">
        <v>0.2</v>
      </c>
      <c r="O108" s="4"/>
      <c r="P108" s="4"/>
      <c r="Q108" s="4"/>
      <c r="R108" s="4"/>
      <c r="S108" s="4"/>
      <c r="T108" s="4"/>
      <c r="U108" s="4"/>
      <c r="V108" s="4"/>
      <c r="W108" s="4" t="str">
        <f t="shared" si="7"/>
        <v>Norvège - France4619921hPower break 1</v>
      </c>
      <c r="X108" s="3" t="s">
        <v>279</v>
      </c>
    </row>
    <row r="109" spans="1:24" x14ac:dyDescent="0.25">
      <c r="A109" s="3" t="s">
        <v>279</v>
      </c>
      <c r="B109" s="3" t="s">
        <v>76</v>
      </c>
      <c r="C109" s="70">
        <v>46199</v>
      </c>
      <c r="D109" s="105" t="s">
        <v>79</v>
      </c>
      <c r="E109" s="3" t="s">
        <v>138</v>
      </c>
      <c r="F109" s="106">
        <f>'[1]CDM 2026 (4)'!$I79</f>
        <v>280000</v>
      </c>
      <c r="G109" s="104">
        <f>'[1]CDM 2026 (4)'!$H79</f>
        <v>20</v>
      </c>
      <c r="H109" s="74">
        <f t="shared" si="5"/>
        <v>280000</v>
      </c>
      <c r="I109" s="102">
        <v>0.05</v>
      </c>
      <c r="J109" s="184">
        <f t="shared" si="6"/>
        <v>294000</v>
      </c>
      <c r="K109" s="102"/>
      <c r="L109" s="77">
        <f t="shared" si="8"/>
        <v>5.0000000000000044E-2</v>
      </c>
      <c r="M109" s="4"/>
      <c r="N109" s="4"/>
      <c r="O109" s="102">
        <v>0.2</v>
      </c>
      <c r="P109" s="102">
        <v>0.16</v>
      </c>
      <c r="Q109" s="102">
        <v>0.12</v>
      </c>
      <c r="R109" s="102">
        <v>0.08</v>
      </c>
      <c r="S109" s="102">
        <v>0.02</v>
      </c>
      <c r="T109" s="102">
        <v>0.04</v>
      </c>
      <c r="U109" s="102">
        <v>0.06</v>
      </c>
      <c r="V109" s="102">
        <v>0.1</v>
      </c>
      <c r="W109" s="4" t="str">
        <f t="shared" si="7"/>
        <v>Norvège - France4619921hMi-temps 1</v>
      </c>
      <c r="X109" s="3" t="s">
        <v>279</v>
      </c>
    </row>
    <row r="110" spans="1:24" x14ac:dyDescent="0.25">
      <c r="A110" s="3" t="s">
        <v>279</v>
      </c>
      <c r="B110" s="3" t="s">
        <v>76</v>
      </c>
      <c r="C110" s="70">
        <v>46199</v>
      </c>
      <c r="D110" s="105" t="s">
        <v>79</v>
      </c>
      <c r="E110" s="3" t="s">
        <v>139</v>
      </c>
      <c r="F110" s="106">
        <f>'[1]CDM 2026 (4)'!$I80</f>
        <v>270000</v>
      </c>
      <c r="G110" s="104">
        <f>'[1]CDM 2026 (4)'!$H80</f>
        <v>19.25</v>
      </c>
      <c r="H110" s="74">
        <f t="shared" si="5"/>
        <v>270000</v>
      </c>
      <c r="I110" s="102">
        <v>0.05</v>
      </c>
      <c r="J110" s="184">
        <f t="shared" si="6"/>
        <v>283500</v>
      </c>
      <c r="K110" s="102"/>
      <c r="L110" s="77">
        <f t="shared" si="8"/>
        <v>5.0000000000000044E-2</v>
      </c>
      <c r="M110" s="4"/>
      <c r="N110" s="4"/>
      <c r="O110" s="102">
        <v>0.1</v>
      </c>
      <c r="P110" s="102">
        <v>0.06</v>
      </c>
      <c r="Q110" s="102">
        <v>0.04</v>
      </c>
      <c r="R110" s="102">
        <v>0.02</v>
      </c>
      <c r="S110" s="102">
        <v>0.02</v>
      </c>
      <c r="T110" s="102">
        <v>0.04</v>
      </c>
      <c r="U110" s="102">
        <v>0.06</v>
      </c>
      <c r="V110" s="102">
        <v>0.1</v>
      </c>
      <c r="W110" s="4" t="str">
        <f t="shared" si="7"/>
        <v>Norvège - France4619921hMi-temps 2</v>
      </c>
      <c r="X110" s="3" t="s">
        <v>279</v>
      </c>
    </row>
    <row r="111" spans="1:24" x14ac:dyDescent="0.25">
      <c r="A111" s="3" t="s">
        <v>279</v>
      </c>
      <c r="B111" s="3" t="s">
        <v>76</v>
      </c>
      <c r="C111" s="70">
        <v>46199</v>
      </c>
      <c r="D111" s="105" t="s">
        <v>79</v>
      </c>
      <c r="E111" s="3" t="s">
        <v>140</v>
      </c>
      <c r="F111" s="106">
        <f>'[1]CDM 2026 (4)'!$I81</f>
        <v>280000</v>
      </c>
      <c r="G111" s="104">
        <f>'[1]CDM 2026 (4)'!$H81</f>
        <v>20</v>
      </c>
      <c r="H111" s="74">
        <f t="shared" si="5"/>
        <v>280000</v>
      </c>
      <c r="I111" s="102">
        <v>0.05</v>
      </c>
      <c r="J111" s="184">
        <f t="shared" si="6"/>
        <v>294000</v>
      </c>
      <c r="K111" s="102"/>
      <c r="L111" s="77">
        <f t="shared" si="8"/>
        <v>5.0000000000000044E-2</v>
      </c>
      <c r="M111" s="4"/>
      <c r="N111" s="4"/>
      <c r="O111" s="102">
        <v>0.1</v>
      </c>
      <c r="P111" s="102">
        <v>0.06</v>
      </c>
      <c r="Q111" s="102">
        <v>0.04</v>
      </c>
      <c r="R111" s="102">
        <v>0.02</v>
      </c>
      <c r="S111" s="102">
        <v>0.08</v>
      </c>
      <c r="T111" s="102">
        <v>0.12</v>
      </c>
      <c r="U111" s="102">
        <v>0.16</v>
      </c>
      <c r="V111" s="102">
        <v>0.2</v>
      </c>
      <c r="W111" s="4" t="str">
        <f t="shared" si="7"/>
        <v>Norvège - France4619921hMi-temps 3</v>
      </c>
      <c r="X111" s="3" t="s">
        <v>279</v>
      </c>
    </row>
    <row r="112" spans="1:24" x14ac:dyDescent="0.25">
      <c r="A112" s="3" t="s">
        <v>279</v>
      </c>
      <c r="B112" s="3" t="s">
        <v>76</v>
      </c>
      <c r="C112" s="70">
        <v>46199</v>
      </c>
      <c r="D112" s="105" t="s">
        <v>79</v>
      </c>
      <c r="E112" s="3" t="s">
        <v>244</v>
      </c>
      <c r="F112" s="106">
        <f>'[1]CDM 2026 (4)'!$I82</f>
        <v>325000</v>
      </c>
      <c r="G112" s="104">
        <f>'[1]CDM 2026 (4)'!$H82*0.95</f>
        <v>22.04</v>
      </c>
      <c r="H112" s="74">
        <f t="shared" si="5"/>
        <v>325000</v>
      </c>
      <c r="I112" s="102">
        <v>0.05</v>
      </c>
      <c r="J112" s="184">
        <f t="shared" si="6"/>
        <v>341250</v>
      </c>
      <c r="K112" s="102"/>
      <c r="L112" s="77">
        <f t="shared" si="8"/>
        <v>5.0000000000000044E-2</v>
      </c>
      <c r="M112" s="102">
        <v>0.2</v>
      </c>
      <c r="N112" s="102">
        <v>0.2</v>
      </c>
      <c r="O112" s="4"/>
      <c r="P112" s="4"/>
      <c r="Q112" s="4"/>
      <c r="R112" s="4"/>
      <c r="S112" s="4"/>
      <c r="T112" s="4"/>
      <c r="U112" s="4"/>
      <c r="V112" s="4"/>
      <c r="W112" s="4" t="str">
        <f t="shared" si="7"/>
        <v>Norvège - France4619921hPower break 2</v>
      </c>
      <c r="X112" s="3" t="s">
        <v>279</v>
      </c>
    </row>
    <row r="113" spans="1:24" x14ac:dyDescent="0.25">
      <c r="A113" s="3" t="s">
        <v>279</v>
      </c>
      <c r="B113" s="3" t="s">
        <v>76</v>
      </c>
      <c r="C113" s="70">
        <v>46199</v>
      </c>
      <c r="D113" s="105" t="s">
        <v>79</v>
      </c>
      <c r="E113" s="3" t="s">
        <v>119</v>
      </c>
      <c r="F113" s="106">
        <f>'[1]CDM 2026 (4)'!$I83</f>
        <v>120000</v>
      </c>
      <c r="G113" s="104">
        <f>'[1]CDM 2026 (4)'!$H83</f>
        <v>10</v>
      </c>
      <c r="H113" s="74">
        <f t="shared" si="5"/>
        <v>120000</v>
      </c>
      <c r="I113" s="102">
        <v>0.05</v>
      </c>
      <c r="J113" s="184">
        <f t="shared" si="6"/>
        <v>126000</v>
      </c>
      <c r="K113" s="102"/>
      <c r="L113" s="77">
        <f t="shared" si="8"/>
        <v>5.0000000000000044E-2</v>
      </c>
      <c r="M113" s="4"/>
      <c r="N113" s="4"/>
      <c r="O113" s="102">
        <v>0.2</v>
      </c>
      <c r="P113" s="102">
        <v>0.16</v>
      </c>
      <c r="Q113" s="102">
        <v>0.12</v>
      </c>
      <c r="R113" s="102">
        <v>0.08</v>
      </c>
      <c r="S113" s="102">
        <v>0.04</v>
      </c>
      <c r="T113" s="102">
        <v>0.08</v>
      </c>
      <c r="U113" s="102">
        <v>0.12</v>
      </c>
      <c r="V113" s="102">
        <v>0.15</v>
      </c>
      <c r="W113" s="4" t="str">
        <f t="shared" si="7"/>
        <v>Norvège - France4619921hFin match</v>
      </c>
      <c r="X113" s="3" t="s">
        <v>279</v>
      </c>
    </row>
    <row r="114" spans="1:24" x14ac:dyDescent="0.25">
      <c r="A114" s="3" t="s">
        <v>279</v>
      </c>
      <c r="B114" s="3" t="s">
        <v>72</v>
      </c>
      <c r="C114" s="70">
        <v>46197</v>
      </c>
      <c r="D114" s="105" t="s">
        <v>80</v>
      </c>
      <c r="E114" s="3" t="s">
        <v>241</v>
      </c>
      <c r="F114" s="106">
        <f>'[1]CDM 2026 (4)'!$I28</f>
        <v>18000</v>
      </c>
      <c r="G114" s="104">
        <f>'[1]CDM 2026 (4)'!$H28</f>
        <v>2</v>
      </c>
      <c r="H114" s="74">
        <f t="shared" si="5"/>
        <v>18000</v>
      </c>
      <c r="I114" s="102">
        <v>0.05</v>
      </c>
      <c r="J114" s="184">
        <f t="shared" si="6"/>
        <v>18900</v>
      </c>
      <c r="K114" s="102"/>
      <c r="L114" s="77">
        <f t="shared" si="8"/>
        <v>5.0000000000000044E-2</v>
      </c>
      <c r="M114" s="4"/>
      <c r="N114" s="4"/>
      <c r="O114" s="102">
        <v>0.15</v>
      </c>
      <c r="P114" s="102">
        <v>0.12</v>
      </c>
      <c r="Q114" s="102">
        <v>0.08</v>
      </c>
      <c r="R114" s="102">
        <v>0.04</v>
      </c>
      <c r="S114" s="102">
        <v>0.06</v>
      </c>
      <c r="T114" s="102">
        <v>0.1</v>
      </c>
      <c r="U114" s="102">
        <v>0.14000000000000001</v>
      </c>
      <c r="V114" s="102">
        <v>0.16</v>
      </c>
      <c r="W114" s="4" t="str">
        <f t="shared" si="7"/>
        <v>Ecosse - Brésil4619724hAvant Match</v>
      </c>
      <c r="X114" s="3" t="s">
        <v>279</v>
      </c>
    </row>
    <row r="115" spans="1:24" x14ac:dyDescent="0.25">
      <c r="A115" s="3" t="s">
        <v>279</v>
      </c>
      <c r="B115" s="3" t="s">
        <v>72</v>
      </c>
      <c r="C115" s="70">
        <v>46197</v>
      </c>
      <c r="D115" s="105" t="s">
        <v>80</v>
      </c>
      <c r="E115" s="3" t="s">
        <v>242</v>
      </c>
      <c r="F115" s="106">
        <f>'[1]CDM 2026 (4)'!$I29</f>
        <v>30000</v>
      </c>
      <c r="G115" s="104">
        <f>'[1]CDM 2026 (4)'!$H29</f>
        <v>3</v>
      </c>
      <c r="H115" s="74">
        <f t="shared" si="5"/>
        <v>30000</v>
      </c>
      <c r="I115" s="102">
        <v>0.05</v>
      </c>
      <c r="J115" s="184">
        <f t="shared" si="6"/>
        <v>31500</v>
      </c>
      <c r="K115" s="102"/>
      <c r="L115" s="77">
        <f t="shared" si="8"/>
        <v>5.0000000000000044E-2</v>
      </c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 t="str">
        <f t="shared" si="7"/>
        <v>Ecosse - Brésil4619724hHymnes / Golden</v>
      </c>
      <c r="X115" s="3" t="s">
        <v>279</v>
      </c>
    </row>
    <row r="116" spans="1:24" x14ac:dyDescent="0.25">
      <c r="A116" s="3" t="s">
        <v>279</v>
      </c>
      <c r="B116" s="3" t="s">
        <v>72</v>
      </c>
      <c r="C116" s="70">
        <v>46197</v>
      </c>
      <c r="D116" s="105" t="s">
        <v>80</v>
      </c>
      <c r="E116" s="3" t="s">
        <v>243</v>
      </c>
      <c r="F116" s="106">
        <f>'[1]CDM 2026 (4)'!$I30</f>
        <v>32000</v>
      </c>
      <c r="G116" s="104">
        <f>'[1]CDM 2026 (4)'!$H30*0.95</f>
        <v>3.3249999999999997</v>
      </c>
      <c r="H116" s="74">
        <f t="shared" si="5"/>
        <v>32000</v>
      </c>
      <c r="I116" s="102">
        <v>0.05</v>
      </c>
      <c r="J116" s="184">
        <f t="shared" si="6"/>
        <v>33600</v>
      </c>
      <c r="K116" s="102"/>
      <c r="L116" s="77">
        <f t="shared" si="8"/>
        <v>5.0000000000000044E-2</v>
      </c>
      <c r="M116" s="102">
        <v>0.2</v>
      </c>
      <c r="N116" s="102">
        <v>0.2</v>
      </c>
      <c r="O116" s="4"/>
      <c r="P116" s="4"/>
      <c r="Q116" s="4"/>
      <c r="R116" s="4"/>
      <c r="S116" s="4"/>
      <c r="T116" s="4"/>
      <c r="U116" s="4"/>
      <c r="V116" s="4"/>
      <c r="W116" s="4" t="str">
        <f t="shared" si="7"/>
        <v>Ecosse - Brésil4619724hPower break 1</v>
      </c>
      <c r="X116" s="3" t="s">
        <v>279</v>
      </c>
    </row>
    <row r="117" spans="1:24" x14ac:dyDescent="0.25">
      <c r="A117" s="3" t="s">
        <v>279</v>
      </c>
      <c r="B117" s="3" t="s">
        <v>72</v>
      </c>
      <c r="C117" s="70">
        <v>46197</v>
      </c>
      <c r="D117" s="105" t="s">
        <v>80</v>
      </c>
      <c r="E117" s="3" t="s">
        <v>138</v>
      </c>
      <c r="F117" s="106">
        <f>'[1]CDM 2026 (4)'!$I31</f>
        <v>25000</v>
      </c>
      <c r="G117" s="104">
        <f>'[1]CDM 2026 (4)'!$H31</f>
        <v>2.8</v>
      </c>
      <c r="H117" s="74">
        <f t="shared" si="5"/>
        <v>25000</v>
      </c>
      <c r="I117" s="102">
        <v>0.05</v>
      </c>
      <c r="J117" s="184">
        <f t="shared" si="6"/>
        <v>26250</v>
      </c>
      <c r="K117" s="102"/>
      <c r="L117" s="77">
        <f t="shared" si="8"/>
        <v>5.0000000000000044E-2</v>
      </c>
      <c r="M117" s="4"/>
      <c r="N117" s="4"/>
      <c r="O117" s="102">
        <v>0.16</v>
      </c>
      <c r="P117" s="102">
        <v>0.14000000000000001</v>
      </c>
      <c r="Q117" s="102">
        <v>0.1</v>
      </c>
      <c r="R117" s="102">
        <v>0.06</v>
      </c>
      <c r="S117" s="102">
        <v>0.02</v>
      </c>
      <c r="T117" s="102">
        <v>0.04</v>
      </c>
      <c r="U117" s="102">
        <v>0.06</v>
      </c>
      <c r="V117" s="102">
        <v>0.1</v>
      </c>
      <c r="W117" s="4" t="str">
        <f t="shared" si="7"/>
        <v>Ecosse - Brésil4619724hMi-temps 1</v>
      </c>
      <c r="X117" s="3" t="s">
        <v>279</v>
      </c>
    </row>
    <row r="118" spans="1:24" x14ac:dyDescent="0.25">
      <c r="A118" s="3" t="s">
        <v>279</v>
      </c>
      <c r="B118" s="3" t="s">
        <v>72</v>
      </c>
      <c r="C118" s="70">
        <v>46197</v>
      </c>
      <c r="D118" s="105" t="s">
        <v>80</v>
      </c>
      <c r="E118" s="3" t="s">
        <v>139</v>
      </c>
      <c r="F118" s="106">
        <f>'[1]CDM 2026 (4)'!$I32</f>
        <v>22000</v>
      </c>
      <c r="G118" s="104">
        <f>'[1]CDM 2026 (4)'!$H32</f>
        <v>2.4</v>
      </c>
      <c r="H118" s="74">
        <f t="shared" si="5"/>
        <v>22000</v>
      </c>
      <c r="I118" s="102">
        <v>0.05</v>
      </c>
      <c r="J118" s="184">
        <f t="shared" si="6"/>
        <v>23100</v>
      </c>
      <c r="K118" s="102"/>
      <c r="L118" s="77">
        <f t="shared" si="8"/>
        <v>5.0000000000000044E-2</v>
      </c>
      <c r="M118" s="4"/>
      <c r="N118" s="4"/>
      <c r="O118" s="102">
        <v>0.1</v>
      </c>
      <c r="P118" s="102">
        <v>0.06</v>
      </c>
      <c r="Q118" s="102">
        <v>0.04</v>
      </c>
      <c r="R118" s="102">
        <v>0.02</v>
      </c>
      <c r="S118" s="102">
        <v>0.02</v>
      </c>
      <c r="T118" s="102">
        <v>0.04</v>
      </c>
      <c r="U118" s="102">
        <v>0.06</v>
      </c>
      <c r="V118" s="102">
        <v>0.1</v>
      </c>
      <c r="W118" s="4" t="str">
        <f t="shared" si="7"/>
        <v>Ecosse - Brésil4619724hMi-temps 2</v>
      </c>
      <c r="X118" s="3" t="s">
        <v>279</v>
      </c>
    </row>
    <row r="119" spans="1:24" x14ac:dyDescent="0.25">
      <c r="A119" s="3" t="s">
        <v>279</v>
      </c>
      <c r="B119" s="3" t="s">
        <v>72</v>
      </c>
      <c r="C119" s="70">
        <v>46197</v>
      </c>
      <c r="D119" s="105" t="s">
        <v>80</v>
      </c>
      <c r="E119" s="3" t="s">
        <v>140</v>
      </c>
      <c r="F119" s="106">
        <f>'[1]CDM 2026 (4)'!$I33</f>
        <v>25000</v>
      </c>
      <c r="G119" s="104">
        <f>'[1]CDM 2026 (4)'!$H33</f>
        <v>2.8</v>
      </c>
      <c r="H119" s="74">
        <f t="shared" si="5"/>
        <v>25000</v>
      </c>
      <c r="I119" s="102">
        <v>0.05</v>
      </c>
      <c r="J119" s="184">
        <f t="shared" si="6"/>
        <v>26250</v>
      </c>
      <c r="K119" s="102"/>
      <c r="L119" s="77">
        <f t="shared" si="8"/>
        <v>5.0000000000000044E-2</v>
      </c>
      <c r="M119" s="4"/>
      <c r="N119" s="4"/>
      <c r="O119" s="102">
        <v>0.1</v>
      </c>
      <c r="P119" s="102">
        <v>0.06</v>
      </c>
      <c r="Q119" s="102">
        <v>0.04</v>
      </c>
      <c r="R119" s="102">
        <v>0.02</v>
      </c>
      <c r="S119" s="102">
        <v>0.06</v>
      </c>
      <c r="T119" s="102">
        <v>0.1</v>
      </c>
      <c r="U119" s="102">
        <v>0.14000000000000001</v>
      </c>
      <c r="V119" s="102">
        <v>0.16</v>
      </c>
      <c r="W119" s="4" t="str">
        <f t="shared" si="7"/>
        <v>Ecosse - Brésil4619724hMi-temps 3</v>
      </c>
      <c r="X119" s="3" t="s">
        <v>279</v>
      </c>
    </row>
    <row r="120" spans="1:24" x14ac:dyDescent="0.25">
      <c r="A120" s="3" t="s">
        <v>279</v>
      </c>
      <c r="B120" s="3" t="s">
        <v>72</v>
      </c>
      <c r="C120" s="70">
        <v>46197</v>
      </c>
      <c r="D120" s="105" t="s">
        <v>80</v>
      </c>
      <c r="E120" s="3" t="s">
        <v>244</v>
      </c>
      <c r="F120" s="106">
        <f>'[1]CDM 2026 (4)'!$I34</f>
        <v>30000</v>
      </c>
      <c r="G120" s="104">
        <f>'[1]CDM 2026 (4)'!$H34*0.95</f>
        <v>3.1349999999999998</v>
      </c>
      <c r="H120" s="74">
        <f t="shared" si="5"/>
        <v>30000</v>
      </c>
      <c r="I120" s="102">
        <v>0.05</v>
      </c>
      <c r="J120" s="184">
        <f t="shared" si="6"/>
        <v>31500</v>
      </c>
      <c r="K120" s="102"/>
      <c r="L120" s="77">
        <f t="shared" si="8"/>
        <v>5.0000000000000044E-2</v>
      </c>
      <c r="M120" s="102">
        <v>0.2</v>
      </c>
      <c r="N120" s="102">
        <v>0.2</v>
      </c>
      <c r="O120" s="4"/>
      <c r="P120" s="4"/>
      <c r="Q120" s="4"/>
      <c r="R120" s="4"/>
      <c r="S120" s="4"/>
      <c r="T120" s="4"/>
      <c r="U120" s="4"/>
      <c r="V120" s="4"/>
      <c r="W120" s="4" t="str">
        <f t="shared" si="7"/>
        <v>Ecosse - Brésil4619724hPower break 2</v>
      </c>
      <c r="X120" s="3" t="s">
        <v>279</v>
      </c>
    </row>
    <row r="121" spans="1:24" x14ac:dyDescent="0.25">
      <c r="A121" s="3" t="s">
        <v>279</v>
      </c>
      <c r="B121" s="3" t="s">
        <v>72</v>
      </c>
      <c r="C121" s="70">
        <v>46197</v>
      </c>
      <c r="D121" s="105" t="s">
        <v>80</v>
      </c>
      <c r="E121" s="3" t="s">
        <v>119</v>
      </c>
      <c r="F121" s="106">
        <f>'[1]CDM 2026 (4)'!$I35</f>
        <v>7000</v>
      </c>
      <c r="G121" s="104">
        <f>'[1]CDM 2026 (4)'!$H35</f>
        <v>0.8</v>
      </c>
      <c r="H121" s="74">
        <f t="shared" si="5"/>
        <v>7000</v>
      </c>
      <c r="I121" s="102">
        <v>0.05</v>
      </c>
      <c r="J121" s="184">
        <f t="shared" si="6"/>
        <v>7350</v>
      </c>
      <c r="K121" s="102"/>
      <c r="L121" s="77">
        <f t="shared" si="8"/>
        <v>5.0000000000000044E-2</v>
      </c>
      <c r="M121" s="4"/>
      <c r="N121" s="4"/>
      <c r="O121" s="102">
        <v>0.16</v>
      </c>
      <c r="P121" s="102">
        <v>0.14000000000000001</v>
      </c>
      <c r="Q121" s="102">
        <v>0.1</v>
      </c>
      <c r="R121" s="102">
        <v>0.06</v>
      </c>
      <c r="S121" s="102">
        <v>0.04</v>
      </c>
      <c r="T121" s="102">
        <v>0.08</v>
      </c>
      <c r="U121" s="102">
        <v>0.12</v>
      </c>
      <c r="V121" s="102">
        <v>0.15</v>
      </c>
      <c r="W121" s="4" t="str">
        <f t="shared" si="7"/>
        <v>Ecosse - Brésil4619724hFin match</v>
      </c>
      <c r="X121" s="3" t="s">
        <v>279</v>
      </c>
    </row>
    <row r="122" spans="1:24" x14ac:dyDescent="0.25">
      <c r="A122" s="3" t="s">
        <v>279</v>
      </c>
      <c r="B122" s="3" t="s">
        <v>74</v>
      </c>
      <c r="C122" s="70">
        <v>46198</v>
      </c>
      <c r="D122" s="105" t="s">
        <v>82</v>
      </c>
      <c r="E122" s="3" t="s">
        <v>241</v>
      </c>
      <c r="F122" s="106">
        <f>'[1]CDM 2026 (4)'!$I44</f>
        <v>45000</v>
      </c>
      <c r="G122" s="104">
        <f>'[1]CDM 2026 (4)'!$H44</f>
        <v>3.2</v>
      </c>
      <c r="H122" s="74">
        <f t="shared" si="5"/>
        <v>45000</v>
      </c>
      <c r="I122" s="102">
        <v>0.05</v>
      </c>
      <c r="J122" s="184">
        <f t="shared" si="6"/>
        <v>47250</v>
      </c>
      <c r="K122" s="102"/>
      <c r="L122" s="77">
        <f t="shared" si="8"/>
        <v>5.0000000000000044E-2</v>
      </c>
      <c r="M122" s="4"/>
      <c r="N122" s="4"/>
      <c r="O122" s="102">
        <v>0.15</v>
      </c>
      <c r="P122" s="102">
        <v>0.12</v>
      </c>
      <c r="Q122" s="102">
        <v>0.08</v>
      </c>
      <c r="R122" s="102">
        <v>0.04</v>
      </c>
      <c r="S122" s="102">
        <v>0.06</v>
      </c>
      <c r="T122" s="102">
        <v>0.1</v>
      </c>
      <c r="U122" s="102">
        <v>0.14000000000000001</v>
      </c>
      <c r="V122" s="102">
        <v>0.16</v>
      </c>
      <c r="W122" s="4" t="str">
        <f t="shared" si="7"/>
        <v>Equateur - Allemagne4619822hAvant Match</v>
      </c>
      <c r="X122" s="3" t="s">
        <v>279</v>
      </c>
    </row>
    <row r="123" spans="1:24" x14ac:dyDescent="0.25">
      <c r="A123" s="3" t="s">
        <v>279</v>
      </c>
      <c r="B123" s="3" t="s">
        <v>74</v>
      </c>
      <c r="C123" s="70">
        <v>46198</v>
      </c>
      <c r="D123" s="105" t="s">
        <v>82</v>
      </c>
      <c r="E123" s="3" t="s">
        <v>242</v>
      </c>
      <c r="F123" s="106">
        <f>'[1]CDM 2026 (4)'!$I45</f>
        <v>65000</v>
      </c>
      <c r="G123" s="104">
        <f>'[1]CDM 2026 (4)'!$H45</f>
        <v>4.3499999999999996</v>
      </c>
      <c r="H123" s="74">
        <f t="shared" si="5"/>
        <v>65000</v>
      </c>
      <c r="I123" s="102">
        <v>0.05</v>
      </c>
      <c r="J123" s="184">
        <f t="shared" si="6"/>
        <v>68250</v>
      </c>
      <c r="K123" s="102"/>
      <c r="L123" s="77">
        <f t="shared" si="8"/>
        <v>5.0000000000000044E-2</v>
      </c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 t="str">
        <f t="shared" si="7"/>
        <v>Equateur - Allemagne4619822hHymnes / Golden</v>
      </c>
      <c r="X123" s="3" t="s">
        <v>279</v>
      </c>
    </row>
    <row r="124" spans="1:24" x14ac:dyDescent="0.25">
      <c r="A124" s="3" t="s">
        <v>279</v>
      </c>
      <c r="B124" s="3" t="s">
        <v>74</v>
      </c>
      <c r="C124" s="70">
        <v>46198</v>
      </c>
      <c r="D124" s="105" t="s">
        <v>82</v>
      </c>
      <c r="E124" s="3" t="s">
        <v>243</v>
      </c>
      <c r="F124" s="106">
        <f>'[1]CDM 2026 (4)'!$I46</f>
        <v>78000</v>
      </c>
      <c r="G124" s="104">
        <f>'[1]CDM 2026 (4)'!$H46*0.95</f>
        <v>5.89</v>
      </c>
      <c r="H124" s="74">
        <f t="shared" si="5"/>
        <v>78000</v>
      </c>
      <c r="I124" s="102">
        <v>0.05</v>
      </c>
      <c r="J124" s="184">
        <f t="shared" si="6"/>
        <v>81900</v>
      </c>
      <c r="K124" s="102"/>
      <c r="L124" s="77">
        <f t="shared" si="8"/>
        <v>5.0000000000000044E-2</v>
      </c>
      <c r="M124" s="102">
        <v>0.2</v>
      </c>
      <c r="N124" s="102">
        <v>0.2</v>
      </c>
      <c r="O124" s="4"/>
      <c r="P124" s="4"/>
      <c r="Q124" s="4"/>
      <c r="R124" s="4"/>
      <c r="S124" s="4"/>
      <c r="T124" s="4"/>
      <c r="U124" s="4"/>
      <c r="V124" s="4"/>
      <c r="W124" s="4" t="str">
        <f t="shared" si="7"/>
        <v>Equateur - Allemagne4619822hPower break 1</v>
      </c>
      <c r="X124" s="3" t="s">
        <v>279</v>
      </c>
    </row>
    <row r="125" spans="1:24" x14ac:dyDescent="0.25">
      <c r="A125" s="3" t="s">
        <v>279</v>
      </c>
      <c r="B125" s="3" t="s">
        <v>74</v>
      </c>
      <c r="C125" s="70">
        <v>46198</v>
      </c>
      <c r="D125" s="105" t="s">
        <v>82</v>
      </c>
      <c r="E125" s="3" t="s">
        <v>138</v>
      </c>
      <c r="F125" s="106">
        <f>'[1]CDM 2026 (4)'!$I47</f>
        <v>65000</v>
      </c>
      <c r="G125" s="104">
        <f>'[1]CDM 2026 (4)'!$H47</f>
        <v>5.2</v>
      </c>
      <c r="H125" s="74">
        <f t="shared" si="5"/>
        <v>65000</v>
      </c>
      <c r="I125" s="102">
        <v>0.05</v>
      </c>
      <c r="J125" s="184">
        <f t="shared" si="6"/>
        <v>68250</v>
      </c>
      <c r="K125" s="102"/>
      <c r="L125" s="77">
        <f t="shared" si="8"/>
        <v>5.0000000000000044E-2</v>
      </c>
      <c r="M125" s="4"/>
      <c r="N125" s="4"/>
      <c r="O125" s="102">
        <v>0.16</v>
      </c>
      <c r="P125" s="102">
        <v>0.14000000000000001</v>
      </c>
      <c r="Q125" s="102">
        <v>0.1</v>
      </c>
      <c r="R125" s="102">
        <v>0.06</v>
      </c>
      <c r="S125" s="102">
        <v>0.02</v>
      </c>
      <c r="T125" s="102">
        <v>0.04</v>
      </c>
      <c r="U125" s="102">
        <v>0.06</v>
      </c>
      <c r="V125" s="102">
        <v>0.1</v>
      </c>
      <c r="W125" s="4" t="str">
        <f t="shared" si="7"/>
        <v>Equateur - Allemagne4619822hMi-temps 1</v>
      </c>
      <c r="X125" s="3" t="s">
        <v>279</v>
      </c>
    </row>
    <row r="126" spans="1:24" x14ac:dyDescent="0.25">
      <c r="A126" s="3" t="s">
        <v>279</v>
      </c>
      <c r="B126" s="3" t="s">
        <v>74</v>
      </c>
      <c r="C126" s="70">
        <v>46198</v>
      </c>
      <c r="D126" s="105" t="s">
        <v>82</v>
      </c>
      <c r="E126" s="3" t="s">
        <v>139</v>
      </c>
      <c r="F126" s="106">
        <f>'[1]CDM 2026 (4)'!$I48</f>
        <v>60000</v>
      </c>
      <c r="G126" s="104">
        <f>'[1]CDM 2026 (4)'!$H48</f>
        <v>4.8</v>
      </c>
      <c r="H126" s="74">
        <f t="shared" si="5"/>
        <v>60000</v>
      </c>
      <c r="I126" s="102">
        <v>0.05</v>
      </c>
      <c r="J126" s="184">
        <f t="shared" si="6"/>
        <v>63000</v>
      </c>
      <c r="K126" s="102"/>
      <c r="L126" s="77">
        <f t="shared" si="8"/>
        <v>5.0000000000000044E-2</v>
      </c>
      <c r="M126" s="4"/>
      <c r="N126" s="4"/>
      <c r="O126" s="102">
        <v>0.1</v>
      </c>
      <c r="P126" s="102">
        <v>0.06</v>
      </c>
      <c r="Q126" s="102">
        <v>0.04</v>
      </c>
      <c r="R126" s="102">
        <v>0.02</v>
      </c>
      <c r="S126" s="102">
        <v>0.02</v>
      </c>
      <c r="T126" s="102">
        <v>0.04</v>
      </c>
      <c r="U126" s="102">
        <v>0.06</v>
      </c>
      <c r="V126" s="102">
        <v>0.1</v>
      </c>
      <c r="W126" s="4" t="str">
        <f t="shared" si="7"/>
        <v>Equateur - Allemagne4619822hMi-temps 2</v>
      </c>
      <c r="X126" s="3" t="s">
        <v>279</v>
      </c>
    </row>
    <row r="127" spans="1:24" x14ac:dyDescent="0.25">
      <c r="A127" s="3" t="s">
        <v>279</v>
      </c>
      <c r="B127" s="3" t="s">
        <v>74</v>
      </c>
      <c r="C127" s="70">
        <v>46198</v>
      </c>
      <c r="D127" s="105" t="s">
        <v>82</v>
      </c>
      <c r="E127" s="3" t="s">
        <v>140</v>
      </c>
      <c r="F127" s="106">
        <f>'[1]CDM 2026 (4)'!$I49</f>
        <v>65000</v>
      </c>
      <c r="G127" s="104">
        <f>'[1]CDM 2026 (4)'!$H49</f>
        <v>5.2</v>
      </c>
      <c r="H127" s="74">
        <f t="shared" si="5"/>
        <v>65000</v>
      </c>
      <c r="I127" s="102">
        <v>0.05</v>
      </c>
      <c r="J127" s="184">
        <f t="shared" si="6"/>
        <v>68250</v>
      </c>
      <c r="K127" s="102"/>
      <c r="L127" s="77">
        <f t="shared" si="8"/>
        <v>5.0000000000000044E-2</v>
      </c>
      <c r="M127" s="4"/>
      <c r="N127" s="4"/>
      <c r="O127" s="102">
        <v>0.1</v>
      </c>
      <c r="P127" s="102">
        <v>0.06</v>
      </c>
      <c r="Q127" s="102">
        <v>0.04</v>
      </c>
      <c r="R127" s="102">
        <v>0.02</v>
      </c>
      <c r="S127" s="102">
        <v>0.06</v>
      </c>
      <c r="T127" s="102">
        <v>0.1</v>
      </c>
      <c r="U127" s="102">
        <v>0.14000000000000001</v>
      </c>
      <c r="V127" s="102">
        <v>0.16</v>
      </c>
      <c r="W127" s="4" t="str">
        <f t="shared" si="7"/>
        <v>Equateur - Allemagne4619822hMi-temps 3</v>
      </c>
      <c r="X127" s="3" t="s">
        <v>279</v>
      </c>
    </row>
    <row r="128" spans="1:24" x14ac:dyDescent="0.25">
      <c r="A128" s="3" t="s">
        <v>279</v>
      </c>
      <c r="B128" s="3" t="s">
        <v>74</v>
      </c>
      <c r="C128" s="70">
        <v>46198</v>
      </c>
      <c r="D128" s="105" t="s">
        <v>82</v>
      </c>
      <c r="E128" s="3" t="s">
        <v>244</v>
      </c>
      <c r="F128" s="106">
        <f>'[1]CDM 2026 (4)'!$I50</f>
        <v>78000</v>
      </c>
      <c r="G128" s="104">
        <f>'[1]CDM 2026 (4)'!$H50*0.95</f>
        <v>5.89</v>
      </c>
      <c r="H128" s="74">
        <f t="shared" si="5"/>
        <v>78000</v>
      </c>
      <c r="I128" s="102">
        <v>0.05</v>
      </c>
      <c r="J128" s="184">
        <f t="shared" si="6"/>
        <v>81900</v>
      </c>
      <c r="K128" s="102"/>
      <c r="L128" s="77">
        <f t="shared" si="8"/>
        <v>5.0000000000000044E-2</v>
      </c>
      <c r="M128" s="102">
        <v>0.2</v>
      </c>
      <c r="N128" s="102">
        <v>0.2</v>
      </c>
      <c r="O128" s="4"/>
      <c r="P128" s="4"/>
      <c r="Q128" s="4"/>
      <c r="R128" s="4"/>
      <c r="S128" s="4"/>
      <c r="T128" s="4"/>
      <c r="U128" s="4"/>
      <c r="V128" s="4"/>
      <c r="W128" s="4" t="str">
        <f t="shared" si="7"/>
        <v>Equateur - Allemagne4619822hPower break 2</v>
      </c>
      <c r="X128" s="3" t="s">
        <v>279</v>
      </c>
    </row>
    <row r="129" spans="1:24" x14ac:dyDescent="0.25">
      <c r="A129" s="3" t="s">
        <v>279</v>
      </c>
      <c r="B129" s="3" t="s">
        <v>74</v>
      </c>
      <c r="C129" s="70">
        <v>46198</v>
      </c>
      <c r="D129" s="105" t="s">
        <v>82</v>
      </c>
      <c r="E129" s="3" t="s">
        <v>119</v>
      </c>
      <c r="F129" s="106">
        <f>'[1]CDM 2026 (4)'!$I51</f>
        <v>14000</v>
      </c>
      <c r="G129" s="104">
        <f>'[1]CDM 2026 (4)'!$H51</f>
        <v>1.5</v>
      </c>
      <c r="H129" s="74">
        <f t="shared" si="5"/>
        <v>14000</v>
      </c>
      <c r="I129" s="102">
        <v>0.05</v>
      </c>
      <c r="J129" s="184">
        <f t="shared" si="6"/>
        <v>14700</v>
      </c>
      <c r="K129" s="102"/>
      <c r="L129" s="77">
        <f t="shared" si="8"/>
        <v>5.0000000000000044E-2</v>
      </c>
      <c r="M129" s="4"/>
      <c r="N129" s="4"/>
      <c r="O129" s="102">
        <v>0.16</v>
      </c>
      <c r="P129" s="102">
        <v>0.14000000000000001</v>
      </c>
      <c r="Q129" s="102">
        <v>0.1</v>
      </c>
      <c r="R129" s="102">
        <v>0.06</v>
      </c>
      <c r="S129" s="102">
        <v>0.04</v>
      </c>
      <c r="T129" s="102">
        <v>0.08</v>
      </c>
      <c r="U129" s="102">
        <v>0.12</v>
      </c>
      <c r="V129" s="102">
        <v>0.15</v>
      </c>
      <c r="W129" s="4" t="str">
        <f t="shared" si="7"/>
        <v>Equateur - Allemagne4619822hFin match</v>
      </c>
      <c r="X129" s="3" t="s">
        <v>279</v>
      </c>
    </row>
    <row r="130" spans="1:24" x14ac:dyDescent="0.25">
      <c r="A130" s="3" t="s">
        <v>279</v>
      </c>
      <c r="B130" s="3" t="s">
        <v>78</v>
      </c>
      <c r="C130" s="70">
        <v>46200</v>
      </c>
      <c r="D130" s="105" t="s">
        <v>86</v>
      </c>
      <c r="E130" s="3" t="s">
        <v>241</v>
      </c>
      <c r="F130" s="106">
        <f>'[1]CDM 2026 (4)'!$I108</f>
        <v>10000</v>
      </c>
      <c r="G130" s="104">
        <f>'[1]CDM 2026 (4)'!$H108</f>
        <v>1.3</v>
      </c>
      <c r="H130" s="74">
        <f t="shared" si="5"/>
        <v>10000</v>
      </c>
      <c r="I130" s="102">
        <v>0.05</v>
      </c>
      <c r="J130" s="184">
        <f t="shared" si="6"/>
        <v>10500</v>
      </c>
      <c r="K130" s="102"/>
      <c r="L130" s="77">
        <f t="shared" si="8"/>
        <v>5.0000000000000044E-2</v>
      </c>
      <c r="M130" s="4"/>
      <c r="N130" s="4"/>
      <c r="O130" s="102">
        <v>0.15</v>
      </c>
      <c r="P130" s="102">
        <v>0.12</v>
      </c>
      <c r="Q130" s="102">
        <v>0.08</v>
      </c>
      <c r="R130" s="102">
        <v>0.04</v>
      </c>
      <c r="S130" s="102">
        <v>0.06</v>
      </c>
      <c r="T130" s="102">
        <v>0.1</v>
      </c>
      <c r="U130" s="102">
        <v>0.14000000000000001</v>
      </c>
      <c r="V130" s="102">
        <v>0.16</v>
      </c>
      <c r="W130" s="4" t="str">
        <f t="shared" si="7"/>
        <v>Colombie - Portugal4620025h30Avant Match</v>
      </c>
      <c r="X130" s="3" t="s">
        <v>279</v>
      </c>
    </row>
    <row r="131" spans="1:24" x14ac:dyDescent="0.25">
      <c r="A131" s="3" t="s">
        <v>279</v>
      </c>
      <c r="B131" s="3" t="s">
        <v>78</v>
      </c>
      <c r="C131" s="70">
        <v>46200</v>
      </c>
      <c r="D131" s="105" t="s">
        <v>86</v>
      </c>
      <c r="E131" s="3" t="s">
        <v>242</v>
      </c>
      <c r="F131" s="106">
        <f>'[1]CDM 2026 (4)'!$I109</f>
        <v>15000</v>
      </c>
      <c r="G131" s="104">
        <f>'[1]CDM 2026 (4)'!$H109</f>
        <v>1.9</v>
      </c>
      <c r="H131" s="74">
        <f t="shared" ref="H131:H194" si="9">F131</f>
        <v>15000</v>
      </c>
      <c r="I131" s="102">
        <v>0.05</v>
      </c>
      <c r="J131" s="184">
        <f t="shared" ref="J131:J194" si="10">((H131*(1+I131)*(1+K131)))</f>
        <v>15750</v>
      </c>
      <c r="K131" s="102"/>
      <c r="L131" s="77">
        <f t="shared" si="8"/>
        <v>5.0000000000000044E-2</v>
      </c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 t="str">
        <f t="shared" ref="W131:W194" si="11">_xlfn.CONCAT(B131,C131,D131,E131)</f>
        <v>Colombie - Portugal4620025h30Hymnes / Golden</v>
      </c>
      <c r="X131" s="3" t="s">
        <v>279</v>
      </c>
    </row>
    <row r="132" spans="1:24" x14ac:dyDescent="0.25">
      <c r="A132" s="3" t="s">
        <v>279</v>
      </c>
      <c r="B132" s="3" t="s">
        <v>78</v>
      </c>
      <c r="C132" s="70">
        <v>46200</v>
      </c>
      <c r="D132" s="105" t="s">
        <v>86</v>
      </c>
      <c r="E132" s="3" t="s">
        <v>243</v>
      </c>
      <c r="F132" s="106">
        <f>'[1]CDM 2026 (4)'!$I110</f>
        <v>18000</v>
      </c>
      <c r="G132" s="104">
        <f>'[1]CDM 2026 (4)'!$H110*0.95</f>
        <v>2.2799999999999998</v>
      </c>
      <c r="H132" s="74">
        <f t="shared" si="9"/>
        <v>18000</v>
      </c>
      <c r="I132" s="102">
        <v>0.05</v>
      </c>
      <c r="J132" s="184">
        <f t="shared" si="10"/>
        <v>18900</v>
      </c>
      <c r="K132" s="102"/>
      <c r="L132" s="77">
        <f t="shared" si="8"/>
        <v>5.0000000000000044E-2</v>
      </c>
      <c r="M132" s="102">
        <v>0.2</v>
      </c>
      <c r="N132" s="102">
        <v>0.2</v>
      </c>
      <c r="O132" s="4"/>
      <c r="P132" s="4"/>
      <c r="Q132" s="4"/>
      <c r="R132" s="4"/>
      <c r="S132" s="4"/>
      <c r="T132" s="4"/>
      <c r="U132" s="4"/>
      <c r="V132" s="4"/>
      <c r="W132" s="4" t="str">
        <f t="shared" si="11"/>
        <v>Colombie - Portugal4620025h30Power break 1</v>
      </c>
      <c r="X132" s="3" t="s">
        <v>279</v>
      </c>
    </row>
    <row r="133" spans="1:24" x14ac:dyDescent="0.25">
      <c r="A133" s="3" t="s">
        <v>279</v>
      </c>
      <c r="B133" s="3" t="s">
        <v>78</v>
      </c>
      <c r="C133" s="70">
        <v>46200</v>
      </c>
      <c r="D133" s="105" t="s">
        <v>86</v>
      </c>
      <c r="E133" s="3" t="s">
        <v>138</v>
      </c>
      <c r="F133" s="106">
        <f>'[1]CDM 2026 (4)'!$I111</f>
        <v>15000</v>
      </c>
      <c r="G133" s="104">
        <f>'[1]CDM 2026 (4)'!$H111</f>
        <v>2</v>
      </c>
      <c r="H133" s="74">
        <f t="shared" si="9"/>
        <v>15000</v>
      </c>
      <c r="I133" s="102">
        <v>0.05</v>
      </c>
      <c r="J133" s="184">
        <f t="shared" si="10"/>
        <v>15750</v>
      </c>
      <c r="K133" s="102"/>
      <c r="L133" s="77">
        <f t="shared" si="8"/>
        <v>5.0000000000000044E-2</v>
      </c>
      <c r="M133" s="4"/>
      <c r="N133" s="4"/>
      <c r="O133" s="102">
        <v>0.16</v>
      </c>
      <c r="P133" s="102">
        <v>0.14000000000000001</v>
      </c>
      <c r="Q133" s="102">
        <v>0.1</v>
      </c>
      <c r="R133" s="102">
        <v>0.06</v>
      </c>
      <c r="S133" s="102">
        <v>0.02</v>
      </c>
      <c r="T133" s="102">
        <v>0.04</v>
      </c>
      <c r="U133" s="102">
        <v>0.06</v>
      </c>
      <c r="V133" s="102">
        <v>0.1</v>
      </c>
      <c r="W133" s="4" t="str">
        <f t="shared" si="11"/>
        <v>Colombie - Portugal4620025h30Mi-temps 1</v>
      </c>
      <c r="X133" s="3" t="s">
        <v>279</v>
      </c>
    </row>
    <row r="134" spans="1:24" x14ac:dyDescent="0.25">
      <c r="A134" s="3" t="s">
        <v>279</v>
      </c>
      <c r="B134" s="3" t="s">
        <v>78</v>
      </c>
      <c r="C134" s="70">
        <v>46200</v>
      </c>
      <c r="D134" s="105" t="s">
        <v>86</v>
      </c>
      <c r="E134" s="3" t="s">
        <v>139</v>
      </c>
      <c r="F134" s="106">
        <f>'[1]CDM 2026 (4)'!$I112</f>
        <v>12000</v>
      </c>
      <c r="G134" s="104">
        <f>'[1]CDM 2026 (4)'!$H112</f>
        <v>1.6</v>
      </c>
      <c r="H134" s="74">
        <f t="shared" si="9"/>
        <v>12000</v>
      </c>
      <c r="I134" s="102">
        <v>0.05</v>
      </c>
      <c r="J134" s="184">
        <f t="shared" si="10"/>
        <v>12600</v>
      </c>
      <c r="K134" s="102"/>
      <c r="L134" s="77">
        <f t="shared" si="8"/>
        <v>5.0000000000000044E-2</v>
      </c>
      <c r="M134" s="4"/>
      <c r="N134" s="4"/>
      <c r="O134" s="102">
        <v>0.1</v>
      </c>
      <c r="P134" s="102">
        <v>0.06</v>
      </c>
      <c r="Q134" s="102">
        <v>0.04</v>
      </c>
      <c r="R134" s="102">
        <v>0.02</v>
      </c>
      <c r="S134" s="102">
        <v>0.02</v>
      </c>
      <c r="T134" s="102">
        <v>0.04</v>
      </c>
      <c r="U134" s="102">
        <v>0.06</v>
      </c>
      <c r="V134" s="102">
        <v>0.1</v>
      </c>
      <c r="W134" s="4" t="str">
        <f t="shared" si="11"/>
        <v>Colombie - Portugal4620025h30Mi-temps 2</v>
      </c>
      <c r="X134" s="3" t="s">
        <v>279</v>
      </c>
    </row>
    <row r="135" spans="1:24" x14ac:dyDescent="0.25">
      <c r="A135" s="3" t="s">
        <v>279</v>
      </c>
      <c r="B135" s="3" t="s">
        <v>78</v>
      </c>
      <c r="C135" s="70">
        <v>46200</v>
      </c>
      <c r="D135" s="105" t="s">
        <v>86</v>
      </c>
      <c r="E135" s="3" t="s">
        <v>140</v>
      </c>
      <c r="F135" s="106">
        <f>'[1]CDM 2026 (4)'!$I113</f>
        <v>15000</v>
      </c>
      <c r="G135" s="104">
        <f>'[1]CDM 2026 (4)'!$H113</f>
        <v>2</v>
      </c>
      <c r="H135" s="74">
        <f t="shared" si="9"/>
        <v>15000</v>
      </c>
      <c r="I135" s="102">
        <v>0.05</v>
      </c>
      <c r="J135" s="184">
        <f t="shared" si="10"/>
        <v>15750</v>
      </c>
      <c r="K135" s="102"/>
      <c r="L135" s="77">
        <f t="shared" si="8"/>
        <v>5.0000000000000044E-2</v>
      </c>
      <c r="M135" s="4"/>
      <c r="N135" s="4"/>
      <c r="O135" s="102">
        <v>0.1</v>
      </c>
      <c r="P135" s="102">
        <v>0.06</v>
      </c>
      <c r="Q135" s="102">
        <v>0.04</v>
      </c>
      <c r="R135" s="102">
        <v>0.02</v>
      </c>
      <c r="S135" s="102">
        <v>0.06</v>
      </c>
      <c r="T135" s="102">
        <v>0.1</v>
      </c>
      <c r="U135" s="102">
        <v>0.14000000000000001</v>
      </c>
      <c r="V135" s="102">
        <v>0.16</v>
      </c>
      <c r="W135" s="4" t="str">
        <f t="shared" si="11"/>
        <v>Colombie - Portugal4620025h30Mi-temps 3</v>
      </c>
      <c r="X135" s="3" t="s">
        <v>279</v>
      </c>
    </row>
    <row r="136" spans="1:24" x14ac:dyDescent="0.25">
      <c r="A136" s="3" t="s">
        <v>279</v>
      </c>
      <c r="B136" s="3" t="s">
        <v>78</v>
      </c>
      <c r="C136" s="70">
        <v>46200</v>
      </c>
      <c r="D136" s="105" t="s">
        <v>86</v>
      </c>
      <c r="E136" s="3" t="s">
        <v>244</v>
      </c>
      <c r="F136" s="106">
        <f>'[1]CDM 2026 (4)'!$I114</f>
        <v>16000</v>
      </c>
      <c r="G136" s="104">
        <f>'[1]CDM 2026 (4)'!$H114*0.95</f>
        <v>1.9949999999999999</v>
      </c>
      <c r="H136" s="74">
        <f t="shared" si="9"/>
        <v>16000</v>
      </c>
      <c r="I136" s="102">
        <v>0.05</v>
      </c>
      <c r="J136" s="184">
        <f t="shared" si="10"/>
        <v>16800</v>
      </c>
      <c r="K136" s="102"/>
      <c r="L136" s="77">
        <f t="shared" si="8"/>
        <v>5.0000000000000044E-2</v>
      </c>
      <c r="M136" s="102">
        <v>0.2</v>
      </c>
      <c r="N136" s="102">
        <v>0.2</v>
      </c>
      <c r="O136" s="4"/>
      <c r="P136" s="4"/>
      <c r="Q136" s="4"/>
      <c r="R136" s="4"/>
      <c r="S136" s="4"/>
      <c r="T136" s="4"/>
      <c r="U136" s="4"/>
      <c r="V136" s="4"/>
      <c r="W136" s="4" t="str">
        <f t="shared" si="11"/>
        <v>Colombie - Portugal4620025h30Power break 2</v>
      </c>
      <c r="X136" s="3" t="s">
        <v>279</v>
      </c>
    </row>
    <row r="137" spans="1:24" x14ac:dyDescent="0.25">
      <c r="A137" s="3" t="s">
        <v>279</v>
      </c>
      <c r="B137" s="3" t="s">
        <v>78</v>
      </c>
      <c r="C137" s="70">
        <v>46200</v>
      </c>
      <c r="D137" s="105" t="s">
        <v>86</v>
      </c>
      <c r="E137" s="3" t="s">
        <v>119</v>
      </c>
      <c r="F137" s="106">
        <f>'[1]CDM 2026 (4)'!$I115</f>
        <v>3000</v>
      </c>
      <c r="G137" s="104">
        <f>'[1]CDM 2026 (4)'!$H115</f>
        <v>0.4</v>
      </c>
      <c r="H137" s="74">
        <f t="shared" si="9"/>
        <v>3000</v>
      </c>
      <c r="I137" s="102">
        <v>0.05</v>
      </c>
      <c r="J137" s="184">
        <f t="shared" si="10"/>
        <v>3150</v>
      </c>
      <c r="K137" s="102"/>
      <c r="L137" s="77">
        <f t="shared" si="8"/>
        <v>5.0000000000000044E-2</v>
      </c>
      <c r="M137" s="4"/>
      <c r="N137" s="4"/>
      <c r="O137" s="102">
        <v>0.16</v>
      </c>
      <c r="P137" s="102">
        <v>0.14000000000000001</v>
      </c>
      <c r="Q137" s="102">
        <v>0.1</v>
      </c>
      <c r="R137" s="102">
        <v>0.06</v>
      </c>
      <c r="S137" s="102">
        <v>0.04</v>
      </c>
      <c r="T137" s="102">
        <v>0.08</v>
      </c>
      <c r="U137" s="102">
        <v>0.12</v>
      </c>
      <c r="V137" s="102">
        <v>0.15</v>
      </c>
      <c r="W137" s="4" t="str">
        <f t="shared" si="11"/>
        <v>Colombie - Portugal4620025h30Fin match</v>
      </c>
      <c r="X137" s="3" t="s">
        <v>279</v>
      </c>
    </row>
    <row r="138" spans="1:24" x14ac:dyDescent="0.25">
      <c r="A138" s="3" t="s">
        <v>277</v>
      </c>
      <c r="B138" s="3" t="s">
        <v>71</v>
      </c>
      <c r="C138" s="70">
        <v>46196</v>
      </c>
      <c r="D138" s="105" t="s">
        <v>81</v>
      </c>
      <c r="E138" s="3" t="s">
        <v>241</v>
      </c>
      <c r="F138" s="106">
        <f>'[1]CDM 2026 (3)'!$I124</f>
        <v>18000</v>
      </c>
      <c r="G138" s="104">
        <f>'[1]CDM 2026 (3)'!$H124</f>
        <v>1.6</v>
      </c>
      <c r="H138" s="74">
        <f t="shared" si="9"/>
        <v>18000</v>
      </c>
      <c r="I138" s="102">
        <v>0.05</v>
      </c>
      <c r="J138" s="184">
        <f t="shared" si="10"/>
        <v>18900</v>
      </c>
      <c r="K138" s="102"/>
      <c r="L138" s="77">
        <f t="shared" si="8"/>
        <v>5.0000000000000044E-2</v>
      </c>
      <c r="M138" s="4"/>
      <c r="N138" s="4"/>
      <c r="O138" s="102">
        <v>0.15</v>
      </c>
      <c r="P138" s="102">
        <v>0.12</v>
      </c>
      <c r="Q138" s="102">
        <v>0.08</v>
      </c>
      <c r="R138" s="102">
        <v>0.04</v>
      </c>
      <c r="S138" s="102">
        <v>0.06</v>
      </c>
      <c r="T138" s="102">
        <v>0.1</v>
      </c>
      <c r="U138" s="102">
        <v>0.14000000000000001</v>
      </c>
      <c r="V138" s="102">
        <v>0.16</v>
      </c>
      <c r="W138" s="4" t="str">
        <f t="shared" si="11"/>
        <v>Portugal - Ouzbékistan4619619hAvant Match</v>
      </c>
      <c r="X138" s="3" t="s">
        <v>277</v>
      </c>
    </row>
    <row r="139" spans="1:24" x14ac:dyDescent="0.25">
      <c r="A139" s="3" t="s">
        <v>277</v>
      </c>
      <c r="B139" s="3" t="s">
        <v>71</v>
      </c>
      <c r="C139" s="70">
        <v>46196</v>
      </c>
      <c r="D139" s="105" t="s">
        <v>81</v>
      </c>
      <c r="E139" s="3" t="s">
        <v>242</v>
      </c>
      <c r="F139" s="106">
        <f>'[1]CDM 2026 (3)'!$I125</f>
        <v>50000</v>
      </c>
      <c r="G139" s="104">
        <f>'[1]CDM 2026 (3)'!$H125</f>
        <v>4</v>
      </c>
      <c r="H139" s="74">
        <f t="shared" si="9"/>
        <v>50000</v>
      </c>
      <c r="I139" s="102">
        <v>0.05</v>
      </c>
      <c r="J139" s="184">
        <f t="shared" si="10"/>
        <v>52500</v>
      </c>
      <c r="K139" s="102"/>
      <c r="L139" s="77">
        <f t="shared" si="8"/>
        <v>5.0000000000000044E-2</v>
      </c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 t="str">
        <f t="shared" si="11"/>
        <v>Portugal - Ouzbékistan4619619hHymnes / Golden</v>
      </c>
      <c r="X139" s="3" t="s">
        <v>277</v>
      </c>
    </row>
    <row r="140" spans="1:24" x14ac:dyDescent="0.25">
      <c r="A140" s="3" t="s">
        <v>277</v>
      </c>
      <c r="B140" s="3" t="s">
        <v>71</v>
      </c>
      <c r="C140" s="70">
        <v>46196</v>
      </c>
      <c r="D140" s="105" t="s">
        <v>81</v>
      </c>
      <c r="E140" s="3" t="s">
        <v>243</v>
      </c>
      <c r="F140" s="106">
        <f>'[1]CDM 2026 (3)'!$I126</f>
        <v>78000</v>
      </c>
      <c r="G140" s="104">
        <f>'[1]CDM 2026 (3)'!$H126*0.95</f>
        <v>6.46</v>
      </c>
      <c r="H140" s="74">
        <f t="shared" si="9"/>
        <v>78000</v>
      </c>
      <c r="I140" s="102">
        <v>0.05</v>
      </c>
      <c r="J140" s="184">
        <f t="shared" si="10"/>
        <v>81900</v>
      </c>
      <c r="K140" s="102"/>
      <c r="L140" s="77">
        <f t="shared" si="8"/>
        <v>5.0000000000000044E-2</v>
      </c>
      <c r="M140" s="102">
        <v>0.2</v>
      </c>
      <c r="N140" s="102">
        <v>0.2</v>
      </c>
      <c r="O140" s="4"/>
      <c r="P140" s="4"/>
      <c r="Q140" s="4"/>
      <c r="R140" s="4"/>
      <c r="S140" s="4"/>
      <c r="T140" s="4"/>
      <c r="U140" s="4"/>
      <c r="V140" s="4"/>
      <c r="W140" s="4" t="str">
        <f t="shared" si="11"/>
        <v>Portugal - Ouzbékistan4619619hPower break 1</v>
      </c>
      <c r="X140" s="3" t="s">
        <v>277</v>
      </c>
    </row>
    <row r="141" spans="1:24" x14ac:dyDescent="0.25">
      <c r="A141" s="3" t="s">
        <v>277</v>
      </c>
      <c r="B141" s="3" t="s">
        <v>71</v>
      </c>
      <c r="C141" s="70">
        <v>46196</v>
      </c>
      <c r="D141" s="105" t="s">
        <v>81</v>
      </c>
      <c r="E141" s="3" t="s">
        <v>138</v>
      </c>
      <c r="F141" s="106">
        <f>'[1]CDM 2026 (3)'!$I127</f>
        <v>65000</v>
      </c>
      <c r="G141" s="104">
        <f>'[1]CDM 2026 (3)'!$H127</f>
        <v>5.65</v>
      </c>
      <c r="H141" s="74">
        <f t="shared" si="9"/>
        <v>65000</v>
      </c>
      <c r="I141" s="102">
        <v>0.05</v>
      </c>
      <c r="J141" s="184">
        <f t="shared" si="10"/>
        <v>68250</v>
      </c>
      <c r="K141" s="102"/>
      <c r="L141" s="77">
        <f t="shared" si="8"/>
        <v>5.0000000000000044E-2</v>
      </c>
      <c r="M141" s="4"/>
      <c r="N141" s="4"/>
      <c r="O141" s="102">
        <v>0.16</v>
      </c>
      <c r="P141" s="102">
        <v>0.14000000000000001</v>
      </c>
      <c r="Q141" s="102">
        <v>0.1</v>
      </c>
      <c r="R141" s="102">
        <v>0.06</v>
      </c>
      <c r="S141" s="102">
        <v>0.02</v>
      </c>
      <c r="T141" s="102">
        <v>0.04</v>
      </c>
      <c r="U141" s="102">
        <v>0.06</v>
      </c>
      <c r="V141" s="102">
        <v>0.1</v>
      </c>
      <c r="W141" s="4" t="str">
        <f t="shared" si="11"/>
        <v>Portugal - Ouzbékistan4619619hMi-temps 1</v>
      </c>
      <c r="X141" s="3" t="s">
        <v>277</v>
      </c>
    </row>
    <row r="142" spans="1:24" x14ac:dyDescent="0.25">
      <c r="A142" s="3" t="s">
        <v>277</v>
      </c>
      <c r="B142" s="3" t="s">
        <v>71</v>
      </c>
      <c r="C142" s="70">
        <v>46196</v>
      </c>
      <c r="D142" s="105" t="s">
        <v>81</v>
      </c>
      <c r="E142" s="3" t="s">
        <v>139</v>
      </c>
      <c r="F142" s="106">
        <f>'[1]CDM 2026 (3)'!$I128</f>
        <v>60000</v>
      </c>
      <c r="G142" s="104">
        <f>'[1]CDM 2026 (3)'!$H128</f>
        <v>5.2</v>
      </c>
      <c r="H142" s="74">
        <f t="shared" si="9"/>
        <v>60000</v>
      </c>
      <c r="I142" s="102">
        <v>0.05</v>
      </c>
      <c r="J142" s="184">
        <f t="shared" si="10"/>
        <v>63000</v>
      </c>
      <c r="K142" s="102"/>
      <c r="L142" s="77">
        <f t="shared" si="8"/>
        <v>5.0000000000000044E-2</v>
      </c>
      <c r="M142" s="4"/>
      <c r="N142" s="4"/>
      <c r="O142" s="102">
        <v>0.1</v>
      </c>
      <c r="P142" s="102">
        <v>0.06</v>
      </c>
      <c r="Q142" s="102">
        <v>0.04</v>
      </c>
      <c r="R142" s="102">
        <v>0.02</v>
      </c>
      <c r="S142" s="102">
        <v>0.02</v>
      </c>
      <c r="T142" s="102">
        <v>0.04</v>
      </c>
      <c r="U142" s="102">
        <v>0.06</v>
      </c>
      <c r="V142" s="102">
        <v>0.1</v>
      </c>
      <c r="W142" s="4" t="str">
        <f t="shared" si="11"/>
        <v>Portugal - Ouzbékistan4619619hMi-temps 2</v>
      </c>
      <c r="X142" s="3" t="s">
        <v>277</v>
      </c>
    </row>
    <row r="143" spans="1:24" x14ac:dyDescent="0.25">
      <c r="A143" s="3" t="s">
        <v>277</v>
      </c>
      <c r="B143" s="3" t="s">
        <v>71</v>
      </c>
      <c r="C143" s="70">
        <v>46196</v>
      </c>
      <c r="D143" s="105" t="s">
        <v>81</v>
      </c>
      <c r="E143" s="3" t="s">
        <v>140</v>
      </c>
      <c r="F143" s="106">
        <f>'[1]CDM 2026 (3)'!$I129</f>
        <v>65000</v>
      </c>
      <c r="G143" s="104">
        <f>'[1]CDM 2026 (3)'!$H129</f>
        <v>5.65</v>
      </c>
      <c r="H143" s="74">
        <f t="shared" si="9"/>
        <v>65000</v>
      </c>
      <c r="I143" s="102">
        <v>0.05</v>
      </c>
      <c r="J143" s="184">
        <f t="shared" si="10"/>
        <v>68250</v>
      </c>
      <c r="K143" s="102"/>
      <c r="L143" s="77">
        <f t="shared" si="8"/>
        <v>5.0000000000000044E-2</v>
      </c>
      <c r="M143" s="4"/>
      <c r="N143" s="4"/>
      <c r="O143" s="102">
        <v>0.1</v>
      </c>
      <c r="P143" s="102">
        <v>0.06</v>
      </c>
      <c r="Q143" s="102">
        <v>0.04</v>
      </c>
      <c r="R143" s="102">
        <v>0.02</v>
      </c>
      <c r="S143" s="102">
        <v>0.06</v>
      </c>
      <c r="T143" s="102">
        <v>0.1</v>
      </c>
      <c r="U143" s="102">
        <v>0.14000000000000001</v>
      </c>
      <c r="V143" s="102">
        <v>0.16</v>
      </c>
      <c r="W143" s="4" t="str">
        <f t="shared" si="11"/>
        <v>Portugal - Ouzbékistan4619619hMi-temps 3</v>
      </c>
      <c r="X143" s="3" t="s">
        <v>277</v>
      </c>
    </row>
    <row r="144" spans="1:24" x14ac:dyDescent="0.25">
      <c r="A144" s="3" t="s">
        <v>277</v>
      </c>
      <c r="B144" s="3" t="s">
        <v>71</v>
      </c>
      <c r="C144" s="70">
        <v>46196</v>
      </c>
      <c r="D144" s="105" t="s">
        <v>81</v>
      </c>
      <c r="E144" s="3" t="s">
        <v>244</v>
      </c>
      <c r="F144" s="106">
        <f>'[1]CDM 2026 (3)'!$I130</f>
        <v>78000</v>
      </c>
      <c r="G144" s="104">
        <f>'[1]CDM 2026 (3)'!$H130*0.95</f>
        <v>6.46</v>
      </c>
      <c r="H144" s="74">
        <f t="shared" si="9"/>
        <v>78000</v>
      </c>
      <c r="I144" s="102">
        <v>0.05</v>
      </c>
      <c r="J144" s="184">
        <f t="shared" si="10"/>
        <v>81900</v>
      </c>
      <c r="K144" s="102"/>
      <c r="L144" s="77">
        <f t="shared" si="8"/>
        <v>5.0000000000000044E-2</v>
      </c>
      <c r="M144" s="102">
        <v>0.2</v>
      </c>
      <c r="N144" s="102">
        <v>0.2</v>
      </c>
      <c r="O144" s="4"/>
      <c r="P144" s="4"/>
      <c r="Q144" s="4"/>
      <c r="R144" s="4"/>
      <c r="S144" s="4"/>
      <c r="T144" s="4"/>
      <c r="U144" s="4"/>
      <c r="V144" s="4"/>
      <c r="W144" s="4" t="str">
        <f t="shared" si="11"/>
        <v>Portugal - Ouzbékistan4619619hPower break 2</v>
      </c>
      <c r="X144" s="3" t="s">
        <v>277</v>
      </c>
    </row>
    <row r="145" spans="1:24" x14ac:dyDescent="0.25">
      <c r="A145" s="3" t="s">
        <v>277</v>
      </c>
      <c r="B145" s="3" t="s">
        <v>71</v>
      </c>
      <c r="C145" s="70">
        <v>46196</v>
      </c>
      <c r="D145" s="105" t="s">
        <v>81</v>
      </c>
      <c r="E145" s="3" t="s">
        <v>119</v>
      </c>
      <c r="F145" s="106">
        <f>'[1]CDM 2026 (3)'!$I131</f>
        <v>48000</v>
      </c>
      <c r="G145" s="104">
        <f>'[1]CDM 2026 (3)'!$H131</f>
        <v>4.2</v>
      </c>
      <c r="H145" s="74">
        <f t="shared" si="9"/>
        <v>48000</v>
      </c>
      <c r="I145" s="102">
        <v>0.05</v>
      </c>
      <c r="J145" s="184">
        <f t="shared" si="10"/>
        <v>50400</v>
      </c>
      <c r="K145" s="102"/>
      <c r="L145" s="77">
        <f t="shared" si="8"/>
        <v>5.0000000000000044E-2</v>
      </c>
      <c r="M145" s="4"/>
      <c r="N145" s="4"/>
      <c r="O145" s="102">
        <v>0.16</v>
      </c>
      <c r="P145" s="102">
        <v>0.14000000000000001</v>
      </c>
      <c r="Q145" s="102">
        <v>0.1</v>
      </c>
      <c r="R145" s="102">
        <v>0.06</v>
      </c>
      <c r="S145" s="102">
        <v>0.04</v>
      </c>
      <c r="T145" s="102">
        <v>0.08</v>
      </c>
      <c r="U145" s="102">
        <v>0.12</v>
      </c>
      <c r="V145" s="102">
        <v>0.15</v>
      </c>
      <c r="W145" s="4" t="str">
        <f t="shared" si="11"/>
        <v>Portugal - Ouzbékistan4619619hFin match</v>
      </c>
      <c r="X145" s="3" t="s">
        <v>277</v>
      </c>
    </row>
    <row r="146" spans="1:24" x14ac:dyDescent="0.25">
      <c r="A146" s="3" t="s">
        <v>279</v>
      </c>
      <c r="B146" s="3" t="s">
        <v>73</v>
      </c>
      <c r="C146" s="70">
        <v>46197</v>
      </c>
      <c r="D146" s="105" t="s">
        <v>79</v>
      </c>
      <c r="E146" s="3" t="s">
        <v>241</v>
      </c>
      <c r="F146" s="106">
        <f>'[1]CDM 2026 (4)'!$I11</f>
        <v>35000</v>
      </c>
      <c r="G146" s="104">
        <f>'[1]CDM 2026 (4)'!$H11</f>
        <v>2.5</v>
      </c>
      <c r="H146" s="74">
        <f t="shared" si="9"/>
        <v>35000</v>
      </c>
      <c r="I146" s="102">
        <v>0.05</v>
      </c>
      <c r="J146" s="184">
        <f t="shared" si="10"/>
        <v>36750</v>
      </c>
      <c r="K146" s="102"/>
      <c r="L146" s="77">
        <f t="shared" si="8"/>
        <v>5.0000000000000044E-2</v>
      </c>
      <c r="M146" s="4"/>
      <c r="N146" s="4"/>
      <c r="O146" s="102">
        <v>0.15</v>
      </c>
      <c r="P146" s="102">
        <v>0.12</v>
      </c>
      <c r="Q146" s="102">
        <v>0.08</v>
      </c>
      <c r="R146" s="102">
        <v>0.04</v>
      </c>
      <c r="S146" s="102">
        <v>0.06</v>
      </c>
      <c r="T146" s="102">
        <v>0.1</v>
      </c>
      <c r="U146" s="102">
        <v>0.14000000000000001</v>
      </c>
      <c r="V146" s="102">
        <v>0.16</v>
      </c>
      <c r="W146" s="4" t="str">
        <f t="shared" si="11"/>
        <v>Suisse - Canada4619721hAvant Match</v>
      </c>
      <c r="X146" s="3" t="s">
        <v>279</v>
      </c>
    </row>
    <row r="147" spans="1:24" x14ac:dyDescent="0.25">
      <c r="A147" s="3" t="s">
        <v>279</v>
      </c>
      <c r="B147" s="3" t="s">
        <v>73</v>
      </c>
      <c r="C147" s="70">
        <v>46197</v>
      </c>
      <c r="D147" s="105" t="s">
        <v>79</v>
      </c>
      <c r="E147" s="3" t="s">
        <v>242</v>
      </c>
      <c r="F147" s="106">
        <f>'[1]CDM 2026 (4)'!$I12</f>
        <v>70000</v>
      </c>
      <c r="G147" s="104">
        <f>'[1]CDM 2026 (4)'!$H12</f>
        <v>4.6500000000000004</v>
      </c>
      <c r="H147" s="74">
        <f t="shared" si="9"/>
        <v>70000</v>
      </c>
      <c r="I147" s="102">
        <v>0.05</v>
      </c>
      <c r="J147" s="184">
        <f t="shared" si="10"/>
        <v>73500</v>
      </c>
      <c r="K147" s="102"/>
      <c r="L147" s="77">
        <f t="shared" si="8"/>
        <v>5.0000000000000044E-2</v>
      </c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 t="str">
        <f t="shared" si="11"/>
        <v>Suisse - Canada4619721hHymnes / Golden</v>
      </c>
      <c r="X147" s="3" t="s">
        <v>279</v>
      </c>
    </row>
    <row r="148" spans="1:24" x14ac:dyDescent="0.25">
      <c r="A148" s="3" t="s">
        <v>279</v>
      </c>
      <c r="B148" s="3" t="s">
        <v>73</v>
      </c>
      <c r="C148" s="70">
        <v>46197</v>
      </c>
      <c r="D148" s="105" t="s">
        <v>79</v>
      </c>
      <c r="E148" s="3" t="s">
        <v>243</v>
      </c>
      <c r="F148" s="106">
        <f>'[1]CDM 2026 (4)'!$I13</f>
        <v>95000</v>
      </c>
      <c r="G148" s="104">
        <f>'[1]CDM 2026 (4)'!$H13*0.95</f>
        <v>6.46</v>
      </c>
      <c r="H148" s="74">
        <f t="shared" si="9"/>
        <v>95000</v>
      </c>
      <c r="I148" s="102">
        <v>0.05</v>
      </c>
      <c r="J148" s="184">
        <f t="shared" si="10"/>
        <v>99750</v>
      </c>
      <c r="K148" s="102"/>
      <c r="L148" s="77">
        <f t="shared" si="8"/>
        <v>5.0000000000000044E-2</v>
      </c>
      <c r="M148" s="102">
        <v>0.2</v>
      </c>
      <c r="N148" s="102">
        <v>0.2</v>
      </c>
      <c r="O148" s="4"/>
      <c r="P148" s="4"/>
      <c r="Q148" s="4"/>
      <c r="R148" s="4"/>
      <c r="S148" s="4"/>
      <c r="T148" s="4"/>
      <c r="U148" s="4"/>
      <c r="V148" s="4"/>
      <c r="W148" s="4" t="str">
        <f t="shared" si="11"/>
        <v>Suisse - Canada4619721hPower break 1</v>
      </c>
      <c r="X148" s="3" t="s">
        <v>279</v>
      </c>
    </row>
    <row r="149" spans="1:24" x14ac:dyDescent="0.25">
      <c r="A149" s="3" t="s">
        <v>279</v>
      </c>
      <c r="B149" s="3" t="s">
        <v>73</v>
      </c>
      <c r="C149" s="70">
        <v>46197</v>
      </c>
      <c r="D149" s="105" t="s">
        <v>79</v>
      </c>
      <c r="E149" s="3" t="s">
        <v>138</v>
      </c>
      <c r="F149" s="106">
        <f>'[1]CDM 2026 (4)'!$I14</f>
        <v>80000</v>
      </c>
      <c r="G149" s="104">
        <f>'[1]CDM 2026 (4)'!$H14</f>
        <v>5.7</v>
      </c>
      <c r="H149" s="74">
        <f t="shared" si="9"/>
        <v>80000</v>
      </c>
      <c r="I149" s="102">
        <v>0.05</v>
      </c>
      <c r="J149" s="184">
        <f t="shared" si="10"/>
        <v>84000</v>
      </c>
      <c r="K149" s="102"/>
      <c r="L149" s="77">
        <f t="shared" si="8"/>
        <v>5.0000000000000044E-2</v>
      </c>
      <c r="M149" s="4"/>
      <c r="N149" s="4"/>
      <c r="O149" s="102">
        <v>0.16</v>
      </c>
      <c r="P149" s="102">
        <v>0.14000000000000001</v>
      </c>
      <c r="Q149" s="102">
        <v>0.1</v>
      </c>
      <c r="R149" s="102">
        <v>0.06</v>
      </c>
      <c r="S149" s="102">
        <v>0.02</v>
      </c>
      <c r="T149" s="102">
        <v>0.04</v>
      </c>
      <c r="U149" s="102">
        <v>0.06</v>
      </c>
      <c r="V149" s="102">
        <v>0.1</v>
      </c>
      <c r="W149" s="4" t="str">
        <f t="shared" si="11"/>
        <v>Suisse - Canada4619721hMi-temps 1</v>
      </c>
      <c r="X149" s="3" t="s">
        <v>279</v>
      </c>
    </row>
    <row r="150" spans="1:24" x14ac:dyDescent="0.25">
      <c r="A150" s="3" t="s">
        <v>279</v>
      </c>
      <c r="B150" s="3" t="s">
        <v>73</v>
      </c>
      <c r="C150" s="70">
        <v>46197</v>
      </c>
      <c r="D150" s="105" t="s">
        <v>79</v>
      </c>
      <c r="E150" s="3" t="s">
        <v>139</v>
      </c>
      <c r="F150" s="106">
        <f>'[1]CDM 2026 (4)'!$I15</f>
        <v>75000</v>
      </c>
      <c r="G150" s="104">
        <f>'[1]CDM 2026 (4)'!$H15</f>
        <v>5.35</v>
      </c>
      <c r="H150" s="74">
        <f t="shared" si="9"/>
        <v>75000</v>
      </c>
      <c r="I150" s="102">
        <v>0.05</v>
      </c>
      <c r="J150" s="184">
        <f t="shared" si="10"/>
        <v>78750</v>
      </c>
      <c r="K150" s="102"/>
      <c r="L150" s="77">
        <f t="shared" si="8"/>
        <v>5.0000000000000044E-2</v>
      </c>
      <c r="M150" s="4"/>
      <c r="N150" s="4"/>
      <c r="O150" s="102">
        <v>0.1</v>
      </c>
      <c r="P150" s="102">
        <v>0.06</v>
      </c>
      <c r="Q150" s="102">
        <v>0.04</v>
      </c>
      <c r="R150" s="102">
        <v>0.02</v>
      </c>
      <c r="S150" s="102">
        <v>0.02</v>
      </c>
      <c r="T150" s="102">
        <v>0.04</v>
      </c>
      <c r="U150" s="102">
        <v>0.06</v>
      </c>
      <c r="V150" s="102">
        <v>0.1</v>
      </c>
      <c r="W150" s="4" t="str">
        <f t="shared" si="11"/>
        <v>Suisse - Canada4619721hMi-temps 2</v>
      </c>
      <c r="X150" s="3" t="s">
        <v>279</v>
      </c>
    </row>
    <row r="151" spans="1:24" x14ac:dyDescent="0.25">
      <c r="A151" s="3" t="s">
        <v>279</v>
      </c>
      <c r="B151" s="3" t="s">
        <v>73</v>
      </c>
      <c r="C151" s="70">
        <v>46197</v>
      </c>
      <c r="D151" s="105" t="s">
        <v>79</v>
      </c>
      <c r="E151" s="3" t="s">
        <v>140</v>
      </c>
      <c r="F151" s="106">
        <f>'[1]CDM 2026 (4)'!$I16</f>
        <v>80000</v>
      </c>
      <c r="G151" s="104">
        <f>'[1]CDM 2026 (4)'!$H16</f>
        <v>5.7</v>
      </c>
      <c r="H151" s="74">
        <f t="shared" si="9"/>
        <v>80000</v>
      </c>
      <c r="I151" s="102">
        <v>0.05</v>
      </c>
      <c r="J151" s="184">
        <f t="shared" si="10"/>
        <v>84000</v>
      </c>
      <c r="K151" s="102"/>
      <c r="L151" s="77">
        <f t="shared" si="8"/>
        <v>5.0000000000000044E-2</v>
      </c>
      <c r="M151" s="4"/>
      <c r="N151" s="4"/>
      <c r="O151" s="102">
        <v>0.1</v>
      </c>
      <c r="P151" s="102">
        <v>0.06</v>
      </c>
      <c r="Q151" s="102">
        <v>0.04</v>
      </c>
      <c r="R151" s="102">
        <v>0.02</v>
      </c>
      <c r="S151" s="102">
        <v>0.06</v>
      </c>
      <c r="T151" s="102">
        <v>0.1</v>
      </c>
      <c r="U151" s="102">
        <v>0.14000000000000001</v>
      </c>
      <c r="V151" s="102">
        <v>0.16</v>
      </c>
      <c r="W151" s="4" t="str">
        <f t="shared" si="11"/>
        <v>Suisse - Canada4619721hMi-temps 3</v>
      </c>
      <c r="X151" s="3" t="s">
        <v>279</v>
      </c>
    </row>
    <row r="152" spans="1:24" x14ac:dyDescent="0.25">
      <c r="A152" s="3" t="s">
        <v>279</v>
      </c>
      <c r="B152" s="3" t="s">
        <v>73</v>
      </c>
      <c r="C152" s="70">
        <v>46197</v>
      </c>
      <c r="D152" s="105" t="s">
        <v>79</v>
      </c>
      <c r="E152" s="3" t="s">
        <v>244</v>
      </c>
      <c r="F152" s="106">
        <f>'[1]CDM 2026 (4)'!$I17</f>
        <v>95000</v>
      </c>
      <c r="G152" s="104">
        <f>'[1]CDM 2026 (4)'!$H17*0.95</f>
        <v>6.46</v>
      </c>
      <c r="H152" s="74">
        <f t="shared" si="9"/>
        <v>95000</v>
      </c>
      <c r="I152" s="102">
        <v>0.05</v>
      </c>
      <c r="J152" s="184">
        <f t="shared" si="10"/>
        <v>99750</v>
      </c>
      <c r="K152" s="102"/>
      <c r="L152" s="77">
        <f t="shared" si="8"/>
        <v>5.0000000000000044E-2</v>
      </c>
      <c r="M152" s="102">
        <v>0.2</v>
      </c>
      <c r="N152" s="102">
        <v>0.2</v>
      </c>
      <c r="O152" s="4"/>
      <c r="P152" s="4"/>
      <c r="Q152" s="4"/>
      <c r="R152" s="4"/>
      <c r="S152" s="4"/>
      <c r="T152" s="4"/>
      <c r="U152" s="4"/>
      <c r="V152" s="4"/>
      <c r="W152" s="4" t="str">
        <f t="shared" si="11"/>
        <v>Suisse - Canada4619721hPower break 2</v>
      </c>
      <c r="X152" s="3" t="s">
        <v>279</v>
      </c>
    </row>
    <row r="153" spans="1:24" x14ac:dyDescent="0.25">
      <c r="A153" s="3" t="s">
        <v>279</v>
      </c>
      <c r="B153" s="3" t="s">
        <v>73</v>
      </c>
      <c r="C153" s="70">
        <v>46197</v>
      </c>
      <c r="D153" s="105" t="s">
        <v>79</v>
      </c>
      <c r="E153" s="3" t="s">
        <v>119</v>
      </c>
      <c r="F153" s="106">
        <f>'[1]CDM 2026 (4)'!$I18</f>
        <v>35000</v>
      </c>
      <c r="G153" s="104">
        <f>'[1]CDM 2026 (4)'!$H18</f>
        <v>2.95</v>
      </c>
      <c r="H153" s="74">
        <f t="shared" si="9"/>
        <v>35000</v>
      </c>
      <c r="I153" s="102">
        <v>0.05</v>
      </c>
      <c r="J153" s="184">
        <f t="shared" si="10"/>
        <v>36750</v>
      </c>
      <c r="K153" s="102"/>
      <c r="L153" s="77">
        <f t="shared" si="8"/>
        <v>5.0000000000000044E-2</v>
      </c>
      <c r="M153" s="4"/>
      <c r="N153" s="4"/>
      <c r="O153" s="102">
        <v>0.16</v>
      </c>
      <c r="P153" s="102">
        <v>0.14000000000000001</v>
      </c>
      <c r="Q153" s="102">
        <v>0.1</v>
      </c>
      <c r="R153" s="102">
        <v>0.06</v>
      </c>
      <c r="S153" s="102">
        <v>0.04</v>
      </c>
      <c r="T153" s="102">
        <v>0.08</v>
      </c>
      <c r="U153" s="102">
        <v>0.12</v>
      </c>
      <c r="V153" s="102">
        <v>0.15</v>
      </c>
      <c r="W153" s="4" t="str">
        <f t="shared" si="11"/>
        <v>Suisse - Canada4619721hFin match</v>
      </c>
      <c r="X153" s="3" t="s">
        <v>279</v>
      </c>
    </row>
    <row r="154" spans="1:24" x14ac:dyDescent="0.25">
      <c r="A154" s="3" t="s">
        <v>280</v>
      </c>
      <c r="B154" s="3" t="s">
        <v>45</v>
      </c>
      <c r="C154" s="70">
        <v>46184</v>
      </c>
      <c r="D154" s="142" t="s">
        <v>79</v>
      </c>
      <c r="E154" s="3" t="s">
        <v>241</v>
      </c>
      <c r="F154" s="145">
        <f>'[1]CDM 2026'!$I13</f>
        <v>60000</v>
      </c>
      <c r="G154" s="104">
        <f>'[1]CDM 2026'!$H13</f>
        <v>4.25</v>
      </c>
      <c r="H154" s="74">
        <f t="shared" si="9"/>
        <v>60000</v>
      </c>
      <c r="I154" s="102">
        <v>0.1</v>
      </c>
      <c r="J154" s="184">
        <f t="shared" si="10"/>
        <v>66000</v>
      </c>
      <c r="K154" s="102"/>
      <c r="L154" s="77">
        <f t="shared" si="8"/>
        <v>0.10000000000000009</v>
      </c>
      <c r="M154" s="4"/>
      <c r="N154" s="4"/>
      <c r="O154" s="102">
        <v>0.15</v>
      </c>
      <c r="P154" s="102">
        <v>0.12</v>
      </c>
      <c r="Q154" s="102">
        <v>0.08</v>
      </c>
      <c r="R154" s="102">
        <v>0.04</v>
      </c>
      <c r="S154" s="102">
        <v>0.06</v>
      </c>
      <c r="T154" s="102">
        <v>0.1</v>
      </c>
      <c r="U154" s="102">
        <v>0.14000000000000001</v>
      </c>
      <c r="V154" s="102">
        <v>0.16</v>
      </c>
      <c r="W154" s="4" t="str">
        <f t="shared" si="11"/>
        <v>Mexique - Afrique du Sud4618421hAvant Match</v>
      </c>
      <c r="X154" s="3" t="s">
        <v>280</v>
      </c>
    </row>
    <row r="155" spans="1:24" x14ac:dyDescent="0.25">
      <c r="A155" s="3" t="s">
        <v>280</v>
      </c>
      <c r="B155" s="3" t="s">
        <v>45</v>
      </c>
      <c r="C155" s="70">
        <v>46184</v>
      </c>
      <c r="D155" s="142" t="s">
        <v>79</v>
      </c>
      <c r="E155" s="3" t="s">
        <v>242</v>
      </c>
      <c r="F155" s="145">
        <f>'[1]CDM 2026'!$I14</f>
        <v>100000</v>
      </c>
      <c r="G155" s="104">
        <f>'[1]CDM 2026'!$H14</f>
        <v>6.65</v>
      </c>
      <c r="H155" s="74">
        <f t="shared" si="9"/>
        <v>100000</v>
      </c>
      <c r="I155" s="102">
        <v>0.1</v>
      </c>
      <c r="J155" s="184">
        <f t="shared" si="10"/>
        <v>110000.00000000001</v>
      </c>
      <c r="K155" s="102"/>
      <c r="L155" s="77">
        <f t="shared" si="8"/>
        <v>0.10000000000000009</v>
      </c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 t="str">
        <f t="shared" si="11"/>
        <v>Mexique - Afrique du Sud4618421hHymnes / Golden</v>
      </c>
      <c r="X155" s="3" t="s">
        <v>280</v>
      </c>
    </row>
    <row r="156" spans="1:24" x14ac:dyDescent="0.25">
      <c r="A156" s="3" t="s">
        <v>280</v>
      </c>
      <c r="B156" s="3" t="s">
        <v>45</v>
      </c>
      <c r="C156" s="70">
        <v>46184</v>
      </c>
      <c r="D156" s="142" t="s">
        <v>79</v>
      </c>
      <c r="E156" s="3" t="s">
        <v>243</v>
      </c>
      <c r="F156" s="145">
        <f>'[1]CDM 2026'!$I15</f>
        <v>155000</v>
      </c>
      <c r="G156" s="104">
        <f>'[1]CDM 2026'!$H15*0.95</f>
        <v>10.545</v>
      </c>
      <c r="H156" s="74">
        <f t="shared" si="9"/>
        <v>155000</v>
      </c>
      <c r="I156" s="102">
        <v>0.1</v>
      </c>
      <c r="J156" s="184">
        <f t="shared" si="10"/>
        <v>170500</v>
      </c>
      <c r="K156" s="102"/>
      <c r="L156" s="77">
        <f t="shared" si="8"/>
        <v>0.10000000000000009</v>
      </c>
      <c r="M156" s="102">
        <v>0.2</v>
      </c>
      <c r="N156" s="102">
        <v>0.2</v>
      </c>
      <c r="O156" s="4"/>
      <c r="P156" s="4"/>
      <c r="Q156" s="4"/>
      <c r="R156" s="4"/>
      <c r="S156" s="4"/>
      <c r="T156" s="4"/>
      <c r="U156" s="4"/>
      <c r="V156" s="4"/>
      <c r="W156" s="4" t="str">
        <f t="shared" si="11"/>
        <v>Mexique - Afrique du Sud4618421hPower break 1</v>
      </c>
      <c r="X156" s="3" t="s">
        <v>280</v>
      </c>
    </row>
    <row r="157" spans="1:24" x14ac:dyDescent="0.25">
      <c r="A157" s="3" t="s">
        <v>280</v>
      </c>
      <c r="B157" s="3" t="s">
        <v>45</v>
      </c>
      <c r="C157" s="70">
        <v>46184</v>
      </c>
      <c r="D157" s="142" t="s">
        <v>79</v>
      </c>
      <c r="E157" s="3" t="s">
        <v>138</v>
      </c>
      <c r="F157" s="145">
        <f>'[1]CDM 2026'!$I16</f>
        <v>130000</v>
      </c>
      <c r="G157" s="104">
        <f>'[1]CDM 2026'!$H16</f>
        <v>9.25</v>
      </c>
      <c r="H157" s="74">
        <f t="shared" si="9"/>
        <v>130000</v>
      </c>
      <c r="I157" s="102">
        <v>0.1</v>
      </c>
      <c r="J157" s="184">
        <f t="shared" si="10"/>
        <v>143000</v>
      </c>
      <c r="K157" s="102"/>
      <c r="L157" s="77">
        <f t="shared" si="8"/>
        <v>0.10000000000000009</v>
      </c>
      <c r="M157" s="4"/>
      <c r="N157" s="4"/>
      <c r="O157" s="102">
        <v>0.16</v>
      </c>
      <c r="P157" s="102">
        <v>0.14000000000000001</v>
      </c>
      <c r="Q157" s="102">
        <v>0.1</v>
      </c>
      <c r="R157" s="102">
        <v>0.06</v>
      </c>
      <c r="S157" s="102">
        <v>0.02</v>
      </c>
      <c r="T157" s="102">
        <v>0.04</v>
      </c>
      <c r="U157" s="102">
        <v>0.06</v>
      </c>
      <c r="V157" s="102">
        <v>0.1</v>
      </c>
      <c r="W157" s="4" t="str">
        <f t="shared" si="11"/>
        <v>Mexique - Afrique du Sud4618421hMi-temps 1</v>
      </c>
      <c r="X157" s="3" t="s">
        <v>280</v>
      </c>
    </row>
    <row r="158" spans="1:24" x14ac:dyDescent="0.25">
      <c r="A158" s="3" t="s">
        <v>280</v>
      </c>
      <c r="B158" s="3" t="s">
        <v>45</v>
      </c>
      <c r="C158" s="70">
        <v>46184</v>
      </c>
      <c r="D158" s="142" t="s">
        <v>79</v>
      </c>
      <c r="E158" s="3" t="s">
        <v>139</v>
      </c>
      <c r="F158" s="145">
        <f>'[1]CDM 2026'!$I17</f>
        <v>120000</v>
      </c>
      <c r="G158" s="104">
        <f>'[1]CDM 2026'!$H17</f>
        <v>8.5500000000000007</v>
      </c>
      <c r="H158" s="74">
        <f t="shared" si="9"/>
        <v>120000</v>
      </c>
      <c r="I158" s="102">
        <v>0.1</v>
      </c>
      <c r="J158" s="184">
        <f t="shared" si="10"/>
        <v>132000</v>
      </c>
      <c r="K158" s="102"/>
      <c r="L158" s="77">
        <f t="shared" si="8"/>
        <v>0.10000000000000009</v>
      </c>
      <c r="M158" s="4"/>
      <c r="N158" s="4"/>
      <c r="O158" s="102">
        <v>0.1</v>
      </c>
      <c r="P158" s="102">
        <v>0.06</v>
      </c>
      <c r="Q158" s="102">
        <v>0.04</v>
      </c>
      <c r="R158" s="102">
        <v>0.02</v>
      </c>
      <c r="S158" s="102">
        <v>0.02</v>
      </c>
      <c r="T158" s="102">
        <v>0.04</v>
      </c>
      <c r="U158" s="102">
        <v>0.06</v>
      </c>
      <c r="V158" s="102">
        <v>0.1</v>
      </c>
      <c r="W158" s="4" t="str">
        <f t="shared" si="11"/>
        <v>Mexique - Afrique du Sud4618421hMi-temps 2</v>
      </c>
      <c r="X158" s="3" t="s">
        <v>280</v>
      </c>
    </row>
    <row r="159" spans="1:24" x14ac:dyDescent="0.25">
      <c r="A159" s="3" t="s">
        <v>280</v>
      </c>
      <c r="B159" s="3" t="s">
        <v>45</v>
      </c>
      <c r="C159" s="70">
        <v>46184</v>
      </c>
      <c r="D159" s="142" t="s">
        <v>79</v>
      </c>
      <c r="E159" s="3" t="s">
        <v>140</v>
      </c>
      <c r="F159" s="145">
        <f>'[1]CDM 2026'!$I18</f>
        <v>130000</v>
      </c>
      <c r="G159" s="104">
        <f>'[1]CDM 2026'!$H18</f>
        <v>9.3000000000000007</v>
      </c>
      <c r="H159" s="74">
        <f t="shared" si="9"/>
        <v>130000</v>
      </c>
      <c r="I159" s="102">
        <v>0.1</v>
      </c>
      <c r="J159" s="184">
        <f t="shared" si="10"/>
        <v>143000</v>
      </c>
      <c r="K159" s="102"/>
      <c r="L159" s="77">
        <f t="shared" si="8"/>
        <v>0.10000000000000009</v>
      </c>
      <c r="M159" s="4"/>
      <c r="N159" s="4"/>
      <c r="O159" s="102">
        <v>0.1</v>
      </c>
      <c r="P159" s="102">
        <v>0.06</v>
      </c>
      <c r="Q159" s="102">
        <v>0.04</v>
      </c>
      <c r="R159" s="102">
        <v>0.02</v>
      </c>
      <c r="S159" s="102">
        <v>0.06</v>
      </c>
      <c r="T159" s="102">
        <v>0.1</v>
      </c>
      <c r="U159" s="102">
        <v>0.14000000000000001</v>
      </c>
      <c r="V159" s="102">
        <v>0.16</v>
      </c>
      <c r="W159" s="4" t="str">
        <f t="shared" si="11"/>
        <v>Mexique - Afrique du Sud4618421hMi-temps 3</v>
      </c>
      <c r="X159" s="3" t="s">
        <v>280</v>
      </c>
    </row>
    <row r="160" spans="1:24" x14ac:dyDescent="0.25">
      <c r="A160" s="3" t="s">
        <v>280</v>
      </c>
      <c r="B160" s="3" t="s">
        <v>45</v>
      </c>
      <c r="C160" s="70">
        <v>46184</v>
      </c>
      <c r="D160" s="142" t="s">
        <v>79</v>
      </c>
      <c r="E160" s="3" t="s">
        <v>244</v>
      </c>
      <c r="F160" s="145">
        <f>'[1]CDM 2026'!$I19</f>
        <v>155000</v>
      </c>
      <c r="G160" s="104">
        <f>'[1]CDM 2026'!$H19*0.95</f>
        <v>10.545</v>
      </c>
      <c r="H160" s="74">
        <f t="shared" si="9"/>
        <v>155000</v>
      </c>
      <c r="I160" s="102">
        <v>0.1</v>
      </c>
      <c r="J160" s="184">
        <f t="shared" si="10"/>
        <v>170500</v>
      </c>
      <c r="K160" s="102"/>
      <c r="L160" s="77">
        <f t="shared" si="8"/>
        <v>0.10000000000000009</v>
      </c>
      <c r="M160" s="102">
        <v>0.2</v>
      </c>
      <c r="N160" s="102">
        <v>0.2</v>
      </c>
      <c r="O160" s="4"/>
      <c r="P160" s="4"/>
      <c r="Q160" s="4"/>
      <c r="R160" s="4"/>
      <c r="S160" s="4"/>
      <c r="T160" s="4"/>
      <c r="U160" s="4"/>
      <c r="V160" s="4"/>
      <c r="W160" s="4" t="str">
        <f t="shared" si="11"/>
        <v>Mexique - Afrique du Sud4618421hPower break 2</v>
      </c>
      <c r="X160" s="3" t="s">
        <v>280</v>
      </c>
    </row>
    <row r="161" spans="1:24" x14ac:dyDescent="0.25">
      <c r="A161" s="3" t="s">
        <v>280</v>
      </c>
      <c r="B161" s="3" t="s">
        <v>45</v>
      </c>
      <c r="C161" s="70">
        <v>46184</v>
      </c>
      <c r="D161" s="142" t="s">
        <v>79</v>
      </c>
      <c r="E161" s="3" t="s">
        <v>119</v>
      </c>
      <c r="F161" s="145">
        <f>'[1]CDM 2026'!$I20</f>
        <v>60000</v>
      </c>
      <c r="G161" s="104">
        <f>'[1]CDM 2026'!$H20</f>
        <v>5</v>
      </c>
      <c r="H161" s="74">
        <f t="shared" si="9"/>
        <v>60000</v>
      </c>
      <c r="I161" s="102">
        <v>0.1</v>
      </c>
      <c r="J161" s="184">
        <f t="shared" si="10"/>
        <v>66000</v>
      </c>
      <c r="K161" s="102"/>
      <c r="L161" s="77">
        <f t="shared" si="8"/>
        <v>0.10000000000000009</v>
      </c>
      <c r="M161" s="4"/>
      <c r="N161" s="4"/>
      <c r="O161" s="102">
        <v>0.16</v>
      </c>
      <c r="P161" s="102">
        <v>0.14000000000000001</v>
      </c>
      <c r="Q161" s="102">
        <v>0.1</v>
      </c>
      <c r="R161" s="102">
        <v>0.06</v>
      </c>
      <c r="S161" s="102">
        <v>0.04</v>
      </c>
      <c r="T161" s="102">
        <v>0.08</v>
      </c>
      <c r="U161" s="102">
        <v>0.12</v>
      </c>
      <c r="V161" s="102">
        <v>0.15</v>
      </c>
      <c r="W161" s="4" t="str">
        <f t="shared" si="11"/>
        <v>Mexique - Afrique du Sud4618421hFin match</v>
      </c>
      <c r="X161" s="3" t="s">
        <v>280</v>
      </c>
    </row>
    <row r="162" spans="1:24" x14ac:dyDescent="0.25">
      <c r="A162" s="3" t="s">
        <v>280</v>
      </c>
      <c r="B162" s="3" t="s">
        <v>46</v>
      </c>
      <c r="C162" s="70">
        <v>46185</v>
      </c>
      <c r="D162" s="105" t="s">
        <v>79</v>
      </c>
      <c r="E162" s="3" t="s">
        <v>241</v>
      </c>
      <c r="F162" s="106">
        <f>'[1]CDM 2026'!$I29</f>
        <v>35000</v>
      </c>
      <c r="G162" s="104">
        <f>'[1]CDM 2026'!$H29</f>
        <v>2.5</v>
      </c>
      <c r="H162" s="74">
        <f t="shared" si="9"/>
        <v>35000</v>
      </c>
      <c r="I162" s="102">
        <v>0.1</v>
      </c>
      <c r="J162" s="184">
        <f t="shared" si="10"/>
        <v>38500</v>
      </c>
      <c r="K162" s="102"/>
      <c r="L162" s="77">
        <f t="shared" si="8"/>
        <v>0.10000000000000009</v>
      </c>
      <c r="M162" s="4"/>
      <c r="N162" s="4"/>
      <c r="O162" s="102">
        <v>0.15</v>
      </c>
      <c r="P162" s="102">
        <v>0.12</v>
      </c>
      <c r="Q162" s="102">
        <v>0.08</v>
      </c>
      <c r="R162" s="102">
        <v>0.04</v>
      </c>
      <c r="S162" s="102">
        <v>0.06</v>
      </c>
      <c r="T162" s="102">
        <v>0.1</v>
      </c>
      <c r="U162" s="102">
        <v>0.14000000000000001</v>
      </c>
      <c r="V162" s="102">
        <v>0.16</v>
      </c>
      <c r="W162" s="4" t="str">
        <f t="shared" si="11"/>
        <v>Canada - ITA/NIR/WAL/BHI4618521hAvant Match</v>
      </c>
      <c r="X162" s="3" t="s">
        <v>280</v>
      </c>
    </row>
    <row r="163" spans="1:24" x14ac:dyDescent="0.25">
      <c r="A163" s="3" t="s">
        <v>280</v>
      </c>
      <c r="B163" s="3" t="s">
        <v>46</v>
      </c>
      <c r="C163" s="70">
        <v>46185</v>
      </c>
      <c r="D163" s="105" t="s">
        <v>79</v>
      </c>
      <c r="E163" s="3" t="s">
        <v>242</v>
      </c>
      <c r="F163" s="106">
        <f>'[1]CDM 2026'!$I30</f>
        <v>90000</v>
      </c>
      <c r="G163" s="104">
        <f>'[1]CDM 2026'!$H30</f>
        <v>6</v>
      </c>
      <c r="H163" s="74">
        <f t="shared" si="9"/>
        <v>90000</v>
      </c>
      <c r="I163" s="102">
        <v>0.1</v>
      </c>
      <c r="J163" s="184">
        <f t="shared" si="10"/>
        <v>99000.000000000015</v>
      </c>
      <c r="K163" s="102"/>
      <c r="L163" s="77">
        <f t="shared" si="8"/>
        <v>0.10000000000000009</v>
      </c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 t="str">
        <f t="shared" si="11"/>
        <v>Canada - ITA/NIR/WAL/BHI4618521hHymnes / Golden</v>
      </c>
      <c r="X163" s="3" t="s">
        <v>280</v>
      </c>
    </row>
    <row r="164" spans="1:24" x14ac:dyDescent="0.25">
      <c r="A164" s="3" t="s">
        <v>280</v>
      </c>
      <c r="B164" s="3" t="s">
        <v>46</v>
      </c>
      <c r="C164" s="70">
        <v>46185</v>
      </c>
      <c r="D164" s="105" t="s">
        <v>79</v>
      </c>
      <c r="E164" s="3" t="s">
        <v>243</v>
      </c>
      <c r="F164" s="106">
        <f>'[1]CDM 2026'!$I31</f>
        <v>135000</v>
      </c>
      <c r="G164" s="104">
        <f>'[1]CDM 2026'!$H31*0.95</f>
        <v>9.1675000000000004</v>
      </c>
      <c r="H164" s="74">
        <f t="shared" si="9"/>
        <v>135000</v>
      </c>
      <c r="I164" s="102">
        <v>0.1</v>
      </c>
      <c r="J164" s="184">
        <f t="shared" si="10"/>
        <v>148500</v>
      </c>
      <c r="K164" s="102"/>
      <c r="L164" s="77">
        <f t="shared" si="8"/>
        <v>0.10000000000000009</v>
      </c>
      <c r="M164" s="102">
        <v>0.2</v>
      </c>
      <c r="N164" s="102">
        <v>0.2</v>
      </c>
      <c r="O164" s="4"/>
      <c r="P164" s="4"/>
      <c r="Q164" s="4"/>
      <c r="R164" s="4"/>
      <c r="S164" s="4"/>
      <c r="T164" s="4"/>
      <c r="U164" s="4"/>
      <c r="V164" s="4"/>
      <c r="W164" s="4" t="str">
        <f t="shared" si="11"/>
        <v>Canada - ITA/NIR/WAL/BHI4618521hPower break 1</v>
      </c>
      <c r="X164" s="3" t="s">
        <v>280</v>
      </c>
    </row>
    <row r="165" spans="1:24" x14ac:dyDescent="0.25">
      <c r="A165" s="3" t="s">
        <v>280</v>
      </c>
      <c r="B165" s="3" t="s">
        <v>46</v>
      </c>
      <c r="C165" s="70">
        <v>46185</v>
      </c>
      <c r="D165" s="105" t="s">
        <v>79</v>
      </c>
      <c r="E165" s="3" t="s">
        <v>138</v>
      </c>
      <c r="F165" s="106">
        <f>'[1]CDM 2026'!$I32</f>
        <v>115000</v>
      </c>
      <c r="G165" s="104">
        <f>'[1]CDM 2026'!$H32</f>
        <v>8.1999999999999993</v>
      </c>
      <c r="H165" s="74">
        <f t="shared" si="9"/>
        <v>115000</v>
      </c>
      <c r="I165" s="102">
        <v>0.1</v>
      </c>
      <c r="J165" s="184">
        <f t="shared" si="10"/>
        <v>126500.00000000001</v>
      </c>
      <c r="K165" s="102"/>
      <c r="L165" s="77">
        <f t="shared" si="8"/>
        <v>0.10000000000000009</v>
      </c>
      <c r="M165" s="4"/>
      <c r="N165" s="4"/>
      <c r="O165" s="102">
        <v>0.16</v>
      </c>
      <c r="P165" s="102">
        <v>0.14000000000000001</v>
      </c>
      <c r="Q165" s="102">
        <v>0.1</v>
      </c>
      <c r="R165" s="102">
        <v>0.06</v>
      </c>
      <c r="S165" s="102">
        <v>0.02</v>
      </c>
      <c r="T165" s="102">
        <v>0.04</v>
      </c>
      <c r="U165" s="102">
        <v>0.06</v>
      </c>
      <c r="V165" s="102">
        <v>0.1</v>
      </c>
      <c r="W165" s="4" t="str">
        <f t="shared" si="11"/>
        <v>Canada - ITA/NIR/WAL/BHI4618521hMi-temps 1</v>
      </c>
      <c r="X165" s="3" t="s">
        <v>280</v>
      </c>
    </row>
    <row r="166" spans="1:24" x14ac:dyDescent="0.25">
      <c r="A166" s="3" t="s">
        <v>280</v>
      </c>
      <c r="B166" s="3" t="s">
        <v>46</v>
      </c>
      <c r="C166" s="70">
        <v>46185</v>
      </c>
      <c r="D166" s="105" t="s">
        <v>79</v>
      </c>
      <c r="E166" s="3" t="s">
        <v>139</v>
      </c>
      <c r="F166" s="106">
        <f>'[1]CDM 2026'!$I33</f>
        <v>105000</v>
      </c>
      <c r="G166" s="104">
        <f>'[1]CDM 2026'!$H33</f>
        <v>7.5</v>
      </c>
      <c r="H166" s="74">
        <f t="shared" si="9"/>
        <v>105000</v>
      </c>
      <c r="I166" s="102">
        <v>0.1</v>
      </c>
      <c r="J166" s="184">
        <f t="shared" si="10"/>
        <v>115500.00000000001</v>
      </c>
      <c r="K166" s="102"/>
      <c r="L166" s="77">
        <f t="shared" si="8"/>
        <v>0.10000000000000009</v>
      </c>
      <c r="M166" s="4"/>
      <c r="N166" s="4"/>
      <c r="O166" s="102">
        <v>0.1</v>
      </c>
      <c r="P166" s="102">
        <v>0.06</v>
      </c>
      <c r="Q166" s="102">
        <v>0.04</v>
      </c>
      <c r="R166" s="102">
        <v>0.02</v>
      </c>
      <c r="S166" s="102">
        <v>0.02</v>
      </c>
      <c r="T166" s="102">
        <v>0.04</v>
      </c>
      <c r="U166" s="102">
        <v>0.06</v>
      </c>
      <c r="V166" s="102">
        <v>0.1</v>
      </c>
      <c r="W166" s="4" t="str">
        <f t="shared" si="11"/>
        <v>Canada - ITA/NIR/WAL/BHI4618521hMi-temps 2</v>
      </c>
      <c r="X166" s="3" t="s">
        <v>280</v>
      </c>
    </row>
    <row r="167" spans="1:24" x14ac:dyDescent="0.25">
      <c r="A167" s="3" t="s">
        <v>280</v>
      </c>
      <c r="B167" s="3" t="s">
        <v>46</v>
      </c>
      <c r="C167" s="70">
        <v>46185</v>
      </c>
      <c r="D167" s="105" t="s">
        <v>79</v>
      </c>
      <c r="E167" s="3" t="s">
        <v>140</v>
      </c>
      <c r="F167" s="106">
        <f>'[1]CDM 2026'!$I34</f>
        <v>115000</v>
      </c>
      <c r="G167" s="104">
        <f>'[1]CDM 2026'!$H34</f>
        <v>8.1999999999999993</v>
      </c>
      <c r="H167" s="74">
        <f t="shared" si="9"/>
        <v>115000</v>
      </c>
      <c r="I167" s="102">
        <v>0.1</v>
      </c>
      <c r="J167" s="184">
        <f t="shared" si="10"/>
        <v>126500.00000000001</v>
      </c>
      <c r="K167" s="102"/>
      <c r="L167" s="77">
        <f t="shared" si="8"/>
        <v>0.10000000000000009</v>
      </c>
      <c r="M167" s="4"/>
      <c r="N167" s="4"/>
      <c r="O167" s="102">
        <v>0.1</v>
      </c>
      <c r="P167" s="102">
        <v>0.06</v>
      </c>
      <c r="Q167" s="102">
        <v>0.04</v>
      </c>
      <c r="R167" s="102">
        <v>0.02</v>
      </c>
      <c r="S167" s="102">
        <v>0.06</v>
      </c>
      <c r="T167" s="102">
        <v>0.1</v>
      </c>
      <c r="U167" s="102">
        <v>0.14000000000000001</v>
      </c>
      <c r="V167" s="102">
        <v>0.16</v>
      </c>
      <c r="W167" s="4" t="str">
        <f t="shared" si="11"/>
        <v>Canada - ITA/NIR/WAL/BHI4618521hMi-temps 3</v>
      </c>
      <c r="X167" s="3" t="s">
        <v>280</v>
      </c>
    </row>
    <row r="168" spans="1:24" x14ac:dyDescent="0.25">
      <c r="A168" s="3" t="s">
        <v>280</v>
      </c>
      <c r="B168" s="3" t="s">
        <v>46</v>
      </c>
      <c r="C168" s="70">
        <v>46185</v>
      </c>
      <c r="D168" s="105" t="s">
        <v>79</v>
      </c>
      <c r="E168" s="3" t="s">
        <v>244</v>
      </c>
      <c r="F168" s="106">
        <f>'[1]CDM 2026'!$I35</f>
        <v>135000</v>
      </c>
      <c r="G168" s="104">
        <f>'[1]CDM 2026'!$H35*0.95</f>
        <v>9.1675000000000004</v>
      </c>
      <c r="H168" s="74">
        <f t="shared" si="9"/>
        <v>135000</v>
      </c>
      <c r="I168" s="102">
        <v>0.1</v>
      </c>
      <c r="J168" s="184">
        <f t="shared" si="10"/>
        <v>148500</v>
      </c>
      <c r="K168" s="102"/>
      <c r="L168" s="77">
        <f t="shared" ref="L168:L231" si="12">J168/H168-1</f>
        <v>0.10000000000000009</v>
      </c>
      <c r="M168" s="102">
        <v>0.2</v>
      </c>
      <c r="N168" s="102">
        <v>0.2</v>
      </c>
      <c r="O168" s="4"/>
      <c r="P168" s="4"/>
      <c r="Q168" s="4"/>
      <c r="R168" s="4"/>
      <c r="S168" s="4"/>
      <c r="T168" s="4"/>
      <c r="U168" s="4"/>
      <c r="V168" s="4"/>
      <c r="W168" s="4" t="str">
        <f t="shared" si="11"/>
        <v>Canada - ITA/NIR/WAL/BHI4618521hPower break 2</v>
      </c>
      <c r="X168" s="3" t="s">
        <v>280</v>
      </c>
    </row>
    <row r="169" spans="1:24" x14ac:dyDescent="0.25">
      <c r="A169" s="3" t="s">
        <v>280</v>
      </c>
      <c r="B169" s="3" t="s">
        <v>46</v>
      </c>
      <c r="C169" s="70">
        <v>46185</v>
      </c>
      <c r="D169" s="105" t="s">
        <v>79</v>
      </c>
      <c r="E169" s="3" t="s">
        <v>119</v>
      </c>
      <c r="F169" s="106">
        <f>'[1]CDM 2026'!$I36</f>
        <v>50000</v>
      </c>
      <c r="G169" s="104">
        <f>'[1]CDM 2026'!$H36</f>
        <v>4.1500000000000004</v>
      </c>
      <c r="H169" s="74">
        <f t="shared" si="9"/>
        <v>50000</v>
      </c>
      <c r="I169" s="102">
        <v>0.1</v>
      </c>
      <c r="J169" s="184">
        <f t="shared" si="10"/>
        <v>55000.000000000007</v>
      </c>
      <c r="K169" s="102"/>
      <c r="L169" s="77">
        <f t="shared" si="12"/>
        <v>0.10000000000000009</v>
      </c>
      <c r="M169" s="4"/>
      <c r="N169" s="4"/>
      <c r="O169" s="102">
        <v>0.16</v>
      </c>
      <c r="P169" s="102">
        <v>0.14000000000000001</v>
      </c>
      <c r="Q169" s="102">
        <v>0.1</v>
      </c>
      <c r="R169" s="102">
        <v>0.06</v>
      </c>
      <c r="S169" s="102">
        <v>0.04</v>
      </c>
      <c r="T169" s="102">
        <v>0.08</v>
      </c>
      <c r="U169" s="102">
        <v>0.12</v>
      </c>
      <c r="V169" s="102">
        <v>0.15</v>
      </c>
      <c r="W169" s="4" t="str">
        <f t="shared" si="11"/>
        <v>Canada - ITA/NIR/WAL/BHI4618521hFin match</v>
      </c>
      <c r="X169" s="3" t="s">
        <v>280</v>
      </c>
    </row>
    <row r="170" spans="1:24" x14ac:dyDescent="0.25">
      <c r="A170" s="3" t="s">
        <v>280</v>
      </c>
      <c r="B170" s="3" t="s">
        <v>47</v>
      </c>
      <c r="C170" s="70">
        <v>46186</v>
      </c>
      <c r="D170" s="105" t="s">
        <v>80</v>
      </c>
      <c r="E170" s="3" t="s">
        <v>241</v>
      </c>
      <c r="F170" s="106">
        <f>'[1]CDM 2026'!$I61</f>
        <v>20000</v>
      </c>
      <c r="G170" s="104">
        <f>'[1]CDM 2026'!$H61</f>
        <v>2.2000000000000002</v>
      </c>
      <c r="H170" s="74">
        <f t="shared" si="9"/>
        <v>20000</v>
      </c>
      <c r="I170" s="102">
        <v>0.1</v>
      </c>
      <c r="J170" s="184">
        <f t="shared" si="10"/>
        <v>22000</v>
      </c>
      <c r="K170" s="102"/>
      <c r="L170" s="77">
        <f t="shared" si="12"/>
        <v>0.10000000000000009</v>
      </c>
      <c r="M170" s="4"/>
      <c r="N170" s="4"/>
      <c r="O170" s="102">
        <v>0.15</v>
      </c>
      <c r="P170" s="102">
        <v>0.12</v>
      </c>
      <c r="Q170" s="102">
        <v>0.08</v>
      </c>
      <c r="R170" s="102">
        <v>0.04</v>
      </c>
      <c r="S170" s="102">
        <v>0.06</v>
      </c>
      <c r="T170" s="102">
        <v>0.1</v>
      </c>
      <c r="U170" s="102">
        <v>0.14000000000000001</v>
      </c>
      <c r="V170" s="102">
        <v>0.16</v>
      </c>
      <c r="W170" s="4" t="str">
        <f t="shared" si="11"/>
        <v>Brésil - Maroc4618624hAvant Match</v>
      </c>
      <c r="X170" s="3" t="s">
        <v>280</v>
      </c>
    </row>
    <row r="171" spans="1:24" x14ac:dyDescent="0.25">
      <c r="A171" s="3" t="s">
        <v>280</v>
      </c>
      <c r="B171" s="3" t="s">
        <v>47</v>
      </c>
      <c r="C171" s="70">
        <v>46186</v>
      </c>
      <c r="D171" s="105" t="s">
        <v>80</v>
      </c>
      <c r="E171" s="3" t="s">
        <v>242</v>
      </c>
      <c r="F171" s="106">
        <f>'[1]CDM 2026'!$I62</f>
        <v>35000</v>
      </c>
      <c r="G171" s="104">
        <f>'[1]CDM 2026'!$H62</f>
        <v>3.5</v>
      </c>
      <c r="H171" s="74">
        <f t="shared" si="9"/>
        <v>35000</v>
      </c>
      <c r="I171" s="102">
        <v>0.1</v>
      </c>
      <c r="J171" s="184">
        <f t="shared" si="10"/>
        <v>38500</v>
      </c>
      <c r="K171" s="102"/>
      <c r="L171" s="77">
        <f t="shared" si="12"/>
        <v>0.10000000000000009</v>
      </c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 t="str">
        <f t="shared" si="11"/>
        <v>Brésil - Maroc4618624hHymnes / Golden</v>
      </c>
      <c r="X171" s="3" t="s">
        <v>280</v>
      </c>
    </row>
    <row r="172" spans="1:24" x14ac:dyDescent="0.25">
      <c r="A172" s="3" t="s">
        <v>280</v>
      </c>
      <c r="B172" s="3" t="s">
        <v>47</v>
      </c>
      <c r="C172" s="70">
        <v>46186</v>
      </c>
      <c r="D172" s="105" t="s">
        <v>80</v>
      </c>
      <c r="E172" s="3" t="s">
        <v>243</v>
      </c>
      <c r="F172" s="106">
        <f>'[1]CDM 2026'!$I63</f>
        <v>42000</v>
      </c>
      <c r="G172" s="104">
        <f>'[1]CDM 2026'!$H63*0.95</f>
        <v>4.4649999999999999</v>
      </c>
      <c r="H172" s="74">
        <f t="shared" si="9"/>
        <v>42000</v>
      </c>
      <c r="I172" s="102">
        <v>0.1</v>
      </c>
      <c r="J172" s="184">
        <f t="shared" si="10"/>
        <v>46200.000000000007</v>
      </c>
      <c r="K172" s="102"/>
      <c r="L172" s="77">
        <f t="shared" si="12"/>
        <v>0.10000000000000009</v>
      </c>
      <c r="M172" s="102">
        <v>0.2</v>
      </c>
      <c r="N172" s="102">
        <v>0.2</v>
      </c>
      <c r="O172" s="4"/>
      <c r="P172" s="4"/>
      <c r="Q172" s="4"/>
      <c r="R172" s="4"/>
      <c r="S172" s="4"/>
      <c r="T172" s="4"/>
      <c r="U172" s="4"/>
      <c r="V172" s="4"/>
      <c r="W172" s="4" t="str">
        <f t="shared" si="11"/>
        <v>Brésil - Maroc4618624hPower break 1</v>
      </c>
      <c r="X172" s="3" t="s">
        <v>280</v>
      </c>
    </row>
    <row r="173" spans="1:24" x14ac:dyDescent="0.25">
      <c r="A173" s="3" t="s">
        <v>280</v>
      </c>
      <c r="B173" s="3" t="s">
        <v>47</v>
      </c>
      <c r="C173" s="70">
        <v>46186</v>
      </c>
      <c r="D173" s="105" t="s">
        <v>80</v>
      </c>
      <c r="E173" s="3" t="s">
        <v>138</v>
      </c>
      <c r="F173" s="106">
        <f>'[1]CDM 2026'!$I64</f>
        <v>35000</v>
      </c>
      <c r="G173" s="104">
        <f>'[1]CDM 2026'!$H64</f>
        <v>3.85</v>
      </c>
      <c r="H173" s="74">
        <f t="shared" si="9"/>
        <v>35000</v>
      </c>
      <c r="I173" s="102">
        <v>0.1</v>
      </c>
      <c r="J173" s="184">
        <f t="shared" si="10"/>
        <v>38500</v>
      </c>
      <c r="K173" s="102"/>
      <c r="L173" s="77">
        <f t="shared" si="12"/>
        <v>0.10000000000000009</v>
      </c>
      <c r="M173" s="4"/>
      <c r="N173" s="4"/>
      <c r="O173" s="102">
        <v>0.16</v>
      </c>
      <c r="P173" s="102">
        <v>0.14000000000000001</v>
      </c>
      <c r="Q173" s="102">
        <v>0.1</v>
      </c>
      <c r="R173" s="102">
        <v>0.06</v>
      </c>
      <c r="S173" s="102">
        <v>0.02</v>
      </c>
      <c r="T173" s="102">
        <v>0.04</v>
      </c>
      <c r="U173" s="102">
        <v>0.06</v>
      </c>
      <c r="V173" s="102">
        <v>0.1</v>
      </c>
      <c r="W173" s="4" t="str">
        <f t="shared" si="11"/>
        <v>Brésil - Maroc4618624hMi-temps 1</v>
      </c>
      <c r="X173" s="3" t="s">
        <v>280</v>
      </c>
    </row>
    <row r="174" spans="1:24" x14ac:dyDescent="0.25">
      <c r="A174" s="3" t="s">
        <v>280</v>
      </c>
      <c r="B174" s="3" t="s">
        <v>47</v>
      </c>
      <c r="C174" s="70">
        <v>46186</v>
      </c>
      <c r="D174" s="105" t="s">
        <v>80</v>
      </c>
      <c r="E174" s="3" t="s">
        <v>139</v>
      </c>
      <c r="F174" s="106">
        <f>'[1]CDM 2026'!$I65</f>
        <v>30000</v>
      </c>
      <c r="G174" s="104">
        <f>'[1]CDM 2026'!$H65</f>
        <v>3.35</v>
      </c>
      <c r="H174" s="74">
        <f t="shared" si="9"/>
        <v>30000</v>
      </c>
      <c r="I174" s="102">
        <v>0.1</v>
      </c>
      <c r="J174" s="184">
        <f t="shared" si="10"/>
        <v>33000</v>
      </c>
      <c r="K174" s="102"/>
      <c r="L174" s="77">
        <f t="shared" si="12"/>
        <v>0.10000000000000009</v>
      </c>
      <c r="M174" s="4"/>
      <c r="N174" s="4"/>
      <c r="O174" s="102">
        <v>0.1</v>
      </c>
      <c r="P174" s="102">
        <v>0.06</v>
      </c>
      <c r="Q174" s="102">
        <v>0.04</v>
      </c>
      <c r="R174" s="102">
        <v>0.02</v>
      </c>
      <c r="S174" s="102">
        <v>0.02</v>
      </c>
      <c r="T174" s="102">
        <v>0.04</v>
      </c>
      <c r="U174" s="102">
        <v>0.06</v>
      </c>
      <c r="V174" s="102">
        <v>0.1</v>
      </c>
      <c r="W174" s="4" t="str">
        <f t="shared" si="11"/>
        <v>Brésil - Maroc4618624hMi-temps 2</v>
      </c>
      <c r="X174" s="3" t="s">
        <v>280</v>
      </c>
    </row>
    <row r="175" spans="1:24" x14ac:dyDescent="0.25">
      <c r="A175" s="3" t="s">
        <v>280</v>
      </c>
      <c r="B175" s="3" t="s">
        <v>47</v>
      </c>
      <c r="C175" s="70">
        <v>46186</v>
      </c>
      <c r="D175" s="105" t="s">
        <v>80</v>
      </c>
      <c r="E175" s="3" t="s">
        <v>140</v>
      </c>
      <c r="F175" s="106">
        <f>'[1]CDM 2026'!$I66</f>
        <v>35000</v>
      </c>
      <c r="G175" s="104">
        <f>'[1]CDM 2026'!$H66</f>
        <v>3.85</v>
      </c>
      <c r="H175" s="74">
        <f t="shared" si="9"/>
        <v>35000</v>
      </c>
      <c r="I175" s="102">
        <v>0.1</v>
      </c>
      <c r="J175" s="184">
        <f t="shared" si="10"/>
        <v>38500</v>
      </c>
      <c r="K175" s="102"/>
      <c r="L175" s="77">
        <f t="shared" si="12"/>
        <v>0.10000000000000009</v>
      </c>
      <c r="M175" s="4"/>
      <c r="N175" s="4"/>
      <c r="O175" s="102">
        <v>0.1</v>
      </c>
      <c r="P175" s="102">
        <v>0.06</v>
      </c>
      <c r="Q175" s="102">
        <v>0.04</v>
      </c>
      <c r="R175" s="102">
        <v>0.02</v>
      </c>
      <c r="S175" s="102">
        <v>0.06</v>
      </c>
      <c r="T175" s="102">
        <v>0.1</v>
      </c>
      <c r="U175" s="102">
        <v>0.14000000000000001</v>
      </c>
      <c r="V175" s="102">
        <v>0.16</v>
      </c>
      <c r="W175" s="4" t="str">
        <f t="shared" si="11"/>
        <v>Brésil - Maroc4618624hMi-temps 3</v>
      </c>
      <c r="X175" s="3" t="s">
        <v>280</v>
      </c>
    </row>
    <row r="176" spans="1:24" x14ac:dyDescent="0.25">
      <c r="A176" s="3" t="s">
        <v>280</v>
      </c>
      <c r="B176" s="3" t="s">
        <v>47</v>
      </c>
      <c r="C176" s="70">
        <v>46186</v>
      </c>
      <c r="D176" s="105" t="s">
        <v>80</v>
      </c>
      <c r="E176" s="3" t="s">
        <v>244</v>
      </c>
      <c r="F176" s="106">
        <f>'[1]CDM 2026'!$I67</f>
        <v>38000</v>
      </c>
      <c r="G176" s="104">
        <f>'[1]CDM 2026'!$H67*0.95</f>
        <v>3.9899999999999998</v>
      </c>
      <c r="H176" s="74">
        <f t="shared" si="9"/>
        <v>38000</v>
      </c>
      <c r="I176" s="102">
        <v>0.1</v>
      </c>
      <c r="J176" s="184">
        <f t="shared" si="10"/>
        <v>41800</v>
      </c>
      <c r="K176" s="102"/>
      <c r="L176" s="77">
        <f t="shared" si="12"/>
        <v>0.10000000000000009</v>
      </c>
      <c r="M176" s="102">
        <v>0.2</v>
      </c>
      <c r="N176" s="102">
        <v>0.2</v>
      </c>
      <c r="O176" s="4"/>
      <c r="P176" s="4"/>
      <c r="Q176" s="4"/>
      <c r="R176" s="4"/>
      <c r="S176" s="4"/>
      <c r="T176" s="4"/>
      <c r="U176" s="4"/>
      <c r="V176" s="4"/>
      <c r="W176" s="4" t="str">
        <f t="shared" si="11"/>
        <v>Brésil - Maroc4618624hPower break 2</v>
      </c>
      <c r="X176" s="3" t="s">
        <v>280</v>
      </c>
    </row>
    <row r="177" spans="1:24" x14ac:dyDescent="0.25">
      <c r="A177" s="3" t="s">
        <v>280</v>
      </c>
      <c r="B177" s="3" t="s">
        <v>47</v>
      </c>
      <c r="C177" s="70">
        <v>46186</v>
      </c>
      <c r="D177" s="105" t="s">
        <v>80</v>
      </c>
      <c r="E177" s="3" t="s">
        <v>119</v>
      </c>
      <c r="F177" s="106">
        <f>'[1]CDM 2026'!$I68</f>
        <v>10000</v>
      </c>
      <c r="G177" s="104">
        <f>'[1]CDM 2026'!$H68</f>
        <v>1.1000000000000001</v>
      </c>
      <c r="H177" s="74">
        <f t="shared" si="9"/>
        <v>10000</v>
      </c>
      <c r="I177" s="102">
        <v>0.1</v>
      </c>
      <c r="J177" s="184">
        <f t="shared" si="10"/>
        <v>11000</v>
      </c>
      <c r="K177" s="102"/>
      <c r="L177" s="77">
        <f t="shared" si="12"/>
        <v>0.10000000000000009</v>
      </c>
      <c r="M177" s="4"/>
      <c r="N177" s="4"/>
      <c r="O177" s="102">
        <v>0.16</v>
      </c>
      <c r="P177" s="102">
        <v>0.14000000000000001</v>
      </c>
      <c r="Q177" s="102">
        <v>0.1</v>
      </c>
      <c r="R177" s="102">
        <v>0.06</v>
      </c>
      <c r="S177" s="102">
        <v>0.04</v>
      </c>
      <c r="T177" s="102">
        <v>0.08</v>
      </c>
      <c r="U177" s="102">
        <v>0.12</v>
      </c>
      <c r="V177" s="102">
        <v>0.15</v>
      </c>
      <c r="W177" s="4" t="str">
        <f t="shared" si="11"/>
        <v>Brésil - Maroc4618624hFin match</v>
      </c>
      <c r="X177" s="3" t="s">
        <v>280</v>
      </c>
    </row>
    <row r="178" spans="1:24" x14ac:dyDescent="0.25">
      <c r="A178" s="3" t="s">
        <v>280</v>
      </c>
      <c r="B178" s="3" t="s">
        <v>50</v>
      </c>
      <c r="C178" s="70">
        <v>46187</v>
      </c>
      <c r="D178" s="105" t="s">
        <v>82</v>
      </c>
      <c r="E178" s="3" t="s">
        <v>241</v>
      </c>
      <c r="F178" s="106">
        <f>'[1]CDM 2026'!$I93</f>
        <v>45000</v>
      </c>
      <c r="G178" s="104">
        <f>'[1]CDM 2026'!$H93</f>
        <v>3.2</v>
      </c>
      <c r="H178" s="74">
        <f t="shared" si="9"/>
        <v>45000</v>
      </c>
      <c r="I178" s="102">
        <v>0.1</v>
      </c>
      <c r="J178" s="184">
        <f t="shared" si="10"/>
        <v>49500.000000000007</v>
      </c>
      <c r="K178" s="102"/>
      <c r="L178" s="77">
        <f t="shared" si="12"/>
        <v>0.10000000000000009</v>
      </c>
      <c r="M178" s="4"/>
      <c r="N178" s="4"/>
      <c r="O178" s="102">
        <v>0.15</v>
      </c>
      <c r="P178" s="102">
        <v>0.12</v>
      </c>
      <c r="Q178" s="102">
        <v>0.08</v>
      </c>
      <c r="R178" s="102">
        <v>0.04</v>
      </c>
      <c r="S178" s="102">
        <v>0.06</v>
      </c>
      <c r="T178" s="102">
        <v>0.1</v>
      </c>
      <c r="U178" s="102">
        <v>0.14000000000000001</v>
      </c>
      <c r="V178" s="102">
        <v>0.16</v>
      </c>
      <c r="W178" s="4" t="str">
        <f t="shared" si="11"/>
        <v>Pays-Bas - Japon4618722hAvant Match</v>
      </c>
      <c r="X178" s="3" t="s">
        <v>280</v>
      </c>
    </row>
    <row r="179" spans="1:24" x14ac:dyDescent="0.25">
      <c r="A179" s="3" t="s">
        <v>280</v>
      </c>
      <c r="B179" s="3" t="s">
        <v>50</v>
      </c>
      <c r="C179" s="70">
        <v>46187</v>
      </c>
      <c r="D179" s="105" t="s">
        <v>82</v>
      </c>
      <c r="E179" s="3" t="s">
        <v>242</v>
      </c>
      <c r="F179" s="106">
        <f>'[1]CDM 2026'!$I94</f>
        <v>60000</v>
      </c>
      <c r="G179" s="104">
        <f>'[1]CDM 2026'!$H94</f>
        <v>4</v>
      </c>
      <c r="H179" s="74">
        <f t="shared" si="9"/>
        <v>60000</v>
      </c>
      <c r="I179" s="102">
        <v>0.1</v>
      </c>
      <c r="J179" s="184">
        <f t="shared" si="10"/>
        <v>66000</v>
      </c>
      <c r="K179" s="102"/>
      <c r="L179" s="77">
        <f t="shared" si="12"/>
        <v>0.10000000000000009</v>
      </c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 t="str">
        <f t="shared" si="11"/>
        <v>Pays-Bas - Japon4618722hHymnes / Golden</v>
      </c>
      <c r="X179" s="3" t="s">
        <v>280</v>
      </c>
    </row>
    <row r="180" spans="1:24" x14ac:dyDescent="0.25">
      <c r="A180" s="3" t="s">
        <v>280</v>
      </c>
      <c r="B180" s="3" t="s">
        <v>50</v>
      </c>
      <c r="C180" s="70">
        <v>46187</v>
      </c>
      <c r="D180" s="105" t="s">
        <v>82</v>
      </c>
      <c r="E180" s="3" t="s">
        <v>243</v>
      </c>
      <c r="F180" s="106">
        <f>'[1]CDM 2026'!$I95</f>
        <v>75000</v>
      </c>
      <c r="G180" s="104">
        <f>'[1]CDM 2026'!$H95*0.95</f>
        <v>5.6999999999999993</v>
      </c>
      <c r="H180" s="74">
        <f t="shared" si="9"/>
        <v>75000</v>
      </c>
      <c r="I180" s="102">
        <v>0.1</v>
      </c>
      <c r="J180" s="184">
        <f t="shared" si="10"/>
        <v>82500</v>
      </c>
      <c r="K180" s="102"/>
      <c r="L180" s="77">
        <f t="shared" si="12"/>
        <v>0.10000000000000009</v>
      </c>
      <c r="M180" s="102">
        <v>0.2</v>
      </c>
      <c r="N180" s="102">
        <v>0.2</v>
      </c>
      <c r="O180" s="4"/>
      <c r="P180" s="4"/>
      <c r="Q180" s="4"/>
      <c r="R180" s="4"/>
      <c r="S180" s="4"/>
      <c r="T180" s="4"/>
      <c r="U180" s="4"/>
      <c r="V180" s="4"/>
      <c r="W180" s="4" t="str">
        <f t="shared" si="11"/>
        <v>Pays-Bas - Japon4618722hPower break 1</v>
      </c>
      <c r="X180" s="3" t="s">
        <v>280</v>
      </c>
    </row>
    <row r="181" spans="1:24" x14ac:dyDescent="0.25">
      <c r="A181" s="3" t="s">
        <v>280</v>
      </c>
      <c r="B181" s="3" t="s">
        <v>50</v>
      </c>
      <c r="C181" s="70">
        <v>46187</v>
      </c>
      <c r="D181" s="105" t="s">
        <v>82</v>
      </c>
      <c r="E181" s="3" t="s">
        <v>138</v>
      </c>
      <c r="F181" s="106">
        <f>'[1]CDM 2026'!$I96</f>
        <v>65000</v>
      </c>
      <c r="G181" s="104">
        <f>'[1]CDM 2026'!$H96</f>
        <v>5.2</v>
      </c>
      <c r="H181" s="74">
        <f t="shared" si="9"/>
        <v>65000</v>
      </c>
      <c r="I181" s="102">
        <v>0.1</v>
      </c>
      <c r="J181" s="184">
        <f t="shared" si="10"/>
        <v>71500</v>
      </c>
      <c r="K181" s="102"/>
      <c r="L181" s="77">
        <f t="shared" si="12"/>
        <v>0.10000000000000009</v>
      </c>
      <c r="M181" s="4"/>
      <c r="N181" s="4"/>
      <c r="O181" s="102">
        <v>0.16</v>
      </c>
      <c r="P181" s="102">
        <v>0.14000000000000001</v>
      </c>
      <c r="Q181" s="102">
        <v>0.1</v>
      </c>
      <c r="R181" s="102">
        <v>0.06</v>
      </c>
      <c r="S181" s="102">
        <v>0.02</v>
      </c>
      <c r="T181" s="102">
        <v>0.04</v>
      </c>
      <c r="U181" s="102">
        <v>0.06</v>
      </c>
      <c r="V181" s="102">
        <v>0.1</v>
      </c>
      <c r="W181" s="4" t="str">
        <f t="shared" si="11"/>
        <v>Pays-Bas - Japon4618722hMi-temps 1</v>
      </c>
      <c r="X181" s="3" t="s">
        <v>280</v>
      </c>
    </row>
    <row r="182" spans="1:24" x14ac:dyDescent="0.25">
      <c r="A182" s="3" t="s">
        <v>280</v>
      </c>
      <c r="B182" s="3" t="s">
        <v>50</v>
      </c>
      <c r="C182" s="70">
        <v>46187</v>
      </c>
      <c r="D182" s="105" t="s">
        <v>82</v>
      </c>
      <c r="E182" s="3" t="s">
        <v>139</v>
      </c>
      <c r="F182" s="106">
        <f>'[1]CDM 2026'!$I97</f>
        <v>60000</v>
      </c>
      <c r="G182" s="104">
        <f>'[1]CDM 2026'!$H97</f>
        <v>4.8</v>
      </c>
      <c r="H182" s="74">
        <f t="shared" si="9"/>
        <v>60000</v>
      </c>
      <c r="I182" s="102">
        <v>0.1</v>
      </c>
      <c r="J182" s="184">
        <f t="shared" si="10"/>
        <v>66000</v>
      </c>
      <c r="K182" s="102"/>
      <c r="L182" s="77">
        <f t="shared" si="12"/>
        <v>0.10000000000000009</v>
      </c>
      <c r="M182" s="4"/>
      <c r="N182" s="4"/>
      <c r="O182" s="102">
        <v>0.1</v>
      </c>
      <c r="P182" s="102">
        <v>0.06</v>
      </c>
      <c r="Q182" s="102">
        <v>0.04</v>
      </c>
      <c r="R182" s="102">
        <v>0.02</v>
      </c>
      <c r="S182" s="102">
        <v>0.02</v>
      </c>
      <c r="T182" s="102">
        <v>0.04</v>
      </c>
      <c r="U182" s="102">
        <v>0.06</v>
      </c>
      <c r="V182" s="102">
        <v>0.1</v>
      </c>
      <c r="W182" s="4" t="str">
        <f t="shared" si="11"/>
        <v>Pays-Bas - Japon4618722hMi-temps 2</v>
      </c>
      <c r="X182" s="3" t="s">
        <v>280</v>
      </c>
    </row>
    <row r="183" spans="1:24" x14ac:dyDescent="0.25">
      <c r="A183" s="3" t="s">
        <v>280</v>
      </c>
      <c r="B183" s="3" t="s">
        <v>50</v>
      </c>
      <c r="C183" s="70">
        <v>46187</v>
      </c>
      <c r="D183" s="105" t="s">
        <v>82</v>
      </c>
      <c r="E183" s="3" t="s">
        <v>140</v>
      </c>
      <c r="F183" s="106">
        <f>'[1]CDM 2026'!$I98</f>
        <v>65000</v>
      </c>
      <c r="G183" s="104">
        <f>'[1]CDM 2026'!$H98</f>
        <v>5.2</v>
      </c>
      <c r="H183" s="74">
        <f t="shared" si="9"/>
        <v>65000</v>
      </c>
      <c r="I183" s="102">
        <v>0.1</v>
      </c>
      <c r="J183" s="184">
        <f t="shared" si="10"/>
        <v>71500</v>
      </c>
      <c r="K183" s="102"/>
      <c r="L183" s="77">
        <f t="shared" si="12"/>
        <v>0.10000000000000009</v>
      </c>
      <c r="M183" s="4"/>
      <c r="N183" s="4"/>
      <c r="O183" s="102">
        <v>0.1</v>
      </c>
      <c r="P183" s="102">
        <v>0.06</v>
      </c>
      <c r="Q183" s="102">
        <v>0.04</v>
      </c>
      <c r="R183" s="102">
        <v>0.02</v>
      </c>
      <c r="S183" s="102">
        <v>0.06</v>
      </c>
      <c r="T183" s="102">
        <v>0.1</v>
      </c>
      <c r="U183" s="102">
        <v>0.14000000000000001</v>
      </c>
      <c r="V183" s="102">
        <v>0.16</v>
      </c>
      <c r="W183" s="4" t="str">
        <f t="shared" si="11"/>
        <v>Pays-Bas - Japon4618722hMi-temps 3</v>
      </c>
      <c r="X183" s="3" t="s">
        <v>280</v>
      </c>
    </row>
    <row r="184" spans="1:24" x14ac:dyDescent="0.25">
      <c r="A184" s="3" t="s">
        <v>280</v>
      </c>
      <c r="B184" s="3" t="s">
        <v>50</v>
      </c>
      <c r="C184" s="70">
        <v>46187</v>
      </c>
      <c r="D184" s="105" t="s">
        <v>82</v>
      </c>
      <c r="E184" s="3" t="s">
        <v>244</v>
      </c>
      <c r="F184" s="106">
        <f>'[1]CDM 2026'!$I99</f>
        <v>70000</v>
      </c>
      <c r="G184" s="104">
        <f>'[1]CDM 2026'!$H99*0.95</f>
        <v>5.3199999999999994</v>
      </c>
      <c r="H184" s="74">
        <f t="shared" si="9"/>
        <v>70000</v>
      </c>
      <c r="I184" s="102">
        <v>0.1</v>
      </c>
      <c r="J184" s="184">
        <f t="shared" si="10"/>
        <v>77000</v>
      </c>
      <c r="K184" s="102"/>
      <c r="L184" s="77">
        <f t="shared" si="12"/>
        <v>0.10000000000000009</v>
      </c>
      <c r="M184" s="102">
        <v>0.2</v>
      </c>
      <c r="N184" s="102">
        <v>0.2</v>
      </c>
      <c r="O184" s="4"/>
      <c r="P184" s="4"/>
      <c r="Q184" s="4"/>
      <c r="R184" s="4"/>
      <c r="S184" s="4"/>
      <c r="T184" s="4"/>
      <c r="U184" s="4"/>
      <c r="V184" s="4"/>
      <c r="W184" s="4" t="str">
        <f t="shared" si="11"/>
        <v>Pays-Bas - Japon4618722hPower break 2</v>
      </c>
      <c r="X184" s="3" t="s">
        <v>280</v>
      </c>
    </row>
    <row r="185" spans="1:24" x14ac:dyDescent="0.25">
      <c r="A185" s="3" t="s">
        <v>280</v>
      </c>
      <c r="B185" s="3" t="s">
        <v>50</v>
      </c>
      <c r="C185" s="70">
        <v>46187</v>
      </c>
      <c r="D185" s="105" t="s">
        <v>82</v>
      </c>
      <c r="E185" s="3" t="s">
        <v>119</v>
      </c>
      <c r="F185" s="106">
        <f>'[1]CDM 2026'!$I100</f>
        <v>15000</v>
      </c>
      <c r="G185" s="104">
        <f>'[1]CDM 2026'!$H100</f>
        <v>1.65</v>
      </c>
      <c r="H185" s="74">
        <f t="shared" si="9"/>
        <v>15000</v>
      </c>
      <c r="I185" s="102">
        <v>0.1</v>
      </c>
      <c r="J185" s="184">
        <f t="shared" si="10"/>
        <v>16500</v>
      </c>
      <c r="K185" s="102"/>
      <c r="L185" s="77">
        <f t="shared" si="12"/>
        <v>0.10000000000000009</v>
      </c>
      <c r="M185" s="4"/>
      <c r="N185" s="4"/>
      <c r="O185" s="102">
        <v>0.16</v>
      </c>
      <c r="P185" s="102">
        <v>0.14000000000000001</v>
      </c>
      <c r="Q185" s="102">
        <v>0.1</v>
      </c>
      <c r="R185" s="102">
        <v>0.06</v>
      </c>
      <c r="S185" s="102">
        <v>0.04</v>
      </c>
      <c r="T185" s="102">
        <v>0.08</v>
      </c>
      <c r="U185" s="102">
        <v>0.12</v>
      </c>
      <c r="V185" s="102">
        <v>0.15</v>
      </c>
      <c r="W185" s="4" t="str">
        <f t="shared" si="11"/>
        <v>Pays-Bas - Japon4618722hFin match</v>
      </c>
      <c r="X185" s="3" t="s">
        <v>280</v>
      </c>
    </row>
    <row r="186" spans="1:24" x14ac:dyDescent="0.25">
      <c r="A186" s="3" t="s">
        <v>390</v>
      </c>
      <c r="B186" s="3" t="s">
        <v>53</v>
      </c>
      <c r="C186" s="70">
        <v>46188</v>
      </c>
      <c r="D186" s="105" t="s">
        <v>79</v>
      </c>
      <c r="E186" s="3" t="s">
        <v>241</v>
      </c>
      <c r="F186" s="106">
        <f>'[1]CDM 2026'!$I125</f>
        <v>45000</v>
      </c>
      <c r="G186" s="104">
        <f>'[1]CDM 2026'!$H125</f>
        <v>3.2</v>
      </c>
      <c r="H186" s="74">
        <f t="shared" si="9"/>
        <v>45000</v>
      </c>
      <c r="I186" s="102">
        <v>0.1</v>
      </c>
      <c r="J186" s="184">
        <f t="shared" si="10"/>
        <v>49500.000000000007</v>
      </c>
      <c r="K186" s="102"/>
      <c r="L186" s="77">
        <f t="shared" si="12"/>
        <v>0.10000000000000009</v>
      </c>
      <c r="M186" s="4"/>
      <c r="N186" s="4"/>
      <c r="O186" s="102">
        <v>0.15</v>
      </c>
      <c r="P186" s="102">
        <v>0.12</v>
      </c>
      <c r="Q186" s="102">
        <v>0.08</v>
      </c>
      <c r="R186" s="102">
        <v>0.04</v>
      </c>
      <c r="S186" s="102">
        <v>0.06</v>
      </c>
      <c r="T186" s="102">
        <v>0.1</v>
      </c>
      <c r="U186" s="102">
        <v>0.14000000000000001</v>
      </c>
      <c r="V186" s="102">
        <v>0.16</v>
      </c>
      <c r="W186" s="4" t="str">
        <f t="shared" si="11"/>
        <v>Belgique - Egypte4618821hAvant Match</v>
      </c>
      <c r="X186" s="3" t="s">
        <v>281</v>
      </c>
    </row>
    <row r="187" spans="1:24" x14ac:dyDescent="0.25">
      <c r="A187" s="3" t="s">
        <v>390</v>
      </c>
      <c r="B187" s="3" t="s">
        <v>53</v>
      </c>
      <c r="C187" s="70">
        <v>46188</v>
      </c>
      <c r="D187" s="105" t="s">
        <v>79</v>
      </c>
      <c r="E187" s="3" t="s">
        <v>242</v>
      </c>
      <c r="F187" s="106">
        <f>'[1]CDM 2026'!$I126</f>
        <v>100000</v>
      </c>
      <c r="G187" s="104">
        <f>'[1]CDM 2026'!$H126</f>
        <v>6.65</v>
      </c>
      <c r="H187" s="74">
        <f t="shared" si="9"/>
        <v>100000</v>
      </c>
      <c r="I187" s="102">
        <v>0.1</v>
      </c>
      <c r="J187" s="184">
        <f t="shared" si="10"/>
        <v>110000.00000000001</v>
      </c>
      <c r="K187" s="102"/>
      <c r="L187" s="77">
        <f t="shared" si="12"/>
        <v>0.10000000000000009</v>
      </c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 t="str">
        <f t="shared" si="11"/>
        <v>Belgique - Egypte4618821hHymnes / Golden</v>
      </c>
      <c r="X187" s="3" t="s">
        <v>281</v>
      </c>
    </row>
    <row r="188" spans="1:24" x14ac:dyDescent="0.25">
      <c r="A188" s="3" t="s">
        <v>390</v>
      </c>
      <c r="B188" s="3" t="s">
        <v>53</v>
      </c>
      <c r="C188" s="70">
        <v>46188</v>
      </c>
      <c r="D188" s="105" t="s">
        <v>79</v>
      </c>
      <c r="E188" s="3" t="s">
        <v>243</v>
      </c>
      <c r="F188" s="106">
        <f>'[1]CDM 2026'!$I127</f>
        <v>165000</v>
      </c>
      <c r="G188" s="104">
        <f>'[1]CDM 2026'!$H127*0.95</f>
        <v>11.21</v>
      </c>
      <c r="H188" s="74">
        <f t="shared" si="9"/>
        <v>165000</v>
      </c>
      <c r="I188" s="102">
        <v>0.1</v>
      </c>
      <c r="J188" s="184">
        <f t="shared" si="10"/>
        <v>181500.00000000003</v>
      </c>
      <c r="K188" s="102"/>
      <c r="L188" s="77">
        <f t="shared" si="12"/>
        <v>0.10000000000000009</v>
      </c>
      <c r="M188" s="102">
        <v>0.2</v>
      </c>
      <c r="N188" s="102">
        <v>0.2</v>
      </c>
      <c r="O188" s="4"/>
      <c r="P188" s="4"/>
      <c r="Q188" s="4"/>
      <c r="R188" s="4"/>
      <c r="S188" s="4"/>
      <c r="T188" s="4"/>
      <c r="U188" s="4"/>
      <c r="V188" s="4"/>
      <c r="W188" s="4" t="str">
        <f t="shared" si="11"/>
        <v>Belgique - Egypte4618821hPower break 1</v>
      </c>
      <c r="X188" s="3" t="s">
        <v>281</v>
      </c>
    </row>
    <row r="189" spans="1:24" x14ac:dyDescent="0.25">
      <c r="A189" s="3" t="s">
        <v>390</v>
      </c>
      <c r="B189" s="3" t="s">
        <v>53</v>
      </c>
      <c r="C189" s="70">
        <v>46188</v>
      </c>
      <c r="D189" s="105" t="s">
        <v>79</v>
      </c>
      <c r="E189" s="3" t="s">
        <v>138</v>
      </c>
      <c r="F189" s="106">
        <f>'[1]CDM 2026'!$I128</f>
        <v>135000</v>
      </c>
      <c r="G189" s="104">
        <f>'[1]CDM 2026'!$H128</f>
        <v>9.65</v>
      </c>
      <c r="H189" s="74">
        <f t="shared" si="9"/>
        <v>135000</v>
      </c>
      <c r="I189" s="102">
        <v>0.1</v>
      </c>
      <c r="J189" s="184">
        <f t="shared" si="10"/>
        <v>148500</v>
      </c>
      <c r="K189" s="102"/>
      <c r="L189" s="77">
        <f t="shared" si="12"/>
        <v>0.10000000000000009</v>
      </c>
      <c r="M189" s="4"/>
      <c r="N189" s="4"/>
      <c r="O189" s="102">
        <v>0.16</v>
      </c>
      <c r="P189" s="102">
        <v>0.14000000000000001</v>
      </c>
      <c r="Q189" s="102">
        <v>0.1</v>
      </c>
      <c r="R189" s="102">
        <v>0.06</v>
      </c>
      <c r="S189" s="102">
        <v>0.02</v>
      </c>
      <c r="T189" s="102">
        <v>0.04</v>
      </c>
      <c r="U189" s="102">
        <v>0.06</v>
      </c>
      <c r="V189" s="102">
        <v>0.1</v>
      </c>
      <c r="W189" s="4" t="str">
        <f t="shared" si="11"/>
        <v>Belgique - Egypte4618821hMi-temps 1</v>
      </c>
      <c r="X189" s="3" t="s">
        <v>281</v>
      </c>
    </row>
    <row r="190" spans="1:24" x14ac:dyDescent="0.25">
      <c r="A190" s="3" t="s">
        <v>390</v>
      </c>
      <c r="B190" s="3" t="s">
        <v>53</v>
      </c>
      <c r="C190" s="70">
        <v>46188</v>
      </c>
      <c r="D190" s="105" t="s">
        <v>79</v>
      </c>
      <c r="E190" s="3" t="s">
        <v>139</v>
      </c>
      <c r="F190" s="106">
        <f>'[1]CDM 2026'!$I129</f>
        <v>125000</v>
      </c>
      <c r="G190" s="104">
        <f>'[1]CDM 2026'!$H129</f>
        <v>8.9499999999999993</v>
      </c>
      <c r="H190" s="74">
        <f t="shared" si="9"/>
        <v>125000</v>
      </c>
      <c r="I190" s="102">
        <v>0.1</v>
      </c>
      <c r="J190" s="184">
        <f t="shared" si="10"/>
        <v>137500</v>
      </c>
      <c r="K190" s="102"/>
      <c r="L190" s="77">
        <f t="shared" si="12"/>
        <v>0.10000000000000009</v>
      </c>
      <c r="M190" s="4"/>
      <c r="N190" s="4"/>
      <c r="O190" s="102">
        <v>0.1</v>
      </c>
      <c r="P190" s="102">
        <v>0.06</v>
      </c>
      <c r="Q190" s="102">
        <v>0.04</v>
      </c>
      <c r="R190" s="102">
        <v>0.02</v>
      </c>
      <c r="S190" s="102">
        <v>0.02</v>
      </c>
      <c r="T190" s="102">
        <v>0.04</v>
      </c>
      <c r="U190" s="102">
        <v>0.06</v>
      </c>
      <c r="V190" s="102">
        <v>0.1</v>
      </c>
      <c r="W190" s="4" t="str">
        <f t="shared" si="11"/>
        <v>Belgique - Egypte4618821hMi-temps 2</v>
      </c>
      <c r="X190" s="3" t="s">
        <v>281</v>
      </c>
    </row>
    <row r="191" spans="1:24" x14ac:dyDescent="0.25">
      <c r="A191" s="3" t="s">
        <v>390</v>
      </c>
      <c r="B191" s="3" t="s">
        <v>53</v>
      </c>
      <c r="C191" s="70">
        <v>46188</v>
      </c>
      <c r="D191" s="105" t="s">
        <v>79</v>
      </c>
      <c r="E191" s="3" t="s">
        <v>140</v>
      </c>
      <c r="F191" s="106">
        <f>'[1]CDM 2026'!$I130</f>
        <v>135000</v>
      </c>
      <c r="G191" s="104">
        <f>'[1]CDM 2026'!$H130</f>
        <v>9.65</v>
      </c>
      <c r="H191" s="74">
        <f t="shared" si="9"/>
        <v>135000</v>
      </c>
      <c r="I191" s="102">
        <v>0.1</v>
      </c>
      <c r="J191" s="184">
        <f t="shared" si="10"/>
        <v>148500</v>
      </c>
      <c r="K191" s="102"/>
      <c r="L191" s="77">
        <f t="shared" si="12"/>
        <v>0.10000000000000009</v>
      </c>
      <c r="M191" s="4"/>
      <c r="N191" s="4"/>
      <c r="O191" s="102">
        <v>0.1</v>
      </c>
      <c r="P191" s="102">
        <v>0.06</v>
      </c>
      <c r="Q191" s="102">
        <v>0.04</v>
      </c>
      <c r="R191" s="102">
        <v>0.02</v>
      </c>
      <c r="S191" s="102">
        <v>0.06</v>
      </c>
      <c r="T191" s="102">
        <v>0.1</v>
      </c>
      <c r="U191" s="102">
        <v>0.14000000000000001</v>
      </c>
      <c r="V191" s="102">
        <v>0.16</v>
      </c>
      <c r="W191" s="4" t="str">
        <f t="shared" si="11"/>
        <v>Belgique - Egypte4618821hMi-temps 3</v>
      </c>
      <c r="X191" s="3" t="s">
        <v>281</v>
      </c>
    </row>
    <row r="192" spans="1:24" x14ac:dyDescent="0.25">
      <c r="A192" s="3" t="s">
        <v>390</v>
      </c>
      <c r="B192" s="3" t="s">
        <v>53</v>
      </c>
      <c r="C192" s="70">
        <v>46188</v>
      </c>
      <c r="D192" s="105" t="s">
        <v>79</v>
      </c>
      <c r="E192" s="3" t="s">
        <v>244</v>
      </c>
      <c r="F192" s="106">
        <f>'[1]CDM 2026'!$I131</f>
        <v>165000</v>
      </c>
      <c r="G192" s="104">
        <f>'[1]CDM 2026'!$H131*0.95</f>
        <v>11.21</v>
      </c>
      <c r="H192" s="74">
        <f t="shared" si="9"/>
        <v>165000</v>
      </c>
      <c r="I192" s="102">
        <v>0.1</v>
      </c>
      <c r="J192" s="184">
        <f t="shared" si="10"/>
        <v>181500.00000000003</v>
      </c>
      <c r="K192" s="102"/>
      <c r="L192" s="77">
        <f t="shared" si="12"/>
        <v>0.10000000000000009</v>
      </c>
      <c r="M192" s="102">
        <v>0.2</v>
      </c>
      <c r="N192" s="102">
        <v>0.2</v>
      </c>
      <c r="O192" s="4"/>
      <c r="P192" s="4"/>
      <c r="Q192" s="4"/>
      <c r="R192" s="4"/>
      <c r="S192" s="4"/>
      <c r="T192" s="4"/>
      <c r="U192" s="4"/>
      <c r="V192" s="4"/>
      <c r="W192" s="4" t="str">
        <f t="shared" si="11"/>
        <v>Belgique - Egypte4618821hPower break 2</v>
      </c>
      <c r="X192" s="3" t="s">
        <v>281</v>
      </c>
    </row>
    <row r="193" spans="1:24" x14ac:dyDescent="0.25">
      <c r="A193" s="3" t="s">
        <v>390</v>
      </c>
      <c r="B193" s="3" t="s">
        <v>53</v>
      </c>
      <c r="C193" s="70">
        <v>46188</v>
      </c>
      <c r="D193" s="105" t="s">
        <v>79</v>
      </c>
      <c r="E193" s="3" t="s">
        <v>119</v>
      </c>
      <c r="F193" s="106">
        <f>'[1]CDM 2026'!$I132</f>
        <v>60000</v>
      </c>
      <c r="G193" s="104">
        <f>'[1]CDM 2026'!$H132</f>
        <v>5</v>
      </c>
      <c r="H193" s="74">
        <f t="shared" si="9"/>
        <v>60000</v>
      </c>
      <c r="I193" s="102">
        <v>0.1</v>
      </c>
      <c r="J193" s="184">
        <f t="shared" si="10"/>
        <v>66000</v>
      </c>
      <c r="K193" s="102"/>
      <c r="L193" s="77">
        <f t="shared" si="12"/>
        <v>0.10000000000000009</v>
      </c>
      <c r="M193" s="4"/>
      <c r="N193" s="4"/>
      <c r="O193" s="102">
        <v>0.16</v>
      </c>
      <c r="P193" s="102">
        <v>0.14000000000000001</v>
      </c>
      <c r="Q193" s="102">
        <v>0.1</v>
      </c>
      <c r="R193" s="102">
        <v>0.06</v>
      </c>
      <c r="S193" s="102">
        <v>0.04</v>
      </c>
      <c r="T193" s="102">
        <v>0.08</v>
      </c>
      <c r="U193" s="102">
        <v>0.12</v>
      </c>
      <c r="V193" s="102">
        <v>0.15</v>
      </c>
      <c r="W193" s="4" t="str">
        <f t="shared" si="11"/>
        <v>Belgique - Egypte4618821hFin match</v>
      </c>
      <c r="X193" s="3" t="s">
        <v>281</v>
      </c>
    </row>
    <row r="194" spans="1:24" x14ac:dyDescent="0.25">
      <c r="A194" s="3" t="s">
        <v>390</v>
      </c>
      <c r="B194" s="3" t="s">
        <v>56</v>
      </c>
      <c r="C194" s="70">
        <v>46190</v>
      </c>
      <c r="D194" s="105" t="s">
        <v>82</v>
      </c>
      <c r="E194" s="3" t="s">
        <v>241</v>
      </c>
      <c r="F194" s="106">
        <f>'[1]CDM 2026 (2)'!$I60</f>
        <v>50000</v>
      </c>
      <c r="G194" s="104">
        <f>'[1]CDM 2026 (2)'!$H60</f>
        <v>3.6</v>
      </c>
      <c r="H194" s="74">
        <f t="shared" si="9"/>
        <v>50000</v>
      </c>
      <c r="I194" s="102">
        <v>0.1</v>
      </c>
      <c r="J194" s="184">
        <f t="shared" si="10"/>
        <v>55000.000000000007</v>
      </c>
      <c r="K194" s="102"/>
      <c r="L194" s="77">
        <f t="shared" si="12"/>
        <v>0.10000000000000009</v>
      </c>
      <c r="M194" s="4"/>
      <c r="N194" s="4"/>
      <c r="O194" s="102">
        <v>0.15</v>
      </c>
      <c r="P194" s="102">
        <v>0.12</v>
      </c>
      <c r="Q194" s="102">
        <v>0.08</v>
      </c>
      <c r="R194" s="102">
        <v>0.04</v>
      </c>
      <c r="S194" s="102">
        <v>0.06</v>
      </c>
      <c r="T194" s="102">
        <v>0.1</v>
      </c>
      <c r="U194" s="102">
        <v>0.14000000000000001</v>
      </c>
      <c r="V194" s="102">
        <v>0.16</v>
      </c>
      <c r="W194" s="4" t="str">
        <f t="shared" si="11"/>
        <v>Angleterre - Croatie4619022hAvant Match</v>
      </c>
      <c r="X194" s="3" t="s">
        <v>281</v>
      </c>
    </row>
    <row r="195" spans="1:24" x14ac:dyDescent="0.25">
      <c r="A195" s="3" t="s">
        <v>390</v>
      </c>
      <c r="B195" s="3" t="s">
        <v>56</v>
      </c>
      <c r="C195" s="70">
        <v>46190</v>
      </c>
      <c r="D195" s="105" t="s">
        <v>82</v>
      </c>
      <c r="E195" s="3" t="s">
        <v>242</v>
      </c>
      <c r="F195" s="106">
        <f>'[1]CDM 2026 (2)'!$I61</f>
        <v>75000</v>
      </c>
      <c r="G195" s="104">
        <f>'[1]CDM 2026 (2)'!$H61</f>
        <v>5</v>
      </c>
      <c r="H195" s="74">
        <f t="shared" ref="H195:H258" si="13">F195</f>
        <v>75000</v>
      </c>
      <c r="I195" s="102">
        <v>0.1</v>
      </c>
      <c r="J195" s="184">
        <f t="shared" ref="J195:J258" si="14">((H195*(1+I195)*(1+K195)))</f>
        <v>82500</v>
      </c>
      <c r="K195" s="102"/>
      <c r="L195" s="77">
        <f t="shared" si="12"/>
        <v>0.10000000000000009</v>
      </c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 t="str">
        <f t="shared" ref="W195:W258" si="15">_xlfn.CONCAT(B195,C195,D195,E195)</f>
        <v>Angleterre - Croatie4619022hHymnes / Golden</v>
      </c>
      <c r="X195" s="3" t="s">
        <v>281</v>
      </c>
    </row>
    <row r="196" spans="1:24" x14ac:dyDescent="0.25">
      <c r="A196" s="3" t="s">
        <v>390</v>
      </c>
      <c r="B196" s="3" t="s">
        <v>56</v>
      </c>
      <c r="C196" s="70">
        <v>46190</v>
      </c>
      <c r="D196" s="105" t="s">
        <v>82</v>
      </c>
      <c r="E196" s="3" t="s">
        <v>243</v>
      </c>
      <c r="F196" s="106">
        <f>'[1]CDM 2026 (2)'!$I62</f>
        <v>90000</v>
      </c>
      <c r="G196" s="104">
        <f>'[1]CDM 2026 (2)'!$H62*0.95</f>
        <v>6.84</v>
      </c>
      <c r="H196" s="74">
        <f t="shared" si="13"/>
        <v>90000</v>
      </c>
      <c r="I196" s="102">
        <v>0.1</v>
      </c>
      <c r="J196" s="184">
        <f t="shared" si="14"/>
        <v>99000.000000000015</v>
      </c>
      <c r="K196" s="102"/>
      <c r="L196" s="77">
        <f t="shared" si="12"/>
        <v>0.10000000000000009</v>
      </c>
      <c r="M196" s="102">
        <v>0.2</v>
      </c>
      <c r="N196" s="102">
        <v>0.2</v>
      </c>
      <c r="O196" s="4"/>
      <c r="P196" s="4"/>
      <c r="Q196" s="4"/>
      <c r="R196" s="4"/>
      <c r="S196" s="4"/>
      <c r="T196" s="4"/>
      <c r="U196" s="4"/>
      <c r="V196" s="4"/>
      <c r="W196" s="4" t="str">
        <f t="shared" si="15"/>
        <v>Angleterre - Croatie4619022hPower break 1</v>
      </c>
      <c r="X196" s="3" t="s">
        <v>281</v>
      </c>
    </row>
    <row r="197" spans="1:24" x14ac:dyDescent="0.25">
      <c r="A197" s="3" t="s">
        <v>390</v>
      </c>
      <c r="B197" s="3" t="s">
        <v>56</v>
      </c>
      <c r="C197" s="70">
        <v>46190</v>
      </c>
      <c r="D197" s="105" t="s">
        <v>82</v>
      </c>
      <c r="E197" s="3" t="s">
        <v>138</v>
      </c>
      <c r="F197" s="106">
        <f>'[1]CDM 2026 (2)'!$I63</f>
        <v>75000</v>
      </c>
      <c r="G197" s="104">
        <f>'[1]CDM 2026 (2)'!$H63</f>
        <v>6</v>
      </c>
      <c r="H197" s="74">
        <f t="shared" si="13"/>
        <v>75000</v>
      </c>
      <c r="I197" s="102">
        <v>0.1</v>
      </c>
      <c r="J197" s="184">
        <f t="shared" si="14"/>
        <v>82500</v>
      </c>
      <c r="K197" s="102"/>
      <c r="L197" s="77">
        <f t="shared" si="12"/>
        <v>0.10000000000000009</v>
      </c>
      <c r="M197" s="4"/>
      <c r="N197" s="4"/>
      <c r="O197" s="102">
        <v>0.16</v>
      </c>
      <c r="P197" s="102">
        <v>0.14000000000000001</v>
      </c>
      <c r="Q197" s="102">
        <v>0.1</v>
      </c>
      <c r="R197" s="102">
        <v>0.06</v>
      </c>
      <c r="S197" s="102">
        <v>0.02</v>
      </c>
      <c r="T197" s="102">
        <v>0.04</v>
      </c>
      <c r="U197" s="102">
        <v>0.06</v>
      </c>
      <c r="V197" s="102">
        <v>0.1</v>
      </c>
      <c r="W197" s="4" t="str">
        <f t="shared" si="15"/>
        <v>Angleterre - Croatie4619022hMi-temps 1</v>
      </c>
      <c r="X197" s="3" t="s">
        <v>281</v>
      </c>
    </row>
    <row r="198" spans="1:24" x14ac:dyDescent="0.25">
      <c r="A198" s="3" t="s">
        <v>390</v>
      </c>
      <c r="B198" s="3" t="s">
        <v>56</v>
      </c>
      <c r="C198" s="70">
        <v>46190</v>
      </c>
      <c r="D198" s="105" t="s">
        <v>82</v>
      </c>
      <c r="E198" s="3" t="s">
        <v>139</v>
      </c>
      <c r="F198" s="106">
        <f>'[1]CDM 2026 (2)'!$I64</f>
        <v>70000</v>
      </c>
      <c r="G198" s="104">
        <f>'[1]CDM 2026 (2)'!$H64</f>
        <v>5.6</v>
      </c>
      <c r="H198" s="74">
        <f t="shared" si="13"/>
        <v>70000</v>
      </c>
      <c r="I198" s="102">
        <v>0.1</v>
      </c>
      <c r="J198" s="184">
        <f t="shared" si="14"/>
        <v>77000</v>
      </c>
      <c r="K198" s="102"/>
      <c r="L198" s="77">
        <f t="shared" si="12"/>
        <v>0.10000000000000009</v>
      </c>
      <c r="M198" s="4"/>
      <c r="N198" s="4"/>
      <c r="O198" s="102">
        <v>0.1</v>
      </c>
      <c r="P198" s="102">
        <v>0.06</v>
      </c>
      <c r="Q198" s="102">
        <v>0.04</v>
      </c>
      <c r="R198" s="102">
        <v>0.02</v>
      </c>
      <c r="S198" s="102">
        <v>0.02</v>
      </c>
      <c r="T198" s="102">
        <v>0.04</v>
      </c>
      <c r="U198" s="102">
        <v>0.06</v>
      </c>
      <c r="V198" s="102">
        <v>0.1</v>
      </c>
      <c r="W198" s="4" t="str">
        <f t="shared" si="15"/>
        <v>Angleterre - Croatie4619022hMi-temps 2</v>
      </c>
      <c r="X198" s="3" t="s">
        <v>281</v>
      </c>
    </row>
    <row r="199" spans="1:24" x14ac:dyDescent="0.25">
      <c r="A199" s="3" t="s">
        <v>390</v>
      </c>
      <c r="B199" s="3" t="s">
        <v>56</v>
      </c>
      <c r="C199" s="70">
        <v>46190</v>
      </c>
      <c r="D199" s="105" t="s">
        <v>82</v>
      </c>
      <c r="E199" s="3" t="s">
        <v>140</v>
      </c>
      <c r="F199" s="106">
        <f>'[1]CDM 2026 (2)'!$I65</f>
        <v>75000</v>
      </c>
      <c r="G199" s="104">
        <f>'[1]CDM 2026 (2)'!$H65</f>
        <v>6</v>
      </c>
      <c r="H199" s="74">
        <f t="shared" si="13"/>
        <v>75000</v>
      </c>
      <c r="I199" s="102">
        <v>0.1</v>
      </c>
      <c r="J199" s="184">
        <f t="shared" si="14"/>
        <v>82500</v>
      </c>
      <c r="K199" s="102"/>
      <c r="L199" s="77">
        <f t="shared" si="12"/>
        <v>0.10000000000000009</v>
      </c>
      <c r="M199" s="4"/>
      <c r="N199" s="4"/>
      <c r="O199" s="102">
        <v>0.1</v>
      </c>
      <c r="P199" s="102">
        <v>0.06</v>
      </c>
      <c r="Q199" s="102">
        <v>0.04</v>
      </c>
      <c r="R199" s="102">
        <v>0.02</v>
      </c>
      <c r="S199" s="102">
        <v>0.06</v>
      </c>
      <c r="T199" s="102">
        <v>0.1</v>
      </c>
      <c r="U199" s="102">
        <v>0.14000000000000001</v>
      </c>
      <c r="V199" s="102">
        <v>0.16</v>
      </c>
      <c r="W199" s="4" t="str">
        <f t="shared" si="15"/>
        <v>Angleterre - Croatie4619022hMi-temps 3</v>
      </c>
      <c r="X199" s="3" t="s">
        <v>281</v>
      </c>
    </row>
    <row r="200" spans="1:24" x14ac:dyDescent="0.25">
      <c r="A200" s="3" t="s">
        <v>390</v>
      </c>
      <c r="B200" s="3" t="s">
        <v>56</v>
      </c>
      <c r="C200" s="70">
        <v>46190</v>
      </c>
      <c r="D200" s="105" t="s">
        <v>82</v>
      </c>
      <c r="E200" s="3" t="s">
        <v>244</v>
      </c>
      <c r="F200" s="106">
        <f>'[1]CDM 2026 (2)'!$I66</f>
        <v>90000</v>
      </c>
      <c r="G200" s="104">
        <f>'[1]CDM 2026 (2)'!$H66*0.95</f>
        <v>6.84</v>
      </c>
      <c r="H200" s="74">
        <f t="shared" si="13"/>
        <v>90000</v>
      </c>
      <c r="I200" s="102">
        <v>0.1</v>
      </c>
      <c r="J200" s="184">
        <f t="shared" si="14"/>
        <v>99000.000000000015</v>
      </c>
      <c r="K200" s="102"/>
      <c r="L200" s="77">
        <f t="shared" si="12"/>
        <v>0.10000000000000009</v>
      </c>
      <c r="M200" s="102">
        <v>0.2</v>
      </c>
      <c r="N200" s="102">
        <v>0.2</v>
      </c>
      <c r="O200" s="4"/>
      <c r="P200" s="4"/>
      <c r="Q200" s="4"/>
      <c r="R200" s="4"/>
      <c r="S200" s="4"/>
      <c r="T200" s="4"/>
      <c r="U200" s="4"/>
      <c r="V200" s="4"/>
      <c r="W200" s="4" t="str">
        <f t="shared" si="15"/>
        <v>Angleterre - Croatie4619022hPower break 2</v>
      </c>
      <c r="X200" s="3" t="s">
        <v>281</v>
      </c>
    </row>
    <row r="201" spans="1:24" x14ac:dyDescent="0.25">
      <c r="A201" s="3" t="s">
        <v>390</v>
      </c>
      <c r="B201" s="3" t="s">
        <v>56</v>
      </c>
      <c r="C201" s="70">
        <v>46190</v>
      </c>
      <c r="D201" s="105" t="s">
        <v>82</v>
      </c>
      <c r="E201" s="3" t="s">
        <v>119</v>
      </c>
      <c r="F201" s="106">
        <f>'[1]CDM 2026 (2)'!$I67</f>
        <v>18000</v>
      </c>
      <c r="G201" s="104">
        <f>'[1]CDM 2026 (2)'!$H67</f>
        <v>2</v>
      </c>
      <c r="H201" s="74">
        <f t="shared" si="13"/>
        <v>18000</v>
      </c>
      <c r="I201" s="102">
        <v>0.1</v>
      </c>
      <c r="J201" s="184">
        <f t="shared" si="14"/>
        <v>19800</v>
      </c>
      <c r="K201" s="102"/>
      <c r="L201" s="77">
        <f t="shared" si="12"/>
        <v>0.10000000000000009</v>
      </c>
      <c r="M201" s="4"/>
      <c r="N201" s="4"/>
      <c r="O201" s="102">
        <v>0.16</v>
      </c>
      <c r="P201" s="102">
        <v>0.14000000000000001</v>
      </c>
      <c r="Q201" s="102">
        <v>0.1</v>
      </c>
      <c r="R201" s="102">
        <v>0.06</v>
      </c>
      <c r="S201" s="102">
        <v>0.04</v>
      </c>
      <c r="T201" s="102">
        <v>0.08</v>
      </c>
      <c r="U201" s="102">
        <v>0.12</v>
      </c>
      <c r="V201" s="102">
        <v>0.15</v>
      </c>
      <c r="W201" s="4" t="str">
        <f t="shared" si="15"/>
        <v>Angleterre - Croatie4619022hFin match</v>
      </c>
      <c r="X201" s="3" t="s">
        <v>281</v>
      </c>
    </row>
    <row r="202" spans="1:24" x14ac:dyDescent="0.25">
      <c r="A202" s="3" t="s">
        <v>390</v>
      </c>
      <c r="B202" s="3" t="s">
        <v>61</v>
      </c>
      <c r="C202" s="70">
        <v>46192</v>
      </c>
      <c r="D202" s="105" t="s">
        <v>80</v>
      </c>
      <c r="E202" s="3" t="s">
        <v>241</v>
      </c>
      <c r="F202" s="106">
        <f>'[1]CDM 2026 (2)'!$I140</f>
        <v>18000</v>
      </c>
      <c r="G202" s="104">
        <f>'[1]CDM 2026 (2)'!$H140</f>
        <v>2</v>
      </c>
      <c r="H202" s="74">
        <f t="shared" si="13"/>
        <v>18000</v>
      </c>
      <c r="I202" s="102">
        <v>0.1</v>
      </c>
      <c r="J202" s="184">
        <f t="shared" si="14"/>
        <v>19800</v>
      </c>
      <c r="K202" s="102"/>
      <c r="L202" s="77">
        <f t="shared" si="12"/>
        <v>0.10000000000000009</v>
      </c>
      <c r="M202" s="4"/>
      <c r="N202" s="4"/>
      <c r="O202" s="102">
        <v>0.15</v>
      </c>
      <c r="P202" s="102">
        <v>0.12</v>
      </c>
      <c r="Q202" s="102">
        <v>0.08</v>
      </c>
      <c r="R202" s="102">
        <v>0.04</v>
      </c>
      <c r="S202" s="102">
        <v>0.06</v>
      </c>
      <c r="T202" s="102">
        <v>0.1</v>
      </c>
      <c r="U202" s="102">
        <v>0.14000000000000001</v>
      </c>
      <c r="V202" s="102">
        <v>0.16</v>
      </c>
      <c r="W202" s="4" t="str">
        <f t="shared" si="15"/>
        <v>Ecosse - Maroc4619224hAvant Match</v>
      </c>
      <c r="X202" s="3" t="s">
        <v>281</v>
      </c>
    </row>
    <row r="203" spans="1:24" x14ac:dyDescent="0.25">
      <c r="A203" s="3" t="s">
        <v>390</v>
      </c>
      <c r="B203" s="3" t="s">
        <v>61</v>
      </c>
      <c r="C203" s="70">
        <v>46192</v>
      </c>
      <c r="D203" s="105" t="s">
        <v>80</v>
      </c>
      <c r="E203" s="3" t="s">
        <v>242</v>
      </c>
      <c r="F203" s="106">
        <f>'[1]CDM 2026 (2)'!$I141</f>
        <v>30000</v>
      </c>
      <c r="G203" s="104">
        <f>'[1]CDM 2026 (2)'!$H141</f>
        <v>3</v>
      </c>
      <c r="H203" s="74">
        <f t="shared" si="13"/>
        <v>30000</v>
      </c>
      <c r="I203" s="102">
        <v>0.1</v>
      </c>
      <c r="J203" s="184">
        <f t="shared" si="14"/>
        <v>33000</v>
      </c>
      <c r="K203" s="102"/>
      <c r="L203" s="77">
        <f t="shared" si="12"/>
        <v>0.10000000000000009</v>
      </c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 t="str">
        <f t="shared" si="15"/>
        <v>Ecosse - Maroc4619224hHymnes / Golden</v>
      </c>
      <c r="X203" s="3" t="s">
        <v>281</v>
      </c>
    </row>
    <row r="204" spans="1:24" x14ac:dyDescent="0.25">
      <c r="A204" s="3" t="s">
        <v>390</v>
      </c>
      <c r="B204" s="3" t="s">
        <v>61</v>
      </c>
      <c r="C204" s="70">
        <v>46192</v>
      </c>
      <c r="D204" s="105" t="s">
        <v>80</v>
      </c>
      <c r="E204" s="3" t="s">
        <v>243</v>
      </c>
      <c r="F204" s="106">
        <f>'[1]CDM 2026 (2)'!$I142</f>
        <v>36000</v>
      </c>
      <c r="G204" s="104">
        <f>'[1]CDM 2026 (2)'!$H142*0.95</f>
        <v>3.8</v>
      </c>
      <c r="H204" s="74">
        <f t="shared" si="13"/>
        <v>36000</v>
      </c>
      <c r="I204" s="102">
        <v>0.1</v>
      </c>
      <c r="J204" s="184">
        <f t="shared" si="14"/>
        <v>39600</v>
      </c>
      <c r="K204" s="102"/>
      <c r="L204" s="77">
        <f t="shared" si="12"/>
        <v>0.10000000000000009</v>
      </c>
      <c r="M204" s="102">
        <v>0.2</v>
      </c>
      <c r="N204" s="102">
        <v>0.2</v>
      </c>
      <c r="O204" s="4"/>
      <c r="P204" s="4"/>
      <c r="Q204" s="4"/>
      <c r="R204" s="4"/>
      <c r="S204" s="4"/>
      <c r="T204" s="4"/>
      <c r="U204" s="4"/>
      <c r="V204" s="4"/>
      <c r="W204" s="4" t="str">
        <f t="shared" si="15"/>
        <v>Ecosse - Maroc4619224hPower break 1</v>
      </c>
      <c r="X204" s="3" t="s">
        <v>281</v>
      </c>
    </row>
    <row r="205" spans="1:24" x14ac:dyDescent="0.25">
      <c r="A205" s="3" t="s">
        <v>390</v>
      </c>
      <c r="B205" s="3" t="s">
        <v>61</v>
      </c>
      <c r="C205" s="70">
        <v>46192</v>
      </c>
      <c r="D205" s="105" t="s">
        <v>80</v>
      </c>
      <c r="E205" s="3" t="s">
        <v>138</v>
      </c>
      <c r="F205" s="106">
        <f>'[1]CDM 2026 (2)'!$I143</f>
        <v>30000</v>
      </c>
      <c r="G205" s="104">
        <f>'[1]CDM 2026 (2)'!$H143</f>
        <v>3.3</v>
      </c>
      <c r="H205" s="74">
        <f t="shared" si="13"/>
        <v>30000</v>
      </c>
      <c r="I205" s="102">
        <v>0.1</v>
      </c>
      <c r="J205" s="184">
        <f t="shared" si="14"/>
        <v>33000</v>
      </c>
      <c r="K205" s="102"/>
      <c r="L205" s="77">
        <f t="shared" si="12"/>
        <v>0.10000000000000009</v>
      </c>
      <c r="M205" s="4"/>
      <c r="N205" s="4"/>
      <c r="O205" s="102">
        <v>0.16</v>
      </c>
      <c r="P205" s="102">
        <v>0.14000000000000001</v>
      </c>
      <c r="Q205" s="102">
        <v>0.1</v>
      </c>
      <c r="R205" s="102">
        <v>0.06</v>
      </c>
      <c r="S205" s="102">
        <v>0.02</v>
      </c>
      <c r="T205" s="102">
        <v>0.04</v>
      </c>
      <c r="U205" s="102">
        <v>0.06</v>
      </c>
      <c r="V205" s="102">
        <v>0.1</v>
      </c>
      <c r="W205" s="4" t="str">
        <f t="shared" si="15"/>
        <v>Ecosse - Maroc4619224hMi-temps 1</v>
      </c>
      <c r="X205" s="3" t="s">
        <v>281</v>
      </c>
    </row>
    <row r="206" spans="1:24" x14ac:dyDescent="0.25">
      <c r="A206" s="3" t="s">
        <v>390</v>
      </c>
      <c r="B206" s="3" t="s">
        <v>61</v>
      </c>
      <c r="C206" s="70">
        <v>46192</v>
      </c>
      <c r="D206" s="105" t="s">
        <v>80</v>
      </c>
      <c r="E206" s="3" t="s">
        <v>139</v>
      </c>
      <c r="F206" s="106">
        <f>'[1]CDM 2026 (2)'!$I144</f>
        <v>25000</v>
      </c>
      <c r="G206" s="104">
        <f>'[1]CDM 2026 (2)'!$H144</f>
        <v>2.8</v>
      </c>
      <c r="H206" s="74">
        <f t="shared" si="13"/>
        <v>25000</v>
      </c>
      <c r="I206" s="102">
        <v>0.1</v>
      </c>
      <c r="J206" s="184">
        <f t="shared" si="14"/>
        <v>27500.000000000004</v>
      </c>
      <c r="K206" s="102"/>
      <c r="L206" s="77">
        <f t="shared" si="12"/>
        <v>0.10000000000000009</v>
      </c>
      <c r="M206" s="4"/>
      <c r="N206" s="4"/>
      <c r="O206" s="102">
        <v>0.1</v>
      </c>
      <c r="P206" s="102">
        <v>0.06</v>
      </c>
      <c r="Q206" s="102">
        <v>0.04</v>
      </c>
      <c r="R206" s="102">
        <v>0.02</v>
      </c>
      <c r="S206" s="102">
        <v>0.02</v>
      </c>
      <c r="T206" s="102">
        <v>0.04</v>
      </c>
      <c r="U206" s="102">
        <v>0.06</v>
      </c>
      <c r="V206" s="102">
        <v>0.1</v>
      </c>
      <c r="W206" s="4" t="str">
        <f t="shared" si="15"/>
        <v>Ecosse - Maroc4619224hMi-temps 2</v>
      </c>
      <c r="X206" s="3" t="s">
        <v>281</v>
      </c>
    </row>
    <row r="207" spans="1:24" x14ac:dyDescent="0.25">
      <c r="A207" s="3" t="s">
        <v>390</v>
      </c>
      <c r="B207" s="3" t="s">
        <v>61</v>
      </c>
      <c r="C207" s="70">
        <v>46192</v>
      </c>
      <c r="D207" s="105" t="s">
        <v>80</v>
      </c>
      <c r="E207" s="3" t="s">
        <v>140</v>
      </c>
      <c r="F207" s="106">
        <f>'[1]CDM 2026 (2)'!$I145</f>
        <v>30000</v>
      </c>
      <c r="G207" s="104">
        <f>'[1]CDM 2026 (2)'!$H145</f>
        <v>3.3</v>
      </c>
      <c r="H207" s="74">
        <f t="shared" si="13"/>
        <v>30000</v>
      </c>
      <c r="I207" s="102">
        <v>0.1</v>
      </c>
      <c r="J207" s="184">
        <f t="shared" si="14"/>
        <v>33000</v>
      </c>
      <c r="K207" s="102"/>
      <c r="L207" s="77">
        <f t="shared" si="12"/>
        <v>0.10000000000000009</v>
      </c>
      <c r="M207" s="4"/>
      <c r="N207" s="4"/>
      <c r="O207" s="102">
        <v>0.1</v>
      </c>
      <c r="P207" s="102">
        <v>0.06</v>
      </c>
      <c r="Q207" s="102">
        <v>0.04</v>
      </c>
      <c r="R207" s="102">
        <v>0.02</v>
      </c>
      <c r="S207" s="102">
        <v>0.06</v>
      </c>
      <c r="T207" s="102">
        <v>0.1</v>
      </c>
      <c r="U207" s="102">
        <v>0.14000000000000001</v>
      </c>
      <c r="V207" s="102">
        <v>0.16</v>
      </c>
      <c r="W207" s="4" t="str">
        <f t="shared" si="15"/>
        <v>Ecosse - Maroc4619224hMi-temps 3</v>
      </c>
      <c r="X207" s="3" t="s">
        <v>281</v>
      </c>
    </row>
    <row r="208" spans="1:24" x14ac:dyDescent="0.25">
      <c r="A208" s="3" t="s">
        <v>390</v>
      </c>
      <c r="B208" s="3" t="s">
        <v>61</v>
      </c>
      <c r="C208" s="70">
        <v>46192</v>
      </c>
      <c r="D208" s="105" t="s">
        <v>80</v>
      </c>
      <c r="E208" s="3" t="s">
        <v>244</v>
      </c>
      <c r="F208" s="106">
        <f>'[1]CDM 2026 (2)'!$I146</f>
        <v>34000</v>
      </c>
      <c r="G208" s="104">
        <f>'[1]CDM 2026 (2)'!$H146*0.95</f>
        <v>3.5625</v>
      </c>
      <c r="H208" s="74">
        <f t="shared" si="13"/>
        <v>34000</v>
      </c>
      <c r="I208" s="102">
        <v>0.1</v>
      </c>
      <c r="J208" s="184">
        <f t="shared" si="14"/>
        <v>37400</v>
      </c>
      <c r="K208" s="102"/>
      <c r="L208" s="77">
        <f t="shared" si="12"/>
        <v>0.10000000000000009</v>
      </c>
      <c r="M208" s="102">
        <v>0.2</v>
      </c>
      <c r="N208" s="102">
        <v>0.2</v>
      </c>
      <c r="O208" s="4"/>
      <c r="P208" s="4"/>
      <c r="Q208" s="4"/>
      <c r="R208" s="4"/>
      <c r="S208" s="4"/>
      <c r="T208" s="4"/>
      <c r="U208" s="4"/>
      <c r="V208" s="4"/>
      <c r="W208" s="4" t="str">
        <f t="shared" si="15"/>
        <v>Ecosse - Maroc4619224hPower break 2</v>
      </c>
      <c r="X208" s="3" t="s">
        <v>281</v>
      </c>
    </row>
    <row r="209" spans="1:24" x14ac:dyDescent="0.25">
      <c r="A209" s="3" t="s">
        <v>390</v>
      </c>
      <c r="B209" s="3" t="s">
        <v>61</v>
      </c>
      <c r="C209" s="70">
        <v>46192</v>
      </c>
      <c r="D209" s="105" t="s">
        <v>80</v>
      </c>
      <c r="E209" s="3" t="s">
        <v>119</v>
      </c>
      <c r="F209" s="106">
        <f>'[1]CDM 2026 (2)'!$I147</f>
        <v>8000</v>
      </c>
      <c r="G209" s="104">
        <f>'[1]CDM 2026 (2)'!$H147</f>
        <v>0.9</v>
      </c>
      <c r="H209" s="74">
        <f t="shared" si="13"/>
        <v>8000</v>
      </c>
      <c r="I209" s="102">
        <v>0.1</v>
      </c>
      <c r="J209" s="184">
        <f t="shared" si="14"/>
        <v>8800</v>
      </c>
      <c r="K209" s="102"/>
      <c r="L209" s="77">
        <f t="shared" si="12"/>
        <v>0.10000000000000009</v>
      </c>
      <c r="M209" s="4"/>
      <c r="N209" s="4"/>
      <c r="O209" s="102">
        <v>0.16</v>
      </c>
      <c r="P209" s="102">
        <v>0.14000000000000001</v>
      </c>
      <c r="Q209" s="102">
        <v>0.1</v>
      </c>
      <c r="R209" s="102">
        <v>0.06</v>
      </c>
      <c r="S209" s="102">
        <v>0.04</v>
      </c>
      <c r="T209" s="102">
        <v>0.08</v>
      </c>
      <c r="U209" s="102">
        <v>0.12</v>
      </c>
      <c r="V209" s="102">
        <v>0.15</v>
      </c>
      <c r="W209" s="4" t="str">
        <f t="shared" si="15"/>
        <v>Ecosse - Maroc4619224hFin match</v>
      </c>
      <c r="X209" s="3" t="s">
        <v>281</v>
      </c>
    </row>
    <row r="210" spans="1:24" x14ac:dyDescent="0.25">
      <c r="A210" s="3" t="s">
        <v>390</v>
      </c>
      <c r="B210" s="3" t="s">
        <v>64</v>
      </c>
      <c r="C210" s="70">
        <v>46193</v>
      </c>
      <c r="D210" s="105" t="s">
        <v>81</v>
      </c>
      <c r="E210" s="3" t="s">
        <v>241</v>
      </c>
      <c r="F210" s="106">
        <f>'[1]CDM 2026 (3)'!$I11</f>
        <v>20000</v>
      </c>
      <c r="G210" s="104">
        <f>'[1]CDM 2026 (3)'!$H11</f>
        <v>1.75</v>
      </c>
      <c r="H210" s="74">
        <f t="shared" si="13"/>
        <v>20000</v>
      </c>
      <c r="I210" s="102">
        <v>0.1</v>
      </c>
      <c r="J210" s="184">
        <f t="shared" si="14"/>
        <v>22000</v>
      </c>
      <c r="K210" s="102"/>
      <c r="L210" s="77">
        <f t="shared" si="12"/>
        <v>0.10000000000000009</v>
      </c>
      <c r="M210" s="4"/>
      <c r="N210" s="4"/>
      <c r="O210" s="102">
        <v>0.15</v>
      </c>
      <c r="P210" s="102">
        <v>0.12</v>
      </c>
      <c r="Q210" s="102">
        <v>0.08</v>
      </c>
      <c r="R210" s="102">
        <v>0.04</v>
      </c>
      <c r="S210" s="102">
        <v>0.06</v>
      </c>
      <c r="T210" s="102">
        <v>0.1</v>
      </c>
      <c r="U210" s="102">
        <v>0.14000000000000001</v>
      </c>
      <c r="V210" s="102">
        <v>0.16</v>
      </c>
      <c r="W210" s="4" t="str">
        <f t="shared" si="15"/>
        <v>Pays-Bas - UKR/SWE/POL/ALB4619319hAvant Match</v>
      </c>
      <c r="X210" s="3" t="s">
        <v>281</v>
      </c>
    </row>
    <row r="211" spans="1:24" x14ac:dyDescent="0.25">
      <c r="A211" s="3" t="s">
        <v>390</v>
      </c>
      <c r="B211" s="3" t="s">
        <v>64</v>
      </c>
      <c r="C211" s="70">
        <v>46194</v>
      </c>
      <c r="D211" s="105" t="s">
        <v>81</v>
      </c>
      <c r="E211" s="3" t="s">
        <v>242</v>
      </c>
      <c r="F211" s="106">
        <f>'[1]CDM 2026 (3)'!$I12</f>
        <v>55000</v>
      </c>
      <c r="G211" s="104">
        <f>'[1]CDM 2026 (3)'!$H12</f>
        <v>4.4000000000000004</v>
      </c>
      <c r="H211" s="74">
        <f t="shared" si="13"/>
        <v>55000</v>
      </c>
      <c r="I211" s="102">
        <v>0.1</v>
      </c>
      <c r="J211" s="184">
        <f t="shared" si="14"/>
        <v>60500.000000000007</v>
      </c>
      <c r="K211" s="102"/>
      <c r="L211" s="77">
        <f t="shared" si="12"/>
        <v>0.10000000000000009</v>
      </c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 t="str">
        <f t="shared" si="15"/>
        <v>Pays-Bas - UKR/SWE/POL/ALB4619419hHymnes / Golden</v>
      </c>
      <c r="X211" s="3" t="s">
        <v>281</v>
      </c>
    </row>
    <row r="212" spans="1:24" x14ac:dyDescent="0.25">
      <c r="A212" s="3" t="s">
        <v>390</v>
      </c>
      <c r="B212" s="3" t="s">
        <v>64</v>
      </c>
      <c r="C212" s="70">
        <v>46195</v>
      </c>
      <c r="D212" s="105" t="s">
        <v>81</v>
      </c>
      <c r="E212" s="3" t="s">
        <v>243</v>
      </c>
      <c r="F212" s="106">
        <f>'[1]CDM 2026 (3)'!$I13</f>
        <v>78000</v>
      </c>
      <c r="G212" s="104">
        <f>'[1]CDM 2026 (3)'!$H13*0.95</f>
        <v>6.46</v>
      </c>
      <c r="H212" s="74">
        <f t="shared" si="13"/>
        <v>78000</v>
      </c>
      <c r="I212" s="102">
        <v>0.1</v>
      </c>
      <c r="J212" s="184">
        <f t="shared" si="14"/>
        <v>85800</v>
      </c>
      <c r="K212" s="102"/>
      <c r="L212" s="77">
        <f t="shared" si="12"/>
        <v>0.10000000000000009</v>
      </c>
      <c r="M212" s="102">
        <v>0.2</v>
      </c>
      <c r="N212" s="102">
        <v>0.2</v>
      </c>
      <c r="O212" s="4"/>
      <c r="P212" s="4"/>
      <c r="Q212" s="4"/>
      <c r="R212" s="4"/>
      <c r="S212" s="4"/>
      <c r="T212" s="4"/>
      <c r="U212" s="4"/>
      <c r="V212" s="4"/>
      <c r="W212" s="4" t="str">
        <f t="shared" si="15"/>
        <v>Pays-Bas - UKR/SWE/POL/ALB4619519hPower break 1</v>
      </c>
      <c r="X212" s="3" t="s">
        <v>281</v>
      </c>
    </row>
    <row r="213" spans="1:24" x14ac:dyDescent="0.25">
      <c r="A213" s="3" t="s">
        <v>390</v>
      </c>
      <c r="B213" s="3" t="s">
        <v>64</v>
      </c>
      <c r="C213" s="70">
        <v>46196</v>
      </c>
      <c r="D213" s="105" t="s">
        <v>81</v>
      </c>
      <c r="E213" s="3" t="s">
        <v>138</v>
      </c>
      <c r="F213" s="106">
        <f>'[1]CDM 2026 (3)'!$I14</f>
        <v>65000</v>
      </c>
      <c r="G213" s="104">
        <f>'[1]CDM 2026 (3)'!$H14</f>
        <v>5.65</v>
      </c>
      <c r="H213" s="74">
        <f t="shared" si="13"/>
        <v>65000</v>
      </c>
      <c r="I213" s="102">
        <v>0.1</v>
      </c>
      <c r="J213" s="184">
        <f t="shared" si="14"/>
        <v>71500</v>
      </c>
      <c r="K213" s="102"/>
      <c r="L213" s="77">
        <f t="shared" si="12"/>
        <v>0.10000000000000009</v>
      </c>
      <c r="M213" s="4"/>
      <c r="N213" s="4"/>
      <c r="O213" s="102">
        <v>0.16</v>
      </c>
      <c r="P213" s="102">
        <v>0.14000000000000001</v>
      </c>
      <c r="Q213" s="102">
        <v>0.1</v>
      </c>
      <c r="R213" s="102">
        <v>0.06</v>
      </c>
      <c r="S213" s="102">
        <v>0.02</v>
      </c>
      <c r="T213" s="102">
        <v>0.04</v>
      </c>
      <c r="U213" s="102">
        <v>0.06</v>
      </c>
      <c r="V213" s="102">
        <v>0.1</v>
      </c>
      <c r="W213" s="4" t="str">
        <f t="shared" si="15"/>
        <v>Pays-Bas - UKR/SWE/POL/ALB4619619hMi-temps 1</v>
      </c>
      <c r="X213" s="3" t="s">
        <v>281</v>
      </c>
    </row>
    <row r="214" spans="1:24" x14ac:dyDescent="0.25">
      <c r="A214" s="3" t="s">
        <v>390</v>
      </c>
      <c r="B214" s="3" t="s">
        <v>64</v>
      </c>
      <c r="C214" s="70">
        <v>46197</v>
      </c>
      <c r="D214" s="105" t="s">
        <v>81</v>
      </c>
      <c r="E214" s="3" t="s">
        <v>139</v>
      </c>
      <c r="F214" s="106">
        <f>'[1]CDM 2026 (3)'!$I15</f>
        <v>60000</v>
      </c>
      <c r="G214" s="104">
        <f>'[1]CDM 2026 (3)'!$H15</f>
        <v>5.2</v>
      </c>
      <c r="H214" s="74">
        <f t="shared" si="13"/>
        <v>60000</v>
      </c>
      <c r="I214" s="102">
        <v>0.1</v>
      </c>
      <c r="J214" s="184">
        <f t="shared" si="14"/>
        <v>66000</v>
      </c>
      <c r="K214" s="102"/>
      <c r="L214" s="77">
        <f t="shared" si="12"/>
        <v>0.10000000000000009</v>
      </c>
      <c r="M214" s="4"/>
      <c r="N214" s="4"/>
      <c r="O214" s="102">
        <v>0.1</v>
      </c>
      <c r="P214" s="102">
        <v>0.06</v>
      </c>
      <c r="Q214" s="102">
        <v>0.04</v>
      </c>
      <c r="R214" s="102">
        <v>0.02</v>
      </c>
      <c r="S214" s="102">
        <v>0.02</v>
      </c>
      <c r="T214" s="102">
        <v>0.04</v>
      </c>
      <c r="U214" s="102">
        <v>0.06</v>
      </c>
      <c r="V214" s="102">
        <v>0.1</v>
      </c>
      <c r="W214" s="4" t="str">
        <f t="shared" si="15"/>
        <v>Pays-Bas - UKR/SWE/POL/ALB4619719hMi-temps 2</v>
      </c>
      <c r="X214" s="3" t="s">
        <v>281</v>
      </c>
    </row>
    <row r="215" spans="1:24" x14ac:dyDescent="0.25">
      <c r="A215" s="3" t="s">
        <v>390</v>
      </c>
      <c r="B215" s="3" t="s">
        <v>64</v>
      </c>
      <c r="C215" s="70">
        <v>46198</v>
      </c>
      <c r="D215" s="105" t="s">
        <v>81</v>
      </c>
      <c r="E215" s="3" t="s">
        <v>140</v>
      </c>
      <c r="F215" s="106">
        <f>'[1]CDM 2026 (3)'!$I16</f>
        <v>65000</v>
      </c>
      <c r="G215" s="104">
        <f>'[1]CDM 2026 (3)'!$H16</f>
        <v>5.65</v>
      </c>
      <c r="H215" s="74">
        <f t="shared" si="13"/>
        <v>65000</v>
      </c>
      <c r="I215" s="102">
        <v>0.1</v>
      </c>
      <c r="J215" s="184">
        <f t="shared" si="14"/>
        <v>71500</v>
      </c>
      <c r="K215" s="102"/>
      <c r="L215" s="77">
        <f t="shared" si="12"/>
        <v>0.10000000000000009</v>
      </c>
      <c r="M215" s="4"/>
      <c r="N215" s="4"/>
      <c r="O215" s="102">
        <v>0.1</v>
      </c>
      <c r="P215" s="102">
        <v>0.06</v>
      </c>
      <c r="Q215" s="102">
        <v>0.04</v>
      </c>
      <c r="R215" s="102">
        <v>0.02</v>
      </c>
      <c r="S215" s="102">
        <v>0.06</v>
      </c>
      <c r="T215" s="102">
        <v>0.1</v>
      </c>
      <c r="U215" s="102">
        <v>0.14000000000000001</v>
      </c>
      <c r="V215" s="102">
        <v>0.16</v>
      </c>
      <c r="W215" s="4" t="str">
        <f t="shared" si="15"/>
        <v>Pays-Bas - UKR/SWE/POL/ALB4619819hMi-temps 3</v>
      </c>
      <c r="X215" s="3" t="s">
        <v>281</v>
      </c>
    </row>
    <row r="216" spans="1:24" x14ac:dyDescent="0.25">
      <c r="A216" s="3" t="s">
        <v>390</v>
      </c>
      <c r="B216" s="3" t="s">
        <v>64</v>
      </c>
      <c r="C216" s="70">
        <v>46199</v>
      </c>
      <c r="D216" s="105" t="s">
        <v>81</v>
      </c>
      <c r="E216" s="3" t="s">
        <v>244</v>
      </c>
      <c r="F216" s="106">
        <f>'[1]CDM 2026 (3)'!$I17</f>
        <v>78000</v>
      </c>
      <c r="G216" s="104">
        <f>'[1]CDM 2026 (3)'!$H17*0.95</f>
        <v>6.46</v>
      </c>
      <c r="H216" s="74">
        <f t="shared" si="13"/>
        <v>78000</v>
      </c>
      <c r="I216" s="102">
        <v>0.1</v>
      </c>
      <c r="J216" s="184">
        <f t="shared" si="14"/>
        <v>85800</v>
      </c>
      <c r="K216" s="102"/>
      <c r="L216" s="77">
        <f t="shared" si="12"/>
        <v>0.10000000000000009</v>
      </c>
      <c r="M216" s="102">
        <v>0.2</v>
      </c>
      <c r="N216" s="102">
        <v>0.2</v>
      </c>
      <c r="O216" s="4"/>
      <c r="P216" s="4"/>
      <c r="Q216" s="4"/>
      <c r="R216" s="4"/>
      <c r="S216" s="4"/>
      <c r="T216" s="4"/>
      <c r="U216" s="4"/>
      <c r="V216" s="4"/>
      <c r="W216" s="4" t="str">
        <f t="shared" si="15"/>
        <v>Pays-Bas - UKR/SWE/POL/ALB4619919hPower break 2</v>
      </c>
      <c r="X216" s="3" t="s">
        <v>281</v>
      </c>
    </row>
    <row r="217" spans="1:24" x14ac:dyDescent="0.25">
      <c r="A217" s="3" t="s">
        <v>390</v>
      </c>
      <c r="B217" s="3" t="s">
        <v>64</v>
      </c>
      <c r="C217" s="70">
        <v>46200</v>
      </c>
      <c r="D217" s="105" t="s">
        <v>81</v>
      </c>
      <c r="E217" s="3" t="s">
        <v>119</v>
      </c>
      <c r="F217" s="106">
        <f>'[1]CDM 2026 (3)'!$I18</f>
        <v>50000</v>
      </c>
      <c r="G217" s="104">
        <f>'[1]CDM 2026 (3)'!$H18</f>
        <v>4.3499999999999996</v>
      </c>
      <c r="H217" s="74">
        <f t="shared" si="13"/>
        <v>50000</v>
      </c>
      <c r="I217" s="102">
        <v>0.1</v>
      </c>
      <c r="J217" s="184">
        <f t="shared" si="14"/>
        <v>55000.000000000007</v>
      </c>
      <c r="K217" s="102"/>
      <c r="L217" s="77">
        <f t="shared" si="12"/>
        <v>0.10000000000000009</v>
      </c>
      <c r="M217" s="4"/>
      <c r="N217" s="4"/>
      <c r="O217" s="102">
        <v>0.16</v>
      </c>
      <c r="P217" s="102">
        <v>0.14000000000000001</v>
      </c>
      <c r="Q217" s="102">
        <v>0.1</v>
      </c>
      <c r="R217" s="102">
        <v>0.06</v>
      </c>
      <c r="S217" s="102">
        <v>0.04</v>
      </c>
      <c r="T217" s="102">
        <v>0.08</v>
      </c>
      <c r="U217" s="102">
        <v>0.12</v>
      </c>
      <c r="V217" s="102">
        <v>0.15</v>
      </c>
      <c r="W217" s="4" t="str">
        <f t="shared" si="15"/>
        <v>Pays-Bas - UKR/SWE/POL/ALB4620019hFin match</v>
      </c>
      <c r="X217" s="3" t="s">
        <v>281</v>
      </c>
    </row>
    <row r="218" spans="1:24" x14ac:dyDescent="0.25">
      <c r="A218" s="3" t="s">
        <v>391</v>
      </c>
      <c r="B218" s="3" t="s">
        <v>66</v>
      </c>
      <c r="C218" s="70">
        <v>46194</v>
      </c>
      <c r="D218" s="105" t="s">
        <v>83</v>
      </c>
      <c r="E218" s="3" t="s">
        <v>241</v>
      </c>
      <c r="F218" s="106">
        <f>'[1]CDM 2026 (3)'!$I44</f>
        <v>11000</v>
      </c>
      <c r="G218" s="104">
        <f>'[1]CDM 2026 (3)'!$H44</f>
        <v>1.2</v>
      </c>
      <c r="H218" s="74">
        <f t="shared" si="13"/>
        <v>11000</v>
      </c>
      <c r="I218" s="102">
        <v>0.1</v>
      </c>
      <c r="J218" s="184">
        <f t="shared" si="14"/>
        <v>12100.000000000002</v>
      </c>
      <c r="K218" s="102"/>
      <c r="L218" s="77">
        <f t="shared" si="12"/>
        <v>0.10000000000000009</v>
      </c>
      <c r="M218" s="4"/>
      <c r="N218" s="4"/>
      <c r="O218" s="102">
        <v>0.15</v>
      </c>
      <c r="P218" s="102">
        <v>0.12</v>
      </c>
      <c r="Q218" s="102">
        <v>0.08</v>
      </c>
      <c r="R218" s="102">
        <v>0.04</v>
      </c>
      <c r="S218" s="102">
        <v>0.06</v>
      </c>
      <c r="T218" s="102">
        <v>0.1</v>
      </c>
      <c r="U218" s="102">
        <v>0.14000000000000001</v>
      </c>
      <c r="V218" s="102">
        <v>0.16</v>
      </c>
      <c r="W218" s="4" t="str">
        <f t="shared" si="15"/>
        <v>Espagne - Arabie Saoudite4619418hAvant Match</v>
      </c>
      <c r="X218" s="3" t="s">
        <v>282</v>
      </c>
    </row>
    <row r="219" spans="1:24" x14ac:dyDescent="0.25">
      <c r="A219" s="3" t="s">
        <v>391</v>
      </c>
      <c r="B219" s="3" t="s">
        <v>66</v>
      </c>
      <c r="C219" s="70">
        <v>46194</v>
      </c>
      <c r="D219" s="105" t="s">
        <v>83</v>
      </c>
      <c r="E219" s="3" t="s">
        <v>242</v>
      </c>
      <c r="F219" s="106">
        <f>'[1]CDM 2026 (3)'!$I45</f>
        <v>40000</v>
      </c>
      <c r="G219" s="104">
        <f>'[1]CDM 2026 (3)'!$H45</f>
        <v>3.5</v>
      </c>
      <c r="H219" s="74">
        <f t="shared" si="13"/>
        <v>40000</v>
      </c>
      <c r="I219" s="102">
        <v>0.1</v>
      </c>
      <c r="J219" s="184">
        <f t="shared" si="14"/>
        <v>44000</v>
      </c>
      <c r="K219" s="102"/>
      <c r="L219" s="77">
        <f t="shared" si="12"/>
        <v>0.10000000000000009</v>
      </c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 t="str">
        <f t="shared" si="15"/>
        <v>Espagne - Arabie Saoudite4619418hHymnes / Golden</v>
      </c>
      <c r="X219" s="3" t="s">
        <v>282</v>
      </c>
    </row>
    <row r="220" spans="1:24" x14ac:dyDescent="0.25">
      <c r="A220" s="3" t="s">
        <v>391</v>
      </c>
      <c r="B220" s="3" t="s">
        <v>66</v>
      </c>
      <c r="C220" s="70">
        <v>46194</v>
      </c>
      <c r="D220" s="105" t="s">
        <v>83</v>
      </c>
      <c r="E220" s="3" t="s">
        <v>243</v>
      </c>
      <c r="F220" s="106">
        <f>'[1]CDM 2026 (3)'!$I46</f>
        <v>52000</v>
      </c>
      <c r="G220" s="104">
        <f>'[1]CDM 2026 (3)'!$H46*0.95</f>
        <v>4.2749999999999995</v>
      </c>
      <c r="H220" s="74">
        <f t="shared" si="13"/>
        <v>52000</v>
      </c>
      <c r="I220" s="102">
        <v>0.1</v>
      </c>
      <c r="J220" s="184">
        <f t="shared" si="14"/>
        <v>57200.000000000007</v>
      </c>
      <c r="K220" s="102"/>
      <c r="L220" s="77">
        <f t="shared" si="12"/>
        <v>0.10000000000000009</v>
      </c>
      <c r="M220" s="102">
        <v>0.2</v>
      </c>
      <c r="N220" s="102">
        <v>0.2</v>
      </c>
      <c r="O220" s="4"/>
      <c r="P220" s="4"/>
      <c r="Q220" s="4"/>
      <c r="R220" s="4"/>
      <c r="S220" s="4"/>
      <c r="T220" s="4"/>
      <c r="U220" s="4"/>
      <c r="V220" s="4"/>
      <c r="W220" s="4" t="str">
        <f t="shared" si="15"/>
        <v>Espagne - Arabie Saoudite4619418hPower break 1</v>
      </c>
      <c r="X220" s="3" t="s">
        <v>282</v>
      </c>
    </row>
    <row r="221" spans="1:24" x14ac:dyDescent="0.25">
      <c r="A221" s="3" t="s">
        <v>391</v>
      </c>
      <c r="B221" s="3" t="s">
        <v>66</v>
      </c>
      <c r="C221" s="70">
        <v>46194</v>
      </c>
      <c r="D221" s="105" t="s">
        <v>83</v>
      </c>
      <c r="E221" s="3" t="s">
        <v>138</v>
      </c>
      <c r="F221" s="106">
        <f>'[1]CDM 2026 (3)'!$I47</f>
        <v>45000</v>
      </c>
      <c r="G221" s="104">
        <f>'[1]CDM 2026 (3)'!$H47</f>
        <v>3.95</v>
      </c>
      <c r="H221" s="74">
        <f t="shared" si="13"/>
        <v>45000</v>
      </c>
      <c r="I221" s="102">
        <v>0.1</v>
      </c>
      <c r="J221" s="184">
        <f t="shared" si="14"/>
        <v>49500.000000000007</v>
      </c>
      <c r="K221" s="102"/>
      <c r="L221" s="77">
        <f t="shared" si="12"/>
        <v>0.10000000000000009</v>
      </c>
      <c r="M221" s="4"/>
      <c r="N221" s="4"/>
      <c r="O221" s="102">
        <v>0.16</v>
      </c>
      <c r="P221" s="102">
        <v>0.14000000000000001</v>
      </c>
      <c r="Q221" s="102">
        <v>0.1</v>
      </c>
      <c r="R221" s="102">
        <v>0.06</v>
      </c>
      <c r="S221" s="102">
        <v>0.02</v>
      </c>
      <c r="T221" s="102">
        <v>0.04</v>
      </c>
      <c r="U221" s="102">
        <v>0.06</v>
      </c>
      <c r="V221" s="102">
        <v>0.1</v>
      </c>
      <c r="W221" s="4" t="str">
        <f t="shared" si="15"/>
        <v>Espagne - Arabie Saoudite4619418hMi-temps 1</v>
      </c>
      <c r="X221" s="3" t="s">
        <v>282</v>
      </c>
    </row>
    <row r="222" spans="1:24" x14ac:dyDescent="0.25">
      <c r="A222" s="3" t="s">
        <v>391</v>
      </c>
      <c r="B222" s="3" t="s">
        <v>66</v>
      </c>
      <c r="C222" s="70">
        <v>46194</v>
      </c>
      <c r="D222" s="105" t="s">
        <v>83</v>
      </c>
      <c r="E222" s="3" t="s">
        <v>139</v>
      </c>
      <c r="F222" s="106">
        <f>'[1]CDM 2026 (3)'!$I48</f>
        <v>40000</v>
      </c>
      <c r="G222" s="104">
        <f>'[1]CDM 2026 (3)'!$H48</f>
        <v>3.5</v>
      </c>
      <c r="H222" s="74">
        <f t="shared" si="13"/>
        <v>40000</v>
      </c>
      <c r="I222" s="102">
        <v>0.1</v>
      </c>
      <c r="J222" s="184">
        <f t="shared" si="14"/>
        <v>44000</v>
      </c>
      <c r="K222" s="102"/>
      <c r="L222" s="77">
        <f t="shared" si="12"/>
        <v>0.10000000000000009</v>
      </c>
      <c r="M222" s="4"/>
      <c r="N222" s="4"/>
      <c r="O222" s="102">
        <v>0.1</v>
      </c>
      <c r="P222" s="102">
        <v>0.06</v>
      </c>
      <c r="Q222" s="102">
        <v>0.04</v>
      </c>
      <c r="R222" s="102">
        <v>0.02</v>
      </c>
      <c r="S222" s="102">
        <v>0.02</v>
      </c>
      <c r="T222" s="102">
        <v>0.04</v>
      </c>
      <c r="U222" s="102">
        <v>0.06</v>
      </c>
      <c r="V222" s="102">
        <v>0.1</v>
      </c>
      <c r="W222" s="4" t="str">
        <f t="shared" si="15"/>
        <v>Espagne - Arabie Saoudite4619418hMi-temps 2</v>
      </c>
      <c r="X222" s="3" t="s">
        <v>282</v>
      </c>
    </row>
    <row r="223" spans="1:24" x14ac:dyDescent="0.25">
      <c r="A223" s="3" t="s">
        <v>391</v>
      </c>
      <c r="B223" s="3" t="s">
        <v>66</v>
      </c>
      <c r="C223" s="70">
        <v>46194</v>
      </c>
      <c r="D223" s="105" t="s">
        <v>83</v>
      </c>
      <c r="E223" s="3" t="s">
        <v>140</v>
      </c>
      <c r="F223" s="106">
        <f>'[1]CDM 2026 (3)'!$I49</f>
        <v>45000</v>
      </c>
      <c r="G223" s="104">
        <f>'[1]CDM 2026 (3)'!$H49</f>
        <v>3.95</v>
      </c>
      <c r="H223" s="74">
        <f t="shared" si="13"/>
        <v>45000</v>
      </c>
      <c r="I223" s="102">
        <v>0.1</v>
      </c>
      <c r="J223" s="184">
        <f t="shared" si="14"/>
        <v>49500.000000000007</v>
      </c>
      <c r="K223" s="102"/>
      <c r="L223" s="77">
        <f t="shared" si="12"/>
        <v>0.10000000000000009</v>
      </c>
      <c r="M223" s="4"/>
      <c r="N223" s="4"/>
      <c r="O223" s="102">
        <v>0.1</v>
      </c>
      <c r="P223" s="102">
        <v>0.06</v>
      </c>
      <c r="Q223" s="102">
        <v>0.04</v>
      </c>
      <c r="R223" s="102">
        <v>0.02</v>
      </c>
      <c r="S223" s="102">
        <v>0.06</v>
      </c>
      <c r="T223" s="102">
        <v>0.1</v>
      </c>
      <c r="U223" s="102">
        <v>0.14000000000000001</v>
      </c>
      <c r="V223" s="102">
        <v>0.16</v>
      </c>
      <c r="W223" s="4" t="str">
        <f t="shared" si="15"/>
        <v>Espagne - Arabie Saoudite4619418hMi-temps 3</v>
      </c>
      <c r="X223" s="3" t="s">
        <v>282</v>
      </c>
    </row>
    <row r="224" spans="1:24" x14ac:dyDescent="0.25">
      <c r="A224" s="3" t="s">
        <v>391</v>
      </c>
      <c r="B224" s="3" t="s">
        <v>66</v>
      </c>
      <c r="C224" s="70">
        <v>46194</v>
      </c>
      <c r="D224" s="105" t="s">
        <v>83</v>
      </c>
      <c r="E224" s="3" t="s">
        <v>244</v>
      </c>
      <c r="F224" s="106">
        <f>'[1]CDM 2026 (3)'!$I50</f>
        <v>52000</v>
      </c>
      <c r="G224" s="104">
        <f>'[1]CDM 2026 (3)'!$H50*0.95</f>
        <v>4.2749999999999995</v>
      </c>
      <c r="H224" s="74">
        <f t="shared" si="13"/>
        <v>52000</v>
      </c>
      <c r="I224" s="102">
        <v>0.1</v>
      </c>
      <c r="J224" s="184">
        <f t="shared" si="14"/>
        <v>57200.000000000007</v>
      </c>
      <c r="K224" s="102"/>
      <c r="L224" s="77">
        <f t="shared" si="12"/>
        <v>0.10000000000000009</v>
      </c>
      <c r="M224" s="102">
        <v>0.2</v>
      </c>
      <c r="N224" s="102">
        <v>0.2</v>
      </c>
      <c r="O224" s="4"/>
      <c r="P224" s="4"/>
      <c r="Q224" s="4"/>
      <c r="R224" s="4"/>
      <c r="S224" s="4"/>
      <c r="T224" s="4"/>
      <c r="U224" s="4"/>
      <c r="V224" s="4"/>
      <c r="W224" s="4" t="str">
        <f t="shared" si="15"/>
        <v>Espagne - Arabie Saoudite4619418hPower break 2</v>
      </c>
      <c r="X224" s="3" t="s">
        <v>282</v>
      </c>
    </row>
    <row r="225" spans="1:24" x14ac:dyDescent="0.25">
      <c r="A225" s="3" t="s">
        <v>391</v>
      </c>
      <c r="B225" s="3" t="s">
        <v>66</v>
      </c>
      <c r="C225" s="70">
        <v>46194</v>
      </c>
      <c r="D225" s="105" t="s">
        <v>83</v>
      </c>
      <c r="E225" s="3" t="s">
        <v>119</v>
      </c>
      <c r="F225" s="106">
        <f>'[1]CDM 2026 (3)'!$I51</f>
        <v>36000</v>
      </c>
      <c r="G225" s="104">
        <f>'[1]CDM 2026 (3)'!$H51</f>
        <v>3.1</v>
      </c>
      <c r="H225" s="74">
        <f t="shared" si="13"/>
        <v>36000</v>
      </c>
      <c r="I225" s="102">
        <v>0.1</v>
      </c>
      <c r="J225" s="184">
        <f t="shared" si="14"/>
        <v>39600</v>
      </c>
      <c r="K225" s="102"/>
      <c r="L225" s="77">
        <f t="shared" si="12"/>
        <v>0.10000000000000009</v>
      </c>
      <c r="M225" s="4"/>
      <c r="N225" s="4"/>
      <c r="O225" s="102">
        <v>0.16</v>
      </c>
      <c r="P225" s="102">
        <v>0.14000000000000001</v>
      </c>
      <c r="Q225" s="102">
        <v>0.1</v>
      </c>
      <c r="R225" s="102">
        <v>0.06</v>
      </c>
      <c r="S225" s="102">
        <v>0.04</v>
      </c>
      <c r="T225" s="102">
        <v>0.08</v>
      </c>
      <c r="U225" s="102">
        <v>0.12</v>
      </c>
      <c r="V225" s="102">
        <v>0.15</v>
      </c>
      <c r="W225" s="4" t="str">
        <f t="shared" si="15"/>
        <v>Espagne - Arabie Saoudite4619418hFin match</v>
      </c>
      <c r="X225" s="3" t="s">
        <v>282</v>
      </c>
    </row>
    <row r="226" spans="1:24" x14ac:dyDescent="0.25">
      <c r="A226" s="3" t="s">
        <v>391</v>
      </c>
      <c r="B226" s="3" t="s">
        <v>67</v>
      </c>
      <c r="C226" s="70">
        <v>46194</v>
      </c>
      <c r="D226" s="105" t="s">
        <v>79</v>
      </c>
      <c r="E226" s="3" t="s">
        <v>241</v>
      </c>
      <c r="F226" s="106">
        <f>'[1]CDM 2026 (3)'!$I60</f>
        <v>32000</v>
      </c>
      <c r="G226" s="104">
        <f>'[1]CDM 2026 (3)'!$H60</f>
        <v>2.2999999999999998</v>
      </c>
      <c r="H226" s="74">
        <f t="shared" si="13"/>
        <v>32000</v>
      </c>
      <c r="I226" s="102">
        <v>0.1</v>
      </c>
      <c r="J226" s="184">
        <f t="shared" si="14"/>
        <v>35200</v>
      </c>
      <c r="K226" s="102"/>
      <c r="L226" s="77">
        <f t="shared" si="12"/>
        <v>0.10000000000000009</v>
      </c>
      <c r="M226" s="4"/>
      <c r="N226" s="4"/>
      <c r="O226" s="102">
        <v>0.15</v>
      </c>
      <c r="P226" s="102">
        <v>0.12</v>
      </c>
      <c r="Q226" s="102">
        <v>0.08</v>
      </c>
      <c r="R226" s="102">
        <v>0.04</v>
      </c>
      <c r="S226" s="102">
        <v>0.06</v>
      </c>
      <c r="T226" s="102">
        <v>0.1</v>
      </c>
      <c r="U226" s="102">
        <v>0.14000000000000001</v>
      </c>
      <c r="V226" s="102">
        <v>0.16</v>
      </c>
      <c r="W226" s="4" t="str">
        <f t="shared" si="15"/>
        <v>Belgique - Iran4619421hAvant Match</v>
      </c>
      <c r="X226" s="3" t="s">
        <v>282</v>
      </c>
    </row>
    <row r="227" spans="1:24" x14ac:dyDescent="0.25">
      <c r="A227" s="3" t="s">
        <v>391</v>
      </c>
      <c r="B227" s="3" t="s">
        <v>67</v>
      </c>
      <c r="C227" s="70">
        <v>46194</v>
      </c>
      <c r="D227" s="105" t="s">
        <v>79</v>
      </c>
      <c r="E227" s="3" t="s">
        <v>242</v>
      </c>
      <c r="F227" s="106">
        <f>'[1]CDM 2026 (3)'!$I61</f>
        <v>55000</v>
      </c>
      <c r="G227" s="104">
        <f>'[1]CDM 2026 (3)'!$H61</f>
        <v>3.65</v>
      </c>
      <c r="H227" s="74">
        <f t="shared" si="13"/>
        <v>55000</v>
      </c>
      <c r="I227" s="102">
        <v>0.1</v>
      </c>
      <c r="J227" s="184">
        <f t="shared" si="14"/>
        <v>60500.000000000007</v>
      </c>
      <c r="K227" s="102"/>
      <c r="L227" s="77">
        <f t="shared" si="12"/>
        <v>0.10000000000000009</v>
      </c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 t="str">
        <f t="shared" si="15"/>
        <v>Belgique - Iran4619421hHymnes / Golden</v>
      </c>
      <c r="X227" s="3" t="s">
        <v>282</v>
      </c>
    </row>
    <row r="228" spans="1:24" x14ac:dyDescent="0.25">
      <c r="A228" s="3" t="s">
        <v>391</v>
      </c>
      <c r="B228" s="3" t="s">
        <v>67</v>
      </c>
      <c r="C228" s="70">
        <v>46194</v>
      </c>
      <c r="D228" s="105" t="s">
        <v>79</v>
      </c>
      <c r="E228" s="3" t="s">
        <v>243</v>
      </c>
      <c r="F228" s="106">
        <f>'[1]CDM 2026 (3)'!$I62</f>
        <v>75000</v>
      </c>
      <c r="G228" s="104">
        <f>'[1]CDM 2026 (3)'!$H62*0.95</f>
        <v>5.0824999999999996</v>
      </c>
      <c r="H228" s="74">
        <f t="shared" si="13"/>
        <v>75000</v>
      </c>
      <c r="I228" s="102">
        <v>0.1</v>
      </c>
      <c r="J228" s="184">
        <f t="shared" si="14"/>
        <v>82500</v>
      </c>
      <c r="K228" s="102"/>
      <c r="L228" s="77">
        <f t="shared" si="12"/>
        <v>0.10000000000000009</v>
      </c>
      <c r="M228" s="102">
        <v>0.2</v>
      </c>
      <c r="N228" s="102">
        <v>0.2</v>
      </c>
      <c r="O228" s="4"/>
      <c r="P228" s="4"/>
      <c r="Q228" s="4"/>
      <c r="R228" s="4"/>
      <c r="S228" s="4"/>
      <c r="T228" s="4"/>
      <c r="U228" s="4"/>
      <c r="V228" s="4"/>
      <c r="W228" s="4" t="str">
        <f t="shared" si="15"/>
        <v>Belgique - Iran4619421hPower break 1</v>
      </c>
      <c r="X228" s="3" t="s">
        <v>282</v>
      </c>
    </row>
    <row r="229" spans="1:24" x14ac:dyDescent="0.25">
      <c r="A229" s="3" t="s">
        <v>391</v>
      </c>
      <c r="B229" s="3" t="s">
        <v>67</v>
      </c>
      <c r="C229" s="70">
        <v>46194</v>
      </c>
      <c r="D229" s="105" t="s">
        <v>79</v>
      </c>
      <c r="E229" s="3" t="s">
        <v>138</v>
      </c>
      <c r="F229" s="106">
        <f>'[1]CDM 2026 (3)'!$I63</f>
        <v>65000</v>
      </c>
      <c r="G229" s="104">
        <f>'[1]CDM 2026 (3)'!$H63</f>
        <v>4.6500000000000004</v>
      </c>
      <c r="H229" s="74">
        <f t="shared" si="13"/>
        <v>65000</v>
      </c>
      <c r="I229" s="102">
        <v>0.1</v>
      </c>
      <c r="J229" s="184">
        <f t="shared" si="14"/>
        <v>71500</v>
      </c>
      <c r="K229" s="102"/>
      <c r="L229" s="77">
        <f t="shared" si="12"/>
        <v>0.10000000000000009</v>
      </c>
      <c r="M229" s="4"/>
      <c r="N229" s="4"/>
      <c r="O229" s="102">
        <v>0.16</v>
      </c>
      <c r="P229" s="102">
        <v>0.14000000000000001</v>
      </c>
      <c r="Q229" s="102">
        <v>0.1</v>
      </c>
      <c r="R229" s="102">
        <v>0.06</v>
      </c>
      <c r="S229" s="102">
        <v>0.02</v>
      </c>
      <c r="T229" s="102">
        <v>0.04</v>
      </c>
      <c r="U229" s="102">
        <v>0.06</v>
      </c>
      <c r="V229" s="102">
        <v>0.1</v>
      </c>
      <c r="W229" s="4" t="str">
        <f t="shared" si="15"/>
        <v>Belgique - Iran4619421hMi-temps 1</v>
      </c>
      <c r="X229" s="3" t="s">
        <v>282</v>
      </c>
    </row>
    <row r="230" spans="1:24" x14ac:dyDescent="0.25">
      <c r="A230" s="3" t="s">
        <v>391</v>
      </c>
      <c r="B230" s="3" t="s">
        <v>67</v>
      </c>
      <c r="C230" s="70">
        <v>46194</v>
      </c>
      <c r="D230" s="105" t="s">
        <v>79</v>
      </c>
      <c r="E230" s="3" t="s">
        <v>139</v>
      </c>
      <c r="F230" s="106">
        <f>'[1]CDM 2026 (3)'!$I64</f>
        <v>60000</v>
      </c>
      <c r="G230" s="104">
        <f>'[1]CDM 2026 (3)'!$H64</f>
        <v>4.25</v>
      </c>
      <c r="H230" s="74">
        <f t="shared" si="13"/>
        <v>60000</v>
      </c>
      <c r="I230" s="102">
        <v>0.1</v>
      </c>
      <c r="J230" s="184">
        <f t="shared" si="14"/>
        <v>66000</v>
      </c>
      <c r="K230" s="102"/>
      <c r="L230" s="77">
        <f t="shared" si="12"/>
        <v>0.10000000000000009</v>
      </c>
      <c r="M230" s="4"/>
      <c r="N230" s="4"/>
      <c r="O230" s="102">
        <v>0.1</v>
      </c>
      <c r="P230" s="102">
        <v>0.06</v>
      </c>
      <c r="Q230" s="102">
        <v>0.04</v>
      </c>
      <c r="R230" s="102">
        <v>0.02</v>
      </c>
      <c r="S230" s="102">
        <v>0.02</v>
      </c>
      <c r="T230" s="102">
        <v>0.04</v>
      </c>
      <c r="U230" s="102">
        <v>0.06</v>
      </c>
      <c r="V230" s="102">
        <v>0.1</v>
      </c>
      <c r="W230" s="4" t="str">
        <f t="shared" si="15"/>
        <v>Belgique - Iran4619421hMi-temps 2</v>
      </c>
      <c r="X230" s="3" t="s">
        <v>282</v>
      </c>
    </row>
    <row r="231" spans="1:24" x14ac:dyDescent="0.25">
      <c r="A231" s="3" t="s">
        <v>391</v>
      </c>
      <c r="B231" s="3" t="s">
        <v>67</v>
      </c>
      <c r="C231" s="70">
        <v>46194</v>
      </c>
      <c r="D231" s="105" t="s">
        <v>79</v>
      </c>
      <c r="E231" s="3" t="s">
        <v>140</v>
      </c>
      <c r="F231" s="106">
        <f>'[1]CDM 2026 (3)'!$I65</f>
        <v>65000</v>
      </c>
      <c r="G231" s="104">
        <f>'[1]CDM 2026 (3)'!$H65</f>
        <v>4.6500000000000004</v>
      </c>
      <c r="H231" s="74">
        <f t="shared" si="13"/>
        <v>65000</v>
      </c>
      <c r="I231" s="102">
        <v>0.1</v>
      </c>
      <c r="J231" s="184">
        <f t="shared" si="14"/>
        <v>71500</v>
      </c>
      <c r="K231" s="102"/>
      <c r="L231" s="77">
        <f t="shared" si="12"/>
        <v>0.10000000000000009</v>
      </c>
      <c r="M231" s="4"/>
      <c r="N231" s="4"/>
      <c r="O231" s="102">
        <v>0.1</v>
      </c>
      <c r="P231" s="102">
        <v>0.06</v>
      </c>
      <c r="Q231" s="102">
        <v>0.04</v>
      </c>
      <c r="R231" s="102">
        <v>0.02</v>
      </c>
      <c r="S231" s="102">
        <v>0.06</v>
      </c>
      <c r="T231" s="102">
        <v>0.1</v>
      </c>
      <c r="U231" s="102">
        <v>0.14000000000000001</v>
      </c>
      <c r="V231" s="102">
        <v>0.16</v>
      </c>
      <c r="W231" s="4" t="str">
        <f t="shared" si="15"/>
        <v>Belgique - Iran4619421hMi-temps 3</v>
      </c>
      <c r="X231" s="3" t="s">
        <v>282</v>
      </c>
    </row>
    <row r="232" spans="1:24" x14ac:dyDescent="0.25">
      <c r="A232" s="3" t="s">
        <v>391</v>
      </c>
      <c r="B232" s="3" t="s">
        <v>67</v>
      </c>
      <c r="C232" s="70">
        <v>46194</v>
      </c>
      <c r="D232" s="105" t="s">
        <v>79</v>
      </c>
      <c r="E232" s="3" t="s">
        <v>244</v>
      </c>
      <c r="F232" s="106">
        <f>'[1]CDM 2026 (3)'!$I66</f>
        <v>75000</v>
      </c>
      <c r="G232" s="104">
        <f>'[1]CDM 2026 (3)'!$H66*0.95</f>
        <v>5.0824999999999996</v>
      </c>
      <c r="H232" s="74">
        <f t="shared" si="13"/>
        <v>75000</v>
      </c>
      <c r="I232" s="102">
        <v>0.1</v>
      </c>
      <c r="J232" s="184">
        <f t="shared" si="14"/>
        <v>82500</v>
      </c>
      <c r="K232" s="102"/>
      <c r="L232" s="77">
        <f t="shared" ref="L232:L288" si="16">J232/H232-1</f>
        <v>0.10000000000000009</v>
      </c>
      <c r="M232" s="102">
        <v>0.2</v>
      </c>
      <c r="N232" s="102">
        <v>0.2</v>
      </c>
      <c r="O232" s="4"/>
      <c r="P232" s="4"/>
      <c r="Q232" s="4"/>
      <c r="R232" s="4"/>
      <c r="S232" s="4"/>
      <c r="T232" s="4"/>
      <c r="U232" s="4"/>
      <c r="V232" s="4"/>
      <c r="W232" s="4" t="str">
        <f t="shared" si="15"/>
        <v>Belgique - Iran4619421hPower break 2</v>
      </c>
      <c r="X232" s="3" t="s">
        <v>282</v>
      </c>
    </row>
    <row r="233" spans="1:24" x14ac:dyDescent="0.25">
      <c r="A233" s="3" t="s">
        <v>391</v>
      </c>
      <c r="B233" s="3" t="s">
        <v>67</v>
      </c>
      <c r="C233" s="70">
        <v>46194</v>
      </c>
      <c r="D233" s="105" t="s">
        <v>79</v>
      </c>
      <c r="E233" s="3" t="s">
        <v>119</v>
      </c>
      <c r="F233" s="106">
        <f>'[1]CDM 2026 (3)'!$I67</f>
        <v>30000</v>
      </c>
      <c r="G233" s="104">
        <f>'[1]CDM 2026 (3)'!$H67</f>
        <v>2.5</v>
      </c>
      <c r="H233" s="74">
        <f t="shared" si="13"/>
        <v>30000</v>
      </c>
      <c r="I233" s="102">
        <v>0.1</v>
      </c>
      <c r="J233" s="184">
        <f t="shared" si="14"/>
        <v>33000</v>
      </c>
      <c r="K233" s="102"/>
      <c r="L233" s="77">
        <f t="shared" si="16"/>
        <v>0.10000000000000009</v>
      </c>
      <c r="M233" s="4"/>
      <c r="N233" s="4"/>
      <c r="O233" s="102">
        <v>0.16</v>
      </c>
      <c r="P233" s="102">
        <v>0.14000000000000001</v>
      </c>
      <c r="Q233" s="102">
        <v>0.1</v>
      </c>
      <c r="R233" s="102">
        <v>0.06</v>
      </c>
      <c r="S233" s="102">
        <v>0.04</v>
      </c>
      <c r="T233" s="102">
        <v>0.08</v>
      </c>
      <c r="U233" s="102">
        <v>0.12</v>
      </c>
      <c r="V233" s="102">
        <v>0.15</v>
      </c>
      <c r="W233" s="4" t="str">
        <f t="shared" si="15"/>
        <v>Belgique - Iran4619421hFin match</v>
      </c>
      <c r="X233" s="3" t="s">
        <v>282</v>
      </c>
    </row>
    <row r="234" spans="1:24" x14ac:dyDescent="0.25">
      <c r="A234" s="3" t="s">
        <v>391</v>
      </c>
      <c r="B234" s="3" t="s">
        <v>69</v>
      </c>
      <c r="C234" s="70">
        <v>46195</v>
      </c>
      <c r="D234" s="105" t="s">
        <v>81</v>
      </c>
      <c r="E234" s="3" t="s">
        <v>241</v>
      </c>
      <c r="F234" s="106">
        <f>'[1]CDM 2026 (3)'!$I92</f>
        <v>20000</v>
      </c>
      <c r="G234" s="104">
        <f>'[1]CDM 2026 (3)'!$H92</f>
        <v>1.7641025641025643</v>
      </c>
      <c r="H234" s="74">
        <f t="shared" si="13"/>
        <v>20000</v>
      </c>
      <c r="I234" s="102">
        <v>0.1</v>
      </c>
      <c r="J234" s="184">
        <f t="shared" si="14"/>
        <v>22000</v>
      </c>
      <c r="K234" s="102"/>
      <c r="L234" s="77">
        <f t="shared" si="16"/>
        <v>0.10000000000000009</v>
      </c>
      <c r="M234" s="4"/>
      <c r="N234" s="4"/>
      <c r="O234" s="102">
        <v>0.15</v>
      </c>
      <c r="P234" s="102">
        <v>0.12</v>
      </c>
      <c r="Q234" s="102">
        <v>0.08</v>
      </c>
      <c r="R234" s="102">
        <v>0.04</v>
      </c>
      <c r="S234" s="102">
        <v>0.06</v>
      </c>
      <c r="T234" s="102">
        <v>0.1</v>
      </c>
      <c r="U234" s="102">
        <v>0.14000000000000001</v>
      </c>
      <c r="V234" s="102">
        <v>0.16</v>
      </c>
      <c r="W234" s="4" t="str">
        <f t="shared" si="15"/>
        <v>Argentine - Autriche4619519hAvant Match</v>
      </c>
      <c r="X234" s="3" t="s">
        <v>282</v>
      </c>
    </row>
    <row r="235" spans="1:24" x14ac:dyDescent="0.25">
      <c r="A235" s="3" t="s">
        <v>391</v>
      </c>
      <c r="B235" s="3" t="s">
        <v>69</v>
      </c>
      <c r="C235" s="70">
        <v>46195</v>
      </c>
      <c r="D235" s="105" t="s">
        <v>81</v>
      </c>
      <c r="E235" s="3" t="s">
        <v>242</v>
      </c>
      <c r="F235" s="106">
        <f>'[1]CDM 2026 (3)'!$I93</f>
        <v>55000</v>
      </c>
      <c r="G235" s="104">
        <f>'[1]CDM 2026 (3)'!$H93</f>
        <v>4.4000000000000004</v>
      </c>
      <c r="H235" s="74">
        <f t="shared" si="13"/>
        <v>55000</v>
      </c>
      <c r="I235" s="102">
        <v>0.1</v>
      </c>
      <c r="J235" s="184">
        <f t="shared" si="14"/>
        <v>60500.000000000007</v>
      </c>
      <c r="K235" s="102"/>
      <c r="L235" s="77">
        <f t="shared" si="16"/>
        <v>0.10000000000000009</v>
      </c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 t="str">
        <f t="shared" si="15"/>
        <v>Argentine - Autriche4619519hHymnes / Golden</v>
      </c>
      <c r="X235" s="3" t="s">
        <v>282</v>
      </c>
    </row>
    <row r="236" spans="1:24" x14ac:dyDescent="0.25">
      <c r="A236" s="3" t="s">
        <v>391</v>
      </c>
      <c r="B236" s="3" t="s">
        <v>69</v>
      </c>
      <c r="C236" s="70">
        <v>46195</v>
      </c>
      <c r="D236" s="105" t="s">
        <v>81</v>
      </c>
      <c r="E236" s="3" t="s">
        <v>243</v>
      </c>
      <c r="F236" s="106">
        <f>'[1]CDM 2026 (3)'!$I94</f>
        <v>85000</v>
      </c>
      <c r="G236" s="104">
        <f>'[1]CDM 2026 (3)'!$H94*0.95</f>
        <v>7.03</v>
      </c>
      <c r="H236" s="74">
        <f t="shared" si="13"/>
        <v>85000</v>
      </c>
      <c r="I236" s="102">
        <v>0.1</v>
      </c>
      <c r="J236" s="184">
        <f t="shared" si="14"/>
        <v>93500.000000000015</v>
      </c>
      <c r="K236" s="102"/>
      <c r="L236" s="77">
        <f t="shared" si="16"/>
        <v>0.10000000000000009</v>
      </c>
      <c r="M236" s="102">
        <v>0.2</v>
      </c>
      <c r="N236" s="102">
        <v>0.2</v>
      </c>
      <c r="O236" s="4"/>
      <c r="P236" s="4"/>
      <c r="Q236" s="4"/>
      <c r="R236" s="4"/>
      <c r="S236" s="4"/>
      <c r="T236" s="4"/>
      <c r="U236" s="4"/>
      <c r="V236" s="4"/>
      <c r="W236" s="4" t="str">
        <f t="shared" si="15"/>
        <v>Argentine - Autriche4619519hPower break 1</v>
      </c>
      <c r="X236" s="3" t="s">
        <v>282</v>
      </c>
    </row>
    <row r="237" spans="1:24" x14ac:dyDescent="0.25">
      <c r="A237" s="3" t="s">
        <v>391</v>
      </c>
      <c r="B237" s="3" t="s">
        <v>69</v>
      </c>
      <c r="C237" s="70">
        <v>46195</v>
      </c>
      <c r="D237" s="105" t="s">
        <v>81</v>
      </c>
      <c r="E237" s="3" t="s">
        <v>138</v>
      </c>
      <c r="F237" s="106">
        <f>'[1]CDM 2026 (3)'!$I95</f>
        <v>70000</v>
      </c>
      <c r="G237" s="104">
        <f>'[1]CDM 2026 (3)'!$H95</f>
        <v>6.1</v>
      </c>
      <c r="H237" s="74">
        <f t="shared" si="13"/>
        <v>70000</v>
      </c>
      <c r="I237" s="102">
        <v>0.1</v>
      </c>
      <c r="J237" s="184">
        <f t="shared" si="14"/>
        <v>77000</v>
      </c>
      <c r="K237" s="102"/>
      <c r="L237" s="77">
        <f t="shared" si="16"/>
        <v>0.10000000000000009</v>
      </c>
      <c r="M237" s="4"/>
      <c r="N237" s="4"/>
      <c r="O237" s="102">
        <v>0.16</v>
      </c>
      <c r="P237" s="102">
        <v>0.14000000000000001</v>
      </c>
      <c r="Q237" s="102">
        <v>0.1</v>
      </c>
      <c r="R237" s="102">
        <v>0.06</v>
      </c>
      <c r="S237" s="102">
        <v>0.02</v>
      </c>
      <c r="T237" s="102">
        <v>0.04</v>
      </c>
      <c r="U237" s="102">
        <v>0.06</v>
      </c>
      <c r="V237" s="102">
        <v>0.1</v>
      </c>
      <c r="W237" s="4" t="str">
        <f t="shared" si="15"/>
        <v>Argentine - Autriche4619519hMi-temps 1</v>
      </c>
      <c r="X237" s="3" t="s">
        <v>282</v>
      </c>
    </row>
    <row r="238" spans="1:24" x14ac:dyDescent="0.25">
      <c r="A238" s="3" t="s">
        <v>391</v>
      </c>
      <c r="B238" s="3" t="s">
        <v>69</v>
      </c>
      <c r="C238" s="70">
        <v>46195</v>
      </c>
      <c r="D238" s="105" t="s">
        <v>81</v>
      </c>
      <c r="E238" s="3" t="s">
        <v>139</v>
      </c>
      <c r="F238" s="106">
        <f>'[1]CDM 2026 (3)'!$I96</f>
        <v>65000</v>
      </c>
      <c r="G238" s="104">
        <f>'[1]CDM 2026 (3)'!$H96</f>
        <v>5.65</v>
      </c>
      <c r="H238" s="74">
        <f t="shared" si="13"/>
        <v>65000</v>
      </c>
      <c r="I238" s="102">
        <v>0.1</v>
      </c>
      <c r="J238" s="184">
        <f t="shared" si="14"/>
        <v>71500</v>
      </c>
      <c r="K238" s="102"/>
      <c r="L238" s="77">
        <f t="shared" si="16"/>
        <v>0.10000000000000009</v>
      </c>
      <c r="M238" s="4"/>
      <c r="N238" s="4"/>
      <c r="O238" s="102">
        <v>0.1</v>
      </c>
      <c r="P238" s="102">
        <v>0.06</v>
      </c>
      <c r="Q238" s="102">
        <v>0.04</v>
      </c>
      <c r="R238" s="102">
        <v>0.02</v>
      </c>
      <c r="S238" s="102">
        <v>0.02</v>
      </c>
      <c r="T238" s="102">
        <v>0.04</v>
      </c>
      <c r="U238" s="102">
        <v>0.06</v>
      </c>
      <c r="V238" s="102">
        <v>0.1</v>
      </c>
      <c r="W238" s="4" t="str">
        <f t="shared" si="15"/>
        <v>Argentine - Autriche4619519hMi-temps 2</v>
      </c>
      <c r="X238" s="3" t="s">
        <v>282</v>
      </c>
    </row>
    <row r="239" spans="1:24" x14ac:dyDescent="0.25">
      <c r="A239" s="3" t="s">
        <v>391</v>
      </c>
      <c r="B239" s="3" t="s">
        <v>69</v>
      </c>
      <c r="C239" s="70">
        <v>46195</v>
      </c>
      <c r="D239" s="105" t="s">
        <v>81</v>
      </c>
      <c r="E239" s="3" t="s">
        <v>140</v>
      </c>
      <c r="F239" s="106">
        <f>'[1]CDM 2026 (3)'!$I97</f>
        <v>70000</v>
      </c>
      <c r="G239" s="104">
        <f>'[1]CDM 2026 (3)'!$H97</f>
        <v>6.1</v>
      </c>
      <c r="H239" s="74">
        <f t="shared" si="13"/>
        <v>70000</v>
      </c>
      <c r="I239" s="102">
        <v>0.1</v>
      </c>
      <c r="J239" s="184">
        <f t="shared" si="14"/>
        <v>77000</v>
      </c>
      <c r="K239" s="102"/>
      <c r="L239" s="77">
        <f t="shared" si="16"/>
        <v>0.10000000000000009</v>
      </c>
      <c r="M239" s="4"/>
      <c r="N239" s="4"/>
      <c r="O239" s="102">
        <v>0.1</v>
      </c>
      <c r="P239" s="102">
        <v>0.06</v>
      </c>
      <c r="Q239" s="102">
        <v>0.04</v>
      </c>
      <c r="R239" s="102">
        <v>0.02</v>
      </c>
      <c r="S239" s="102">
        <v>0.06</v>
      </c>
      <c r="T239" s="102">
        <v>0.1</v>
      </c>
      <c r="U239" s="102">
        <v>0.14000000000000001</v>
      </c>
      <c r="V239" s="102">
        <v>0.16</v>
      </c>
      <c r="W239" s="4" t="str">
        <f t="shared" si="15"/>
        <v>Argentine - Autriche4619519hMi-temps 3</v>
      </c>
      <c r="X239" s="3" t="s">
        <v>282</v>
      </c>
    </row>
    <row r="240" spans="1:24" x14ac:dyDescent="0.25">
      <c r="A240" s="3" t="s">
        <v>391</v>
      </c>
      <c r="B240" s="3" t="s">
        <v>69</v>
      </c>
      <c r="C240" s="70">
        <v>46195</v>
      </c>
      <c r="D240" s="105" t="s">
        <v>81</v>
      </c>
      <c r="E240" s="3" t="s">
        <v>244</v>
      </c>
      <c r="F240" s="106">
        <f>'[1]CDM 2026 (3)'!$I98</f>
        <v>85000</v>
      </c>
      <c r="G240" s="104">
        <f>'[1]CDM 2026 (3)'!$H98*0.95</f>
        <v>7.03</v>
      </c>
      <c r="H240" s="74">
        <f t="shared" si="13"/>
        <v>85000</v>
      </c>
      <c r="I240" s="102">
        <v>0.1</v>
      </c>
      <c r="J240" s="184">
        <f t="shared" si="14"/>
        <v>93500.000000000015</v>
      </c>
      <c r="K240" s="102"/>
      <c r="L240" s="77">
        <f t="shared" si="16"/>
        <v>0.10000000000000009</v>
      </c>
      <c r="M240" s="102">
        <v>0.2</v>
      </c>
      <c r="N240" s="102">
        <v>0.2</v>
      </c>
      <c r="O240" s="4"/>
      <c r="P240" s="4"/>
      <c r="Q240" s="4"/>
      <c r="R240" s="4"/>
      <c r="S240" s="4"/>
      <c r="T240" s="4"/>
      <c r="U240" s="4"/>
      <c r="V240" s="4"/>
      <c r="W240" s="4" t="str">
        <f t="shared" si="15"/>
        <v>Argentine - Autriche4619519hPower break 2</v>
      </c>
      <c r="X240" s="3" t="s">
        <v>282</v>
      </c>
    </row>
    <row r="241" spans="1:24" x14ac:dyDescent="0.25">
      <c r="A241" s="3" t="s">
        <v>391</v>
      </c>
      <c r="B241" s="3" t="s">
        <v>69</v>
      </c>
      <c r="C241" s="70">
        <v>46195</v>
      </c>
      <c r="D241" s="105" t="s">
        <v>81</v>
      </c>
      <c r="E241" s="3" t="s">
        <v>119</v>
      </c>
      <c r="F241" s="106">
        <f>'[1]CDM 2026 (3)'!$I99</f>
        <v>52000</v>
      </c>
      <c r="G241" s="104">
        <f>'[1]CDM 2026 (3)'!$H99</f>
        <v>4.55</v>
      </c>
      <c r="H241" s="74">
        <f t="shared" si="13"/>
        <v>52000</v>
      </c>
      <c r="I241" s="102">
        <v>0.1</v>
      </c>
      <c r="J241" s="184">
        <f t="shared" si="14"/>
        <v>57200.000000000007</v>
      </c>
      <c r="K241" s="102"/>
      <c r="L241" s="77">
        <f t="shared" si="16"/>
        <v>0.10000000000000009</v>
      </c>
      <c r="M241" s="4"/>
      <c r="N241" s="4"/>
      <c r="O241" s="102">
        <v>0.16</v>
      </c>
      <c r="P241" s="102">
        <v>0.14000000000000001</v>
      </c>
      <c r="Q241" s="102">
        <v>0.1</v>
      </c>
      <c r="R241" s="102">
        <v>0.06</v>
      </c>
      <c r="S241" s="102">
        <v>0.04</v>
      </c>
      <c r="T241" s="102">
        <v>0.08</v>
      </c>
      <c r="U241" s="102">
        <v>0.12</v>
      </c>
      <c r="V241" s="102">
        <v>0.15</v>
      </c>
      <c r="W241" s="4" t="str">
        <f t="shared" si="15"/>
        <v>Argentine - Autriche4619519hFin match</v>
      </c>
      <c r="X241" s="3" t="s">
        <v>282</v>
      </c>
    </row>
    <row r="242" spans="1:24" x14ac:dyDescent="0.25">
      <c r="A242" s="3" t="s">
        <v>391</v>
      </c>
      <c r="B242" s="3" t="s">
        <v>70</v>
      </c>
      <c r="C242" s="70">
        <v>46196</v>
      </c>
      <c r="D242" s="105" t="s">
        <v>82</v>
      </c>
      <c r="E242" s="3" t="s">
        <v>241</v>
      </c>
      <c r="F242" s="106">
        <f>'[1]CDM 2026 (3)'!$I140</f>
        <v>45000</v>
      </c>
      <c r="G242" s="104">
        <f>'[1]CDM 2026 (3)'!$H140</f>
        <v>3.2</v>
      </c>
      <c r="H242" s="74">
        <f t="shared" si="13"/>
        <v>45000</v>
      </c>
      <c r="I242" s="102">
        <v>0.1</v>
      </c>
      <c r="J242" s="184">
        <f t="shared" si="14"/>
        <v>49500.000000000007</v>
      </c>
      <c r="K242" s="102"/>
      <c r="L242" s="77">
        <f t="shared" si="16"/>
        <v>0.10000000000000009</v>
      </c>
      <c r="M242" s="4"/>
      <c r="N242" s="4"/>
      <c r="O242" s="102">
        <v>0.15</v>
      </c>
      <c r="P242" s="102">
        <v>0.12</v>
      </c>
      <c r="Q242" s="102">
        <v>0.08</v>
      </c>
      <c r="R242" s="102">
        <v>0.04</v>
      </c>
      <c r="S242" s="102">
        <v>0.06</v>
      </c>
      <c r="T242" s="102">
        <v>0.1</v>
      </c>
      <c r="U242" s="102">
        <v>0.14000000000000001</v>
      </c>
      <c r="V242" s="102">
        <v>0.16</v>
      </c>
      <c r="W242" s="4" t="str">
        <f t="shared" si="15"/>
        <v>Angleterre - Ghana4619622hAvant Match</v>
      </c>
      <c r="X242" s="3" t="s">
        <v>282</v>
      </c>
    </row>
    <row r="243" spans="1:24" x14ac:dyDescent="0.25">
      <c r="A243" s="3" t="s">
        <v>391</v>
      </c>
      <c r="B243" s="3" t="s">
        <v>70</v>
      </c>
      <c r="C243" s="70">
        <v>46196</v>
      </c>
      <c r="D243" s="105" t="s">
        <v>82</v>
      </c>
      <c r="E243" s="3" t="s">
        <v>242</v>
      </c>
      <c r="F243" s="106">
        <f>'[1]CDM 2026 (3)'!$I141</f>
        <v>70000</v>
      </c>
      <c r="G243" s="104">
        <f>'[1]CDM 2026 (3)'!$H141</f>
        <v>4.6500000000000004</v>
      </c>
      <c r="H243" s="74">
        <f t="shared" si="13"/>
        <v>70000</v>
      </c>
      <c r="I243" s="102">
        <v>0.1</v>
      </c>
      <c r="J243" s="184">
        <f t="shared" si="14"/>
        <v>77000</v>
      </c>
      <c r="K243" s="102"/>
      <c r="L243" s="77">
        <f t="shared" si="16"/>
        <v>0.10000000000000009</v>
      </c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 t="str">
        <f t="shared" si="15"/>
        <v>Angleterre - Ghana4619622hHymnes / Golden</v>
      </c>
      <c r="X243" s="3" t="s">
        <v>282</v>
      </c>
    </row>
    <row r="244" spans="1:24" x14ac:dyDescent="0.25">
      <c r="A244" s="3" t="s">
        <v>391</v>
      </c>
      <c r="B244" s="3" t="s">
        <v>70</v>
      </c>
      <c r="C244" s="70">
        <v>46196</v>
      </c>
      <c r="D244" s="105" t="s">
        <v>82</v>
      </c>
      <c r="E244" s="3" t="s">
        <v>243</v>
      </c>
      <c r="F244" s="106">
        <f>'[1]CDM 2026 (3)'!$I142</f>
        <v>85000</v>
      </c>
      <c r="G244" s="104">
        <f>'[1]CDM 2026 (3)'!$H142*0.95</f>
        <v>6.46</v>
      </c>
      <c r="H244" s="74">
        <f t="shared" si="13"/>
        <v>85000</v>
      </c>
      <c r="I244" s="102">
        <v>0.1</v>
      </c>
      <c r="J244" s="184">
        <f t="shared" si="14"/>
        <v>93500.000000000015</v>
      </c>
      <c r="K244" s="102"/>
      <c r="L244" s="77">
        <f t="shared" si="16"/>
        <v>0.10000000000000009</v>
      </c>
      <c r="M244" s="102">
        <v>0.2</v>
      </c>
      <c r="N244" s="102">
        <v>0.2</v>
      </c>
      <c r="O244" s="4"/>
      <c r="P244" s="4"/>
      <c r="Q244" s="4"/>
      <c r="R244" s="4"/>
      <c r="S244" s="4"/>
      <c r="T244" s="4"/>
      <c r="U244" s="4"/>
      <c r="V244" s="4"/>
      <c r="W244" s="4" t="str">
        <f t="shared" si="15"/>
        <v>Angleterre - Ghana4619622hPower break 1</v>
      </c>
      <c r="X244" s="3" t="s">
        <v>282</v>
      </c>
    </row>
    <row r="245" spans="1:24" x14ac:dyDescent="0.25">
      <c r="A245" s="3" t="s">
        <v>391</v>
      </c>
      <c r="B245" s="3" t="s">
        <v>70</v>
      </c>
      <c r="C245" s="70">
        <v>46196</v>
      </c>
      <c r="D245" s="105" t="s">
        <v>82</v>
      </c>
      <c r="E245" s="3" t="s">
        <v>138</v>
      </c>
      <c r="F245" s="106">
        <f>'[1]CDM 2026 (3)'!$I143</f>
        <v>70000</v>
      </c>
      <c r="G245" s="104">
        <f>'[1]CDM 2026 (3)'!$H143</f>
        <v>5.6</v>
      </c>
      <c r="H245" s="74">
        <f t="shared" si="13"/>
        <v>70000</v>
      </c>
      <c r="I245" s="102">
        <v>0.1</v>
      </c>
      <c r="J245" s="184">
        <f t="shared" si="14"/>
        <v>77000</v>
      </c>
      <c r="K245" s="102"/>
      <c r="L245" s="77">
        <f t="shared" si="16"/>
        <v>0.10000000000000009</v>
      </c>
      <c r="M245" s="4"/>
      <c r="N245" s="4"/>
      <c r="O245" s="102">
        <v>0.16</v>
      </c>
      <c r="P245" s="102">
        <v>0.14000000000000001</v>
      </c>
      <c r="Q245" s="102">
        <v>0.1</v>
      </c>
      <c r="R245" s="102">
        <v>0.06</v>
      </c>
      <c r="S245" s="102">
        <v>0.02</v>
      </c>
      <c r="T245" s="102">
        <v>0.04</v>
      </c>
      <c r="U245" s="102">
        <v>0.06</v>
      </c>
      <c r="V245" s="102">
        <v>0.1</v>
      </c>
      <c r="W245" s="4" t="str">
        <f t="shared" si="15"/>
        <v>Angleterre - Ghana4619622hMi-temps 1</v>
      </c>
      <c r="X245" s="3" t="s">
        <v>282</v>
      </c>
    </row>
    <row r="246" spans="1:24" x14ac:dyDescent="0.25">
      <c r="A246" s="3" t="s">
        <v>391</v>
      </c>
      <c r="B246" s="3" t="s">
        <v>70</v>
      </c>
      <c r="C246" s="70">
        <v>46196</v>
      </c>
      <c r="D246" s="105" t="s">
        <v>82</v>
      </c>
      <c r="E246" s="3" t="s">
        <v>139</v>
      </c>
      <c r="F246" s="106">
        <f>'[1]CDM 2026 (3)'!$I144</f>
        <v>65000</v>
      </c>
      <c r="G246" s="104">
        <f>'[1]CDM 2026 (3)'!$H144</f>
        <v>5.2</v>
      </c>
      <c r="H246" s="74">
        <f t="shared" si="13"/>
        <v>65000</v>
      </c>
      <c r="I246" s="102">
        <v>0.1</v>
      </c>
      <c r="J246" s="184">
        <f t="shared" si="14"/>
        <v>71500</v>
      </c>
      <c r="K246" s="102"/>
      <c r="L246" s="77">
        <f t="shared" si="16"/>
        <v>0.10000000000000009</v>
      </c>
      <c r="M246" s="4"/>
      <c r="N246" s="4"/>
      <c r="O246" s="102">
        <v>0.1</v>
      </c>
      <c r="P246" s="102">
        <v>0.06</v>
      </c>
      <c r="Q246" s="102">
        <v>0.04</v>
      </c>
      <c r="R246" s="102">
        <v>0.02</v>
      </c>
      <c r="S246" s="102">
        <v>0.02</v>
      </c>
      <c r="T246" s="102">
        <v>0.04</v>
      </c>
      <c r="U246" s="102">
        <v>0.06</v>
      </c>
      <c r="V246" s="102">
        <v>0.1</v>
      </c>
      <c r="W246" s="4" t="str">
        <f t="shared" si="15"/>
        <v>Angleterre - Ghana4619622hMi-temps 2</v>
      </c>
      <c r="X246" s="3" t="s">
        <v>282</v>
      </c>
    </row>
    <row r="247" spans="1:24" x14ac:dyDescent="0.25">
      <c r="A247" s="3" t="s">
        <v>391</v>
      </c>
      <c r="B247" s="3" t="s">
        <v>70</v>
      </c>
      <c r="C247" s="70">
        <v>46196</v>
      </c>
      <c r="D247" s="105" t="s">
        <v>82</v>
      </c>
      <c r="E247" s="3" t="s">
        <v>140</v>
      </c>
      <c r="F247" s="106">
        <f>'[1]CDM 2026 (3)'!$I145</f>
        <v>70000</v>
      </c>
      <c r="G247" s="104">
        <f>'[1]CDM 2026 (3)'!$H145</f>
        <v>5.6</v>
      </c>
      <c r="H247" s="74">
        <f t="shared" si="13"/>
        <v>70000</v>
      </c>
      <c r="I247" s="102">
        <v>0.1</v>
      </c>
      <c r="J247" s="184">
        <f t="shared" si="14"/>
        <v>77000</v>
      </c>
      <c r="K247" s="102"/>
      <c r="L247" s="77">
        <f t="shared" si="16"/>
        <v>0.10000000000000009</v>
      </c>
      <c r="M247" s="4"/>
      <c r="N247" s="4"/>
      <c r="O247" s="102">
        <v>0.1</v>
      </c>
      <c r="P247" s="102">
        <v>0.06</v>
      </c>
      <c r="Q247" s="102">
        <v>0.04</v>
      </c>
      <c r="R247" s="102">
        <v>0.02</v>
      </c>
      <c r="S247" s="102">
        <v>0.06</v>
      </c>
      <c r="T247" s="102">
        <v>0.1</v>
      </c>
      <c r="U247" s="102">
        <v>0.14000000000000001</v>
      </c>
      <c r="V247" s="102">
        <v>0.16</v>
      </c>
      <c r="W247" s="4" t="str">
        <f t="shared" si="15"/>
        <v>Angleterre - Ghana4619622hMi-temps 3</v>
      </c>
      <c r="X247" s="3" t="s">
        <v>282</v>
      </c>
    </row>
    <row r="248" spans="1:24" x14ac:dyDescent="0.25">
      <c r="A248" s="3" t="s">
        <v>391</v>
      </c>
      <c r="B248" s="3" t="s">
        <v>70</v>
      </c>
      <c r="C248" s="70">
        <v>46196</v>
      </c>
      <c r="D248" s="105" t="s">
        <v>82</v>
      </c>
      <c r="E248" s="3" t="s">
        <v>244</v>
      </c>
      <c r="F248" s="106">
        <f>'[1]CDM 2026 (3)'!$I146</f>
        <v>85000</v>
      </c>
      <c r="G248" s="104">
        <f>'[1]CDM 2026 (3)'!$H146*0.95</f>
        <v>6.46</v>
      </c>
      <c r="H248" s="74">
        <f t="shared" si="13"/>
        <v>85000</v>
      </c>
      <c r="I248" s="102">
        <v>0.1</v>
      </c>
      <c r="J248" s="184">
        <f t="shared" si="14"/>
        <v>93500.000000000015</v>
      </c>
      <c r="K248" s="102"/>
      <c r="L248" s="77">
        <f t="shared" si="16"/>
        <v>0.10000000000000009</v>
      </c>
      <c r="M248" s="102">
        <v>0.2</v>
      </c>
      <c r="N248" s="102">
        <v>0.2</v>
      </c>
      <c r="O248" s="4"/>
      <c r="P248" s="4"/>
      <c r="Q248" s="4"/>
      <c r="R248" s="4"/>
      <c r="S248" s="4"/>
      <c r="T248" s="4"/>
      <c r="U248" s="4"/>
      <c r="V248" s="4"/>
      <c r="W248" s="4" t="str">
        <f t="shared" si="15"/>
        <v>Angleterre - Ghana4619622hPower break 2</v>
      </c>
      <c r="X248" s="3" t="s">
        <v>282</v>
      </c>
    </row>
    <row r="249" spans="1:24" x14ac:dyDescent="0.25">
      <c r="A249" s="3" t="s">
        <v>391</v>
      </c>
      <c r="B249" s="3" t="s">
        <v>70</v>
      </c>
      <c r="C249" s="70">
        <v>46196</v>
      </c>
      <c r="D249" s="105" t="s">
        <v>82</v>
      </c>
      <c r="E249" s="3" t="s">
        <v>119</v>
      </c>
      <c r="F249" s="106">
        <f>'[1]CDM 2026 (3)'!$I147</f>
        <v>16000</v>
      </c>
      <c r="G249" s="104">
        <f>'[1]CDM 2026 (3)'!$H147</f>
        <v>1.8</v>
      </c>
      <c r="H249" s="74">
        <f t="shared" si="13"/>
        <v>16000</v>
      </c>
      <c r="I249" s="102">
        <v>0.1</v>
      </c>
      <c r="J249" s="184">
        <f t="shared" si="14"/>
        <v>17600</v>
      </c>
      <c r="K249" s="102"/>
      <c r="L249" s="77">
        <f t="shared" si="16"/>
        <v>0.10000000000000009</v>
      </c>
      <c r="M249" s="4"/>
      <c r="N249" s="4"/>
      <c r="O249" s="102">
        <v>0.16</v>
      </c>
      <c r="P249" s="102">
        <v>0.14000000000000001</v>
      </c>
      <c r="Q249" s="102">
        <v>0.1</v>
      </c>
      <c r="R249" s="102">
        <v>0.06</v>
      </c>
      <c r="S249" s="102">
        <v>0.04</v>
      </c>
      <c r="T249" s="102">
        <v>0.08</v>
      </c>
      <c r="U249" s="102">
        <v>0.12</v>
      </c>
      <c r="V249" s="102">
        <v>0.15</v>
      </c>
      <c r="W249" s="4" t="str">
        <f t="shared" si="15"/>
        <v>Angleterre - Ghana4619622hFin match</v>
      </c>
      <c r="X249" s="3" t="s">
        <v>282</v>
      </c>
    </row>
    <row r="250" spans="1:24" x14ac:dyDescent="0.25">
      <c r="A250" s="3" t="s">
        <v>391</v>
      </c>
      <c r="B250" s="3" t="s">
        <v>77</v>
      </c>
      <c r="C250" s="70">
        <v>46200</v>
      </c>
      <c r="D250" s="105" t="s">
        <v>84</v>
      </c>
      <c r="E250" s="3" t="s">
        <v>241</v>
      </c>
      <c r="F250" s="106">
        <f>'[1]CDM 2026 (4)'!$I92</f>
        <v>28000</v>
      </c>
      <c r="G250" s="104">
        <f>'[1]CDM 2026 (4)'!$H92</f>
        <v>2.2000000000000002</v>
      </c>
      <c r="H250" s="74">
        <f t="shared" si="13"/>
        <v>28000</v>
      </c>
      <c r="I250" s="102">
        <v>0.1</v>
      </c>
      <c r="J250" s="184">
        <f t="shared" si="14"/>
        <v>30800.000000000004</v>
      </c>
      <c r="K250" s="102"/>
      <c r="L250" s="77">
        <f t="shared" si="16"/>
        <v>0.10000000000000009</v>
      </c>
      <c r="M250" s="4"/>
      <c r="N250" s="4"/>
      <c r="O250" s="102">
        <v>0.15</v>
      </c>
      <c r="P250" s="102">
        <v>0.12</v>
      </c>
      <c r="Q250" s="102">
        <v>0.08</v>
      </c>
      <c r="R250" s="102">
        <v>0.04</v>
      </c>
      <c r="S250" s="102">
        <v>0.06</v>
      </c>
      <c r="T250" s="102">
        <v>0.1</v>
      </c>
      <c r="U250" s="102">
        <v>0.14000000000000001</v>
      </c>
      <c r="V250" s="102">
        <v>0.16</v>
      </c>
      <c r="W250" s="4" t="str">
        <f t="shared" si="15"/>
        <v>Panama - Angleterre4620023hAvant Match</v>
      </c>
      <c r="X250" s="3" t="s">
        <v>282</v>
      </c>
    </row>
    <row r="251" spans="1:24" x14ac:dyDescent="0.25">
      <c r="A251" s="3" t="s">
        <v>391</v>
      </c>
      <c r="B251" s="3" t="s">
        <v>77</v>
      </c>
      <c r="C251" s="70">
        <v>46200</v>
      </c>
      <c r="D251" s="105" t="s">
        <v>84</v>
      </c>
      <c r="E251" s="3" t="s">
        <v>242</v>
      </c>
      <c r="F251" s="106">
        <f>'[1]CDM 2026 (4)'!$I93</f>
        <v>40000</v>
      </c>
      <c r="G251" s="104">
        <f>'[1]CDM 2026 (4)'!$H93</f>
        <v>2.95</v>
      </c>
      <c r="H251" s="74">
        <f t="shared" si="13"/>
        <v>40000</v>
      </c>
      <c r="I251" s="102">
        <v>0.1</v>
      </c>
      <c r="J251" s="184">
        <f t="shared" si="14"/>
        <v>44000</v>
      </c>
      <c r="K251" s="102"/>
      <c r="L251" s="77">
        <f t="shared" si="16"/>
        <v>0.10000000000000009</v>
      </c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 t="str">
        <f t="shared" si="15"/>
        <v>Panama - Angleterre4620023hHymnes / Golden</v>
      </c>
      <c r="X251" s="3" t="s">
        <v>282</v>
      </c>
    </row>
    <row r="252" spans="1:24" x14ac:dyDescent="0.25">
      <c r="A252" s="3" t="s">
        <v>391</v>
      </c>
      <c r="B252" s="3" t="s">
        <v>77</v>
      </c>
      <c r="C252" s="70">
        <v>46200</v>
      </c>
      <c r="D252" s="105" t="s">
        <v>84</v>
      </c>
      <c r="E252" s="3" t="s">
        <v>243</v>
      </c>
      <c r="F252" s="106">
        <f>'[1]CDM 2026 (4)'!$I94</f>
        <v>50000</v>
      </c>
      <c r="G252" s="104">
        <f>'[1]CDM 2026 (4)'!$H94*0.95</f>
        <v>3.8</v>
      </c>
      <c r="H252" s="74">
        <f t="shared" si="13"/>
        <v>50000</v>
      </c>
      <c r="I252" s="102">
        <v>0.1</v>
      </c>
      <c r="J252" s="184">
        <f t="shared" si="14"/>
        <v>55000.000000000007</v>
      </c>
      <c r="K252" s="102"/>
      <c r="L252" s="77">
        <f t="shared" si="16"/>
        <v>0.10000000000000009</v>
      </c>
      <c r="M252" s="102">
        <v>0.2</v>
      </c>
      <c r="N252" s="102">
        <v>0.2</v>
      </c>
      <c r="O252" s="4"/>
      <c r="P252" s="4"/>
      <c r="Q252" s="4"/>
      <c r="R252" s="4"/>
      <c r="S252" s="4"/>
      <c r="T252" s="4"/>
      <c r="U252" s="4"/>
      <c r="V252" s="4"/>
      <c r="W252" s="4" t="str">
        <f t="shared" si="15"/>
        <v>Panama - Angleterre4620023hPower break 1</v>
      </c>
      <c r="X252" s="3" t="s">
        <v>282</v>
      </c>
    </row>
    <row r="253" spans="1:24" x14ac:dyDescent="0.25">
      <c r="A253" s="3" t="s">
        <v>391</v>
      </c>
      <c r="B253" s="3" t="s">
        <v>77</v>
      </c>
      <c r="C253" s="70">
        <v>46200</v>
      </c>
      <c r="D253" s="105" t="s">
        <v>84</v>
      </c>
      <c r="E253" s="3" t="s">
        <v>138</v>
      </c>
      <c r="F253" s="106">
        <f>'[1]CDM 2026 (4)'!$I95</f>
        <v>40000</v>
      </c>
      <c r="G253" s="104">
        <f>'[1]CDM 2026 (4)'!$H95</f>
        <v>3.2</v>
      </c>
      <c r="H253" s="74">
        <f t="shared" si="13"/>
        <v>40000</v>
      </c>
      <c r="I253" s="102">
        <v>0.1</v>
      </c>
      <c r="J253" s="184">
        <f t="shared" si="14"/>
        <v>44000</v>
      </c>
      <c r="K253" s="102"/>
      <c r="L253" s="77">
        <f t="shared" si="16"/>
        <v>0.10000000000000009</v>
      </c>
      <c r="M253" s="4"/>
      <c r="N253" s="4"/>
      <c r="O253" s="102">
        <v>0.16</v>
      </c>
      <c r="P253" s="102">
        <v>0.14000000000000001</v>
      </c>
      <c r="Q253" s="102">
        <v>0.1</v>
      </c>
      <c r="R253" s="102">
        <v>0.06</v>
      </c>
      <c r="S253" s="102">
        <v>0.02</v>
      </c>
      <c r="T253" s="102">
        <v>0.04</v>
      </c>
      <c r="U253" s="102">
        <v>0.06</v>
      </c>
      <c r="V253" s="102">
        <v>0.1</v>
      </c>
      <c r="W253" s="4" t="str">
        <f t="shared" si="15"/>
        <v>Panama - Angleterre4620023hMi-temps 1</v>
      </c>
      <c r="X253" s="3" t="s">
        <v>282</v>
      </c>
    </row>
    <row r="254" spans="1:24" x14ac:dyDescent="0.25">
      <c r="A254" s="3" t="s">
        <v>391</v>
      </c>
      <c r="B254" s="3" t="s">
        <v>77</v>
      </c>
      <c r="C254" s="70">
        <v>46200</v>
      </c>
      <c r="D254" s="105" t="s">
        <v>84</v>
      </c>
      <c r="E254" s="3" t="s">
        <v>139</v>
      </c>
      <c r="F254" s="106">
        <f>'[1]CDM 2026 (4)'!$I96</f>
        <v>35000</v>
      </c>
      <c r="G254" s="104">
        <f>'[1]CDM 2026 (4)'!$H96</f>
        <v>2.8</v>
      </c>
      <c r="H254" s="74">
        <f t="shared" si="13"/>
        <v>35000</v>
      </c>
      <c r="I254" s="102">
        <v>0.1</v>
      </c>
      <c r="J254" s="184">
        <f t="shared" si="14"/>
        <v>38500</v>
      </c>
      <c r="K254" s="102"/>
      <c r="L254" s="77">
        <f t="shared" si="16"/>
        <v>0.10000000000000009</v>
      </c>
      <c r="M254" s="4"/>
      <c r="N254" s="4"/>
      <c r="O254" s="102">
        <v>0.1</v>
      </c>
      <c r="P254" s="102">
        <v>0.06</v>
      </c>
      <c r="Q254" s="102">
        <v>0.04</v>
      </c>
      <c r="R254" s="102">
        <v>0.02</v>
      </c>
      <c r="S254" s="102">
        <v>0.02</v>
      </c>
      <c r="T254" s="102">
        <v>0.04</v>
      </c>
      <c r="U254" s="102">
        <v>0.06</v>
      </c>
      <c r="V254" s="102">
        <v>0.1</v>
      </c>
      <c r="W254" s="4" t="str">
        <f t="shared" si="15"/>
        <v>Panama - Angleterre4620023hMi-temps 2</v>
      </c>
      <c r="X254" s="3" t="s">
        <v>282</v>
      </c>
    </row>
    <row r="255" spans="1:24" x14ac:dyDescent="0.25">
      <c r="A255" s="3" t="s">
        <v>391</v>
      </c>
      <c r="B255" s="3" t="s">
        <v>77</v>
      </c>
      <c r="C255" s="70">
        <v>46200</v>
      </c>
      <c r="D255" s="105" t="s">
        <v>84</v>
      </c>
      <c r="E255" s="3" t="s">
        <v>140</v>
      </c>
      <c r="F255" s="106">
        <f>'[1]CDM 2026 (4)'!$I97</f>
        <v>40000</v>
      </c>
      <c r="G255" s="104">
        <f>'[1]CDM 2026 (4)'!$H97</f>
        <v>3.2</v>
      </c>
      <c r="H255" s="74">
        <f t="shared" si="13"/>
        <v>40000</v>
      </c>
      <c r="I255" s="102">
        <v>0.1</v>
      </c>
      <c r="J255" s="184">
        <f t="shared" si="14"/>
        <v>44000</v>
      </c>
      <c r="K255" s="102"/>
      <c r="L255" s="77">
        <f t="shared" si="16"/>
        <v>0.10000000000000009</v>
      </c>
      <c r="M255" s="4"/>
      <c r="N255" s="4"/>
      <c r="O255" s="102">
        <v>0.1</v>
      </c>
      <c r="P255" s="102">
        <v>0.06</v>
      </c>
      <c r="Q255" s="102">
        <v>0.04</v>
      </c>
      <c r="R255" s="102">
        <v>0.02</v>
      </c>
      <c r="S255" s="102">
        <v>0.06</v>
      </c>
      <c r="T255" s="102">
        <v>0.1</v>
      </c>
      <c r="U255" s="102">
        <v>0.14000000000000001</v>
      </c>
      <c r="V255" s="102">
        <v>0.16</v>
      </c>
      <c r="W255" s="4" t="str">
        <f t="shared" si="15"/>
        <v>Panama - Angleterre4620023hMi-temps 3</v>
      </c>
      <c r="X255" s="3" t="s">
        <v>282</v>
      </c>
    </row>
    <row r="256" spans="1:24" x14ac:dyDescent="0.25">
      <c r="A256" s="3" t="s">
        <v>391</v>
      </c>
      <c r="B256" s="3" t="s">
        <v>77</v>
      </c>
      <c r="C256" s="70">
        <v>46200</v>
      </c>
      <c r="D256" s="105" t="s">
        <v>84</v>
      </c>
      <c r="E256" s="3" t="s">
        <v>244</v>
      </c>
      <c r="F256" s="106">
        <f>'[1]CDM 2026 (4)'!$I98</f>
        <v>45000</v>
      </c>
      <c r="G256" s="104">
        <f>'[1]CDM 2026 (4)'!$H98*0.95</f>
        <v>3.42</v>
      </c>
      <c r="H256" s="74">
        <f t="shared" si="13"/>
        <v>45000</v>
      </c>
      <c r="I256" s="102">
        <v>0.1</v>
      </c>
      <c r="J256" s="184">
        <f t="shared" si="14"/>
        <v>49500.000000000007</v>
      </c>
      <c r="K256" s="102"/>
      <c r="L256" s="77">
        <f t="shared" si="16"/>
        <v>0.10000000000000009</v>
      </c>
      <c r="M256" s="102">
        <v>0.2</v>
      </c>
      <c r="N256" s="102">
        <v>0.2</v>
      </c>
      <c r="O256" s="4"/>
      <c r="P256" s="4"/>
      <c r="Q256" s="4"/>
      <c r="R256" s="4"/>
      <c r="S256" s="4"/>
      <c r="T256" s="4"/>
      <c r="U256" s="4"/>
      <c r="V256" s="4"/>
      <c r="W256" s="4" t="str">
        <f t="shared" si="15"/>
        <v>Panama - Angleterre4620023hPower break 2</v>
      </c>
      <c r="X256" s="3" t="s">
        <v>282</v>
      </c>
    </row>
    <row r="257" spans="1:24" x14ac:dyDescent="0.25">
      <c r="A257" s="3" t="s">
        <v>391</v>
      </c>
      <c r="B257" s="3" t="s">
        <v>77</v>
      </c>
      <c r="C257" s="70">
        <v>46200</v>
      </c>
      <c r="D257" s="105" t="s">
        <v>84</v>
      </c>
      <c r="E257" s="3" t="s">
        <v>119</v>
      </c>
      <c r="F257" s="106">
        <f>'[1]CDM 2026 (4)'!$I99</f>
        <v>12000</v>
      </c>
      <c r="G257" s="104">
        <f>'[1]CDM 2026 (4)'!$H99</f>
        <v>1.3</v>
      </c>
      <c r="H257" s="74">
        <f t="shared" si="13"/>
        <v>12000</v>
      </c>
      <c r="I257" s="102">
        <v>0.1</v>
      </c>
      <c r="J257" s="184">
        <f t="shared" si="14"/>
        <v>13200.000000000002</v>
      </c>
      <c r="K257" s="102"/>
      <c r="L257" s="77">
        <f t="shared" si="16"/>
        <v>0.10000000000000009</v>
      </c>
      <c r="M257" s="4"/>
      <c r="N257" s="4"/>
      <c r="O257" s="102">
        <v>0.16</v>
      </c>
      <c r="P257" s="102">
        <v>0.14000000000000001</v>
      </c>
      <c r="Q257" s="102">
        <v>0.1</v>
      </c>
      <c r="R257" s="102">
        <v>0.06</v>
      </c>
      <c r="S257" s="102">
        <v>0.04</v>
      </c>
      <c r="T257" s="102">
        <v>0.08</v>
      </c>
      <c r="U257" s="102">
        <v>0.12</v>
      </c>
      <c r="V257" s="102">
        <v>0.15</v>
      </c>
      <c r="W257" s="4" t="str">
        <f t="shared" si="15"/>
        <v>Panama - Angleterre4620023hFin match</v>
      </c>
      <c r="X257" s="3" t="s">
        <v>282</v>
      </c>
    </row>
    <row r="258" spans="1:24" x14ac:dyDescent="0.25">
      <c r="A258" s="3" t="s">
        <v>283</v>
      </c>
      <c r="B258" s="3" t="s">
        <v>184</v>
      </c>
      <c r="C258" s="70">
        <v>46203</v>
      </c>
      <c r="D258" s="105" t="s">
        <v>84</v>
      </c>
      <c r="E258" s="3" t="s">
        <v>241</v>
      </c>
      <c r="F258" s="106">
        <f>'[1]CDM 2026 16ème'!I95</f>
        <v>95000</v>
      </c>
      <c r="G258" s="104">
        <f>'[1]CDM 2026 16ème'!H95</f>
        <v>6.8</v>
      </c>
      <c r="H258" s="74">
        <f t="shared" si="13"/>
        <v>95000</v>
      </c>
      <c r="I258" s="102">
        <v>0.05</v>
      </c>
      <c r="J258" s="184">
        <f t="shared" si="14"/>
        <v>99750</v>
      </c>
      <c r="K258" s="102"/>
      <c r="L258" s="77">
        <f t="shared" si="16"/>
        <v>5.0000000000000044E-2</v>
      </c>
      <c r="M258" s="4"/>
      <c r="N258" s="4"/>
      <c r="O258" s="102">
        <v>0.15</v>
      </c>
      <c r="P258" s="102">
        <v>0.12</v>
      </c>
      <c r="Q258" s="102">
        <v>0.08</v>
      </c>
      <c r="R258" s="102">
        <v>0.04</v>
      </c>
      <c r="S258" s="102">
        <v>0.08</v>
      </c>
      <c r="T258" s="102">
        <v>0.12</v>
      </c>
      <c r="U258" s="102">
        <v>0.16</v>
      </c>
      <c r="V258" s="102">
        <v>0.2</v>
      </c>
      <c r="W258" s="4" t="str">
        <f t="shared" si="15"/>
        <v>France - 3ème4620323hAvant Match</v>
      </c>
      <c r="X258" s="3" t="s">
        <v>283</v>
      </c>
    </row>
    <row r="259" spans="1:24" x14ac:dyDescent="0.25">
      <c r="A259" s="3" t="s">
        <v>283</v>
      </c>
      <c r="B259" s="3" t="s">
        <v>184</v>
      </c>
      <c r="C259" s="70">
        <v>46203</v>
      </c>
      <c r="D259" s="105" t="s">
        <v>84</v>
      </c>
      <c r="E259" s="3" t="s">
        <v>242</v>
      </c>
      <c r="F259" s="106">
        <f>'[1]CDM 2026 16ème'!I96</f>
        <v>240000</v>
      </c>
      <c r="G259" s="104">
        <f>'[1]CDM 2026 16ème'!H96</f>
        <v>16</v>
      </c>
      <c r="H259" s="74">
        <f t="shared" ref="H259:H310" si="17">F259</f>
        <v>240000</v>
      </c>
      <c r="I259" s="102">
        <v>0.05</v>
      </c>
      <c r="J259" s="184">
        <f t="shared" ref="J259:J310" si="18">((H259*(1+I259)*(1+K259)))</f>
        <v>252000</v>
      </c>
      <c r="K259" s="102"/>
      <c r="L259" s="77">
        <f t="shared" si="16"/>
        <v>5.0000000000000044E-2</v>
      </c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 t="str">
        <f t="shared" ref="W259:W310" si="19">_xlfn.CONCAT(B259,C259,D259,E259)</f>
        <v>France - 3ème4620323hHymnes / Golden</v>
      </c>
      <c r="X259" s="3" t="s">
        <v>283</v>
      </c>
    </row>
    <row r="260" spans="1:24" x14ac:dyDescent="0.25">
      <c r="A260" s="3" t="s">
        <v>283</v>
      </c>
      <c r="B260" s="3" t="s">
        <v>184</v>
      </c>
      <c r="C260" s="70">
        <v>46203</v>
      </c>
      <c r="D260" s="105" t="s">
        <v>84</v>
      </c>
      <c r="E260" s="3" t="s">
        <v>243</v>
      </c>
      <c r="F260" s="106">
        <f>'[1]CDM 2026 16ème'!I97</f>
        <v>270000</v>
      </c>
      <c r="G260" s="104">
        <f>'[1]CDM 2026 16ème'!H97*0.95</f>
        <v>18.335000000000001</v>
      </c>
      <c r="H260" s="74">
        <f t="shared" si="17"/>
        <v>270000</v>
      </c>
      <c r="I260" s="102">
        <v>0.05</v>
      </c>
      <c r="J260" s="184">
        <f t="shared" si="18"/>
        <v>283500</v>
      </c>
      <c r="K260" s="102"/>
      <c r="L260" s="77">
        <f t="shared" si="16"/>
        <v>5.0000000000000044E-2</v>
      </c>
      <c r="M260" s="102">
        <v>0.2</v>
      </c>
      <c r="N260" s="102">
        <v>0.2</v>
      </c>
      <c r="O260" s="4"/>
      <c r="P260" s="4"/>
      <c r="Q260" s="4"/>
      <c r="R260" s="4"/>
      <c r="S260" s="4"/>
      <c r="T260" s="4"/>
      <c r="U260" s="4"/>
      <c r="V260" s="4"/>
      <c r="W260" s="4" t="str">
        <f t="shared" si="19"/>
        <v>France - 3ème4620323hPower break 1</v>
      </c>
      <c r="X260" s="3" t="s">
        <v>283</v>
      </c>
    </row>
    <row r="261" spans="1:24" x14ac:dyDescent="0.25">
      <c r="A261" s="3" t="s">
        <v>283</v>
      </c>
      <c r="B261" s="3" t="s">
        <v>184</v>
      </c>
      <c r="C261" s="70">
        <v>46203</v>
      </c>
      <c r="D261" s="105" t="s">
        <v>84</v>
      </c>
      <c r="E261" s="3" t="s">
        <v>138</v>
      </c>
      <c r="F261" s="106">
        <f>'[1]CDM 2026 16ème'!I98</f>
        <v>230000</v>
      </c>
      <c r="G261" s="104">
        <f>'[1]CDM 2026 16ème'!H98</f>
        <v>16.399999999999999</v>
      </c>
      <c r="H261" s="74">
        <f t="shared" si="17"/>
        <v>230000</v>
      </c>
      <c r="I261" s="102">
        <v>0.05</v>
      </c>
      <c r="J261" s="184">
        <f t="shared" si="18"/>
        <v>241500</v>
      </c>
      <c r="K261" s="102"/>
      <c r="L261" s="77">
        <f t="shared" si="16"/>
        <v>5.0000000000000044E-2</v>
      </c>
      <c r="M261" s="4"/>
      <c r="N261" s="4"/>
      <c r="O261" s="102">
        <v>0.2</v>
      </c>
      <c r="P261" s="102">
        <v>0.16</v>
      </c>
      <c r="Q261" s="102">
        <v>0.12</v>
      </c>
      <c r="R261" s="102">
        <v>0.08</v>
      </c>
      <c r="S261" s="102">
        <v>0.02</v>
      </c>
      <c r="T261" s="102">
        <v>0.04</v>
      </c>
      <c r="U261" s="102">
        <v>0.06</v>
      </c>
      <c r="V261" s="102">
        <v>0.1</v>
      </c>
      <c r="W261" s="4" t="str">
        <f t="shared" si="19"/>
        <v>France - 3ème4620323hMi-temps 1</v>
      </c>
      <c r="X261" s="3" t="s">
        <v>283</v>
      </c>
    </row>
    <row r="262" spans="1:24" x14ac:dyDescent="0.25">
      <c r="A262" s="3" t="s">
        <v>283</v>
      </c>
      <c r="B262" s="3" t="s">
        <v>184</v>
      </c>
      <c r="C262" s="70">
        <v>46203</v>
      </c>
      <c r="D262" s="105" t="s">
        <v>84</v>
      </c>
      <c r="E262" s="3" t="s">
        <v>139</v>
      </c>
      <c r="F262" s="106">
        <f>'[1]CDM 2026 16ème'!I99</f>
        <v>220000</v>
      </c>
      <c r="G262" s="104">
        <f>'[1]CDM 2026 16ème'!H99</f>
        <v>15.7</v>
      </c>
      <c r="H262" s="74">
        <f t="shared" si="17"/>
        <v>220000</v>
      </c>
      <c r="I262" s="102">
        <v>0.05</v>
      </c>
      <c r="J262" s="184">
        <f t="shared" si="18"/>
        <v>231000</v>
      </c>
      <c r="K262" s="102"/>
      <c r="L262" s="77">
        <f t="shared" si="16"/>
        <v>5.0000000000000044E-2</v>
      </c>
      <c r="M262" s="4"/>
      <c r="N262" s="4"/>
      <c r="O262" s="102">
        <v>0.1</v>
      </c>
      <c r="P262" s="102">
        <v>0.06</v>
      </c>
      <c r="Q262" s="102">
        <v>0.04</v>
      </c>
      <c r="R262" s="102">
        <v>0.02</v>
      </c>
      <c r="S262" s="102">
        <v>0.02</v>
      </c>
      <c r="T262" s="102">
        <v>0.04</v>
      </c>
      <c r="U262" s="102">
        <v>0.06</v>
      </c>
      <c r="V262" s="102">
        <v>0.1</v>
      </c>
      <c r="W262" s="4" t="str">
        <f t="shared" si="19"/>
        <v>France - 3ème4620323hMi-temps 2</v>
      </c>
      <c r="X262" s="3" t="s">
        <v>283</v>
      </c>
    </row>
    <row r="263" spans="1:24" x14ac:dyDescent="0.25">
      <c r="A263" s="3" t="s">
        <v>283</v>
      </c>
      <c r="B263" s="3" t="s">
        <v>184</v>
      </c>
      <c r="C263" s="70">
        <v>46203</v>
      </c>
      <c r="D263" s="105" t="s">
        <v>84</v>
      </c>
      <c r="E263" s="3" t="s">
        <v>140</v>
      </c>
      <c r="F263" s="106">
        <f>'[1]CDM 2026 16ème'!I100</f>
        <v>230000</v>
      </c>
      <c r="G263" s="104">
        <f>'[1]CDM 2026 16ème'!H100</f>
        <v>16.399999999999999</v>
      </c>
      <c r="H263" s="74">
        <f t="shared" si="17"/>
        <v>230000</v>
      </c>
      <c r="I263" s="102">
        <v>0.05</v>
      </c>
      <c r="J263" s="184">
        <f t="shared" si="18"/>
        <v>241500</v>
      </c>
      <c r="K263" s="102"/>
      <c r="L263" s="77">
        <f t="shared" si="16"/>
        <v>5.0000000000000044E-2</v>
      </c>
      <c r="M263" s="4"/>
      <c r="N263" s="4"/>
      <c r="O263" s="102">
        <v>0.1</v>
      </c>
      <c r="P263" s="102">
        <v>0.06</v>
      </c>
      <c r="Q263" s="102">
        <v>0.04</v>
      </c>
      <c r="R263" s="102">
        <v>0.02</v>
      </c>
      <c r="S263" s="102">
        <v>0.08</v>
      </c>
      <c r="T263" s="102">
        <v>0.12</v>
      </c>
      <c r="U263" s="102">
        <v>0.16</v>
      </c>
      <c r="V263" s="102">
        <v>0.2</v>
      </c>
      <c r="W263" s="4" t="str">
        <f t="shared" si="19"/>
        <v>France - 3ème4620323hMi-temps 3</v>
      </c>
      <c r="X263" s="3" t="s">
        <v>283</v>
      </c>
    </row>
    <row r="264" spans="1:24" x14ac:dyDescent="0.25">
      <c r="A264" s="3" t="s">
        <v>283</v>
      </c>
      <c r="B264" s="3" t="s">
        <v>184</v>
      </c>
      <c r="C264" s="70">
        <v>46203</v>
      </c>
      <c r="D264" s="105" t="s">
        <v>84</v>
      </c>
      <c r="E264" s="3" t="s">
        <v>244</v>
      </c>
      <c r="F264" s="106">
        <f>'[1]CDM 2026 16ème'!I101</f>
        <v>270000</v>
      </c>
      <c r="G264" s="104">
        <f>'[1]CDM 2026 16ème'!H101*0.95</f>
        <v>18.335000000000001</v>
      </c>
      <c r="H264" s="74">
        <f t="shared" si="17"/>
        <v>270000</v>
      </c>
      <c r="I264" s="102">
        <v>0.05</v>
      </c>
      <c r="J264" s="184">
        <f t="shared" si="18"/>
        <v>283500</v>
      </c>
      <c r="K264" s="102"/>
      <c r="L264" s="77">
        <f t="shared" si="16"/>
        <v>5.0000000000000044E-2</v>
      </c>
      <c r="M264" s="102">
        <v>0.2</v>
      </c>
      <c r="N264" s="102">
        <v>0.2</v>
      </c>
      <c r="O264" s="4"/>
      <c r="P264" s="4"/>
      <c r="Q264" s="4"/>
      <c r="R264" s="4"/>
      <c r="S264" s="4"/>
      <c r="T264" s="4"/>
      <c r="U264" s="4"/>
      <c r="V264" s="4"/>
      <c r="W264" s="4" t="str">
        <f t="shared" si="19"/>
        <v>France - 3ème4620323hPower break 2</v>
      </c>
      <c r="X264" s="3" t="s">
        <v>283</v>
      </c>
    </row>
    <row r="265" spans="1:24" x14ac:dyDescent="0.25">
      <c r="A265" s="3" t="s">
        <v>283</v>
      </c>
      <c r="B265" s="3" t="s">
        <v>184</v>
      </c>
      <c r="C265" s="70">
        <v>46203</v>
      </c>
      <c r="D265" s="105" t="s">
        <v>84</v>
      </c>
      <c r="E265" s="3" t="s">
        <v>119</v>
      </c>
      <c r="F265" s="106">
        <f>'[1]CDM 2026 16ème'!I104</f>
        <v>60000</v>
      </c>
      <c r="G265" s="104">
        <f>'[1]CDM 2026 16ème'!H104</f>
        <v>5</v>
      </c>
      <c r="H265" s="74">
        <f t="shared" si="17"/>
        <v>60000</v>
      </c>
      <c r="I265" s="102">
        <v>0.05</v>
      </c>
      <c r="J265" s="184">
        <f t="shared" si="18"/>
        <v>63000</v>
      </c>
      <c r="K265" s="102"/>
      <c r="L265" s="77">
        <f t="shared" si="16"/>
        <v>5.0000000000000044E-2</v>
      </c>
      <c r="M265" s="4"/>
      <c r="N265" s="4"/>
      <c r="O265" s="102">
        <v>0.2</v>
      </c>
      <c r="P265" s="102">
        <v>0.16</v>
      </c>
      <c r="Q265" s="102">
        <v>0.12</v>
      </c>
      <c r="R265" s="102">
        <v>0.08</v>
      </c>
      <c r="S265" s="102">
        <v>0.04</v>
      </c>
      <c r="T265" s="102">
        <v>0.08</v>
      </c>
      <c r="U265" s="102">
        <v>0.12</v>
      </c>
      <c r="V265" s="102">
        <v>0.15</v>
      </c>
      <c r="W265" s="4" t="str">
        <f t="shared" si="19"/>
        <v>France - 3ème4620323hFin match</v>
      </c>
      <c r="X265" s="3" t="s">
        <v>283</v>
      </c>
    </row>
    <row r="266" spans="1:24" x14ac:dyDescent="0.25">
      <c r="A266" s="3" t="s">
        <v>283</v>
      </c>
      <c r="B266" s="3" t="s">
        <v>369</v>
      </c>
      <c r="C266" s="70">
        <v>46201</v>
      </c>
      <c r="D266" s="105" t="s">
        <v>79</v>
      </c>
      <c r="E266" s="3" t="s">
        <v>241</v>
      </c>
      <c r="F266" s="106">
        <f>'[1]CDM 2026 16ème'!I11</f>
        <v>38000</v>
      </c>
      <c r="G266" s="104">
        <f>'[1]CDM 2026 16ème'!H11</f>
        <v>2.7</v>
      </c>
      <c r="H266" s="74">
        <f t="shared" si="17"/>
        <v>38000</v>
      </c>
      <c r="I266" s="102">
        <v>0.05</v>
      </c>
      <c r="J266" s="184">
        <f t="shared" si="18"/>
        <v>39900</v>
      </c>
      <c r="K266" s="102"/>
      <c r="L266" s="77">
        <f t="shared" si="16"/>
        <v>5.0000000000000044E-2</v>
      </c>
      <c r="M266" s="4"/>
      <c r="N266" s="4"/>
      <c r="O266" s="102">
        <v>0.15</v>
      </c>
      <c r="P266" s="102">
        <v>0.12</v>
      </c>
      <c r="Q266" s="102">
        <v>0.08</v>
      </c>
      <c r="R266" s="102">
        <v>0.04</v>
      </c>
      <c r="S266" s="102">
        <v>0.06</v>
      </c>
      <c r="T266" s="102">
        <v>0.1</v>
      </c>
      <c r="U266" s="102">
        <v>0.14000000000000001</v>
      </c>
      <c r="V266" s="102">
        <v>0.16</v>
      </c>
      <c r="W266" s="4" t="str">
        <f t="shared" si="19"/>
        <v>1/16eme de finale (21h) - 28/064620121hAvant Match</v>
      </c>
      <c r="X266" s="3" t="s">
        <v>283</v>
      </c>
    </row>
    <row r="267" spans="1:24" x14ac:dyDescent="0.25">
      <c r="A267" s="3" t="s">
        <v>283</v>
      </c>
      <c r="B267" s="3" t="s">
        <v>369</v>
      </c>
      <c r="C267" s="70">
        <v>46201</v>
      </c>
      <c r="D267" s="105" t="s">
        <v>79</v>
      </c>
      <c r="E267" s="3" t="s">
        <v>242</v>
      </c>
      <c r="F267" s="106">
        <f>'[1]CDM 2026 16ème'!I12</f>
        <v>85000</v>
      </c>
      <c r="G267" s="104">
        <f>'[1]CDM 2026 16ème'!H12</f>
        <v>5.65</v>
      </c>
      <c r="H267" s="74">
        <f t="shared" si="17"/>
        <v>85000</v>
      </c>
      <c r="I267" s="102">
        <v>0.05</v>
      </c>
      <c r="J267" s="184">
        <f t="shared" si="18"/>
        <v>89250</v>
      </c>
      <c r="K267" s="102"/>
      <c r="L267" s="77">
        <f t="shared" si="16"/>
        <v>5.0000000000000044E-2</v>
      </c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 t="str">
        <f t="shared" si="19"/>
        <v>1/16eme de finale (21h) - 28/064620121hHymnes / Golden</v>
      </c>
      <c r="X267" s="3" t="s">
        <v>283</v>
      </c>
    </row>
    <row r="268" spans="1:24" x14ac:dyDescent="0.25">
      <c r="A268" s="3" t="s">
        <v>283</v>
      </c>
      <c r="B268" s="3" t="s">
        <v>369</v>
      </c>
      <c r="C268" s="70">
        <v>46201</v>
      </c>
      <c r="D268" s="105" t="s">
        <v>79</v>
      </c>
      <c r="E268" s="3" t="s">
        <v>243</v>
      </c>
      <c r="F268" s="106">
        <f>'[1]CDM 2026 16ème'!I13</f>
        <v>115000</v>
      </c>
      <c r="G268" s="104">
        <f>'[1]CDM 2026 16ème'!H13*0.95</f>
        <v>7.7899999999999991</v>
      </c>
      <c r="H268" s="74">
        <f t="shared" si="17"/>
        <v>115000</v>
      </c>
      <c r="I268" s="102">
        <v>0.05</v>
      </c>
      <c r="J268" s="184">
        <f t="shared" si="18"/>
        <v>120750</v>
      </c>
      <c r="K268" s="102"/>
      <c r="L268" s="77">
        <f t="shared" si="16"/>
        <v>5.0000000000000044E-2</v>
      </c>
      <c r="M268" s="102">
        <v>0.2</v>
      </c>
      <c r="N268" s="102">
        <v>0.2</v>
      </c>
      <c r="O268" s="4"/>
      <c r="P268" s="4"/>
      <c r="Q268" s="4"/>
      <c r="R268" s="4"/>
      <c r="S268" s="4"/>
      <c r="T268" s="4"/>
      <c r="U268" s="4"/>
      <c r="V268" s="4"/>
      <c r="W268" s="4" t="str">
        <f t="shared" si="19"/>
        <v>1/16eme de finale (21h) - 28/064620121hPower break 1</v>
      </c>
      <c r="X268" s="3" t="s">
        <v>283</v>
      </c>
    </row>
    <row r="269" spans="1:24" x14ac:dyDescent="0.25">
      <c r="A269" s="3" t="s">
        <v>283</v>
      </c>
      <c r="B269" s="3" t="s">
        <v>369</v>
      </c>
      <c r="C269" s="70">
        <v>46201</v>
      </c>
      <c r="D269" s="105" t="s">
        <v>79</v>
      </c>
      <c r="E269" s="3" t="s">
        <v>138</v>
      </c>
      <c r="F269" s="106">
        <f>'[1]CDM 2026 16ème'!I14</f>
        <v>95000</v>
      </c>
      <c r="G269" s="104">
        <f>'[1]CDM 2026 16ème'!H14</f>
        <v>6.75</v>
      </c>
      <c r="H269" s="74">
        <f t="shared" si="17"/>
        <v>95000</v>
      </c>
      <c r="I269" s="102">
        <v>0.05</v>
      </c>
      <c r="J269" s="184">
        <f t="shared" si="18"/>
        <v>99750</v>
      </c>
      <c r="K269" s="102"/>
      <c r="L269" s="77">
        <f t="shared" si="16"/>
        <v>5.0000000000000044E-2</v>
      </c>
      <c r="M269" s="4"/>
      <c r="N269" s="4"/>
      <c r="O269" s="102">
        <v>0.16</v>
      </c>
      <c r="P269" s="102">
        <v>0.14000000000000001</v>
      </c>
      <c r="Q269" s="102">
        <v>0.1</v>
      </c>
      <c r="R269" s="102">
        <v>0.06</v>
      </c>
      <c r="S269" s="102">
        <v>0.02</v>
      </c>
      <c r="T269" s="102">
        <v>0.04</v>
      </c>
      <c r="U269" s="102">
        <v>0.06</v>
      </c>
      <c r="V269" s="102">
        <v>0.1</v>
      </c>
      <c r="W269" s="4" t="str">
        <f t="shared" si="19"/>
        <v>1/16eme de finale (21h) - 28/064620121hMi-temps 1</v>
      </c>
      <c r="X269" s="3" t="s">
        <v>283</v>
      </c>
    </row>
    <row r="270" spans="1:24" x14ac:dyDescent="0.25">
      <c r="A270" s="3" t="s">
        <v>283</v>
      </c>
      <c r="B270" s="3" t="s">
        <v>369</v>
      </c>
      <c r="C270" s="70">
        <v>46201</v>
      </c>
      <c r="D270" s="105" t="s">
        <v>79</v>
      </c>
      <c r="E270" s="3" t="s">
        <v>139</v>
      </c>
      <c r="F270" s="106">
        <f>'[1]CDM 2026 16ème'!I15</f>
        <v>90000</v>
      </c>
      <c r="G270" s="104">
        <f>'[1]CDM 2026 16ème'!H15</f>
        <v>6.45</v>
      </c>
      <c r="H270" s="74">
        <f t="shared" si="17"/>
        <v>90000</v>
      </c>
      <c r="I270" s="102">
        <v>0.05</v>
      </c>
      <c r="J270" s="184">
        <f t="shared" si="18"/>
        <v>94500</v>
      </c>
      <c r="K270" s="102"/>
      <c r="L270" s="77">
        <f t="shared" si="16"/>
        <v>5.0000000000000044E-2</v>
      </c>
      <c r="M270" s="4"/>
      <c r="N270" s="4"/>
      <c r="O270" s="102">
        <v>0.1</v>
      </c>
      <c r="P270" s="102">
        <v>0.06</v>
      </c>
      <c r="Q270" s="102">
        <v>0.04</v>
      </c>
      <c r="R270" s="102">
        <v>0.02</v>
      </c>
      <c r="S270" s="102">
        <v>0.02</v>
      </c>
      <c r="T270" s="102">
        <v>0.04</v>
      </c>
      <c r="U270" s="102">
        <v>0.06</v>
      </c>
      <c r="V270" s="102">
        <v>0.1</v>
      </c>
      <c r="W270" s="4" t="str">
        <f t="shared" si="19"/>
        <v>1/16eme de finale (21h) - 28/064620121hMi-temps 2</v>
      </c>
      <c r="X270" s="3" t="s">
        <v>283</v>
      </c>
    </row>
    <row r="271" spans="1:24" x14ac:dyDescent="0.25">
      <c r="A271" s="3" t="s">
        <v>283</v>
      </c>
      <c r="B271" s="3" t="s">
        <v>369</v>
      </c>
      <c r="C271" s="70">
        <v>46201</v>
      </c>
      <c r="D271" s="105" t="s">
        <v>79</v>
      </c>
      <c r="E271" s="3" t="s">
        <v>140</v>
      </c>
      <c r="F271" s="106">
        <f>'[1]CDM 2026 16ème'!I16</f>
        <v>95000</v>
      </c>
      <c r="G271" s="104">
        <f>'[1]CDM 2026 16ème'!H16</f>
        <v>6.75</v>
      </c>
      <c r="H271" s="74">
        <f t="shared" si="17"/>
        <v>95000</v>
      </c>
      <c r="I271" s="102">
        <v>0.05</v>
      </c>
      <c r="J271" s="184">
        <f t="shared" si="18"/>
        <v>99750</v>
      </c>
      <c r="K271" s="102"/>
      <c r="L271" s="77">
        <f t="shared" si="16"/>
        <v>5.0000000000000044E-2</v>
      </c>
      <c r="M271" s="4"/>
      <c r="N271" s="4"/>
      <c r="O271" s="102">
        <v>0.1</v>
      </c>
      <c r="P271" s="102">
        <v>0.06</v>
      </c>
      <c r="Q271" s="102">
        <v>0.04</v>
      </c>
      <c r="R271" s="102">
        <v>0.02</v>
      </c>
      <c r="S271" s="102">
        <v>0.06</v>
      </c>
      <c r="T271" s="102">
        <v>0.1</v>
      </c>
      <c r="U271" s="102">
        <v>0.14000000000000001</v>
      </c>
      <c r="V271" s="102">
        <v>0.16</v>
      </c>
      <c r="W271" s="4" t="str">
        <f t="shared" si="19"/>
        <v>1/16eme de finale (21h) - 28/064620121hMi-temps 3</v>
      </c>
      <c r="X271" s="3" t="s">
        <v>283</v>
      </c>
    </row>
    <row r="272" spans="1:24" x14ac:dyDescent="0.25">
      <c r="A272" s="3" t="s">
        <v>283</v>
      </c>
      <c r="B272" s="3" t="s">
        <v>369</v>
      </c>
      <c r="C272" s="70">
        <v>46201</v>
      </c>
      <c r="D272" s="105" t="s">
        <v>79</v>
      </c>
      <c r="E272" s="3" t="s">
        <v>244</v>
      </c>
      <c r="F272" s="106">
        <f>'[1]CDM 2026 16ème'!I17</f>
        <v>115000</v>
      </c>
      <c r="G272" s="104">
        <f>'[1]CDM 2026 16ème'!H17*0.95</f>
        <v>7.7899999999999991</v>
      </c>
      <c r="H272" s="74">
        <f t="shared" si="17"/>
        <v>115000</v>
      </c>
      <c r="I272" s="102">
        <v>0.05</v>
      </c>
      <c r="J272" s="184">
        <f t="shared" si="18"/>
        <v>120750</v>
      </c>
      <c r="K272" s="102"/>
      <c r="L272" s="77">
        <f t="shared" si="16"/>
        <v>5.0000000000000044E-2</v>
      </c>
      <c r="M272" s="102">
        <v>0.2</v>
      </c>
      <c r="N272" s="102">
        <v>0.2</v>
      </c>
      <c r="O272" s="4"/>
      <c r="P272" s="4"/>
      <c r="Q272" s="4"/>
      <c r="R272" s="4"/>
      <c r="S272" s="4"/>
      <c r="T272" s="4"/>
      <c r="U272" s="4"/>
      <c r="V272" s="4"/>
      <c r="W272" s="4" t="str">
        <f t="shared" si="19"/>
        <v>1/16eme de finale (21h) - 28/064620121hPower break 2</v>
      </c>
      <c r="X272" s="3" t="s">
        <v>283</v>
      </c>
    </row>
    <row r="273" spans="1:24" x14ac:dyDescent="0.25">
      <c r="A273" s="3" t="s">
        <v>283</v>
      </c>
      <c r="B273" s="3" t="s">
        <v>369</v>
      </c>
      <c r="C273" s="70">
        <v>46201</v>
      </c>
      <c r="D273" s="105" t="s">
        <v>79</v>
      </c>
      <c r="E273" s="3" t="s">
        <v>119</v>
      </c>
      <c r="F273" s="106">
        <f>'[1]CDM 2026 16ème'!I20</f>
        <v>38000</v>
      </c>
      <c r="G273" s="104">
        <f>'[1]CDM 2026 16ème'!H20</f>
        <v>3.2</v>
      </c>
      <c r="H273" s="74">
        <f t="shared" si="17"/>
        <v>38000</v>
      </c>
      <c r="I273" s="102">
        <v>0.05</v>
      </c>
      <c r="J273" s="184">
        <f t="shared" si="18"/>
        <v>39900</v>
      </c>
      <c r="K273" s="102"/>
      <c r="L273" s="77">
        <f t="shared" si="16"/>
        <v>5.0000000000000044E-2</v>
      </c>
      <c r="M273" s="4"/>
      <c r="N273" s="4"/>
      <c r="O273" s="102">
        <v>0.16</v>
      </c>
      <c r="P273" s="102">
        <v>0.14000000000000001</v>
      </c>
      <c r="Q273" s="102">
        <v>0.1</v>
      </c>
      <c r="R273" s="102">
        <v>0.06</v>
      </c>
      <c r="S273" s="102">
        <v>0.04</v>
      </c>
      <c r="T273" s="102">
        <v>0.08</v>
      </c>
      <c r="U273" s="102">
        <v>0.12</v>
      </c>
      <c r="V273" s="102">
        <v>0.15</v>
      </c>
      <c r="W273" s="4" t="str">
        <f t="shared" si="19"/>
        <v>1/16eme de finale (21h) - 28/064620121hFin match</v>
      </c>
      <c r="X273" s="3" t="s">
        <v>283</v>
      </c>
    </row>
    <row r="274" spans="1:24" x14ac:dyDescent="0.25">
      <c r="A274" s="3" t="s">
        <v>283</v>
      </c>
      <c r="B274" s="3" t="s">
        <v>371</v>
      </c>
      <c r="C274" s="70">
        <v>46202</v>
      </c>
      <c r="D274" s="105" t="s">
        <v>93</v>
      </c>
      <c r="E274" s="3" t="s">
        <v>241</v>
      </c>
      <c r="F274" s="106">
        <f>'[1]CDM 2026 16ème'!I53</f>
        <v>50000</v>
      </c>
      <c r="G274" s="104">
        <f>'[1]CDM 2026 16ème'!H53</f>
        <v>3.6</v>
      </c>
      <c r="H274" s="74">
        <f t="shared" si="17"/>
        <v>50000</v>
      </c>
      <c r="I274" s="102">
        <v>0.05</v>
      </c>
      <c r="J274" s="184">
        <f t="shared" si="18"/>
        <v>52500</v>
      </c>
      <c r="K274" s="102"/>
      <c r="L274" s="77">
        <f t="shared" si="16"/>
        <v>5.0000000000000044E-2</v>
      </c>
      <c r="M274" s="4"/>
      <c r="N274" s="4"/>
      <c r="O274" s="102">
        <v>0.15</v>
      </c>
      <c r="P274" s="102">
        <v>0.12</v>
      </c>
      <c r="Q274" s="102">
        <v>0.08</v>
      </c>
      <c r="R274" s="102">
        <v>0.04</v>
      </c>
      <c r="S274" s="102">
        <v>0.06</v>
      </c>
      <c r="T274" s="102">
        <v>0.1</v>
      </c>
      <c r="U274" s="102">
        <v>0.14000000000000001</v>
      </c>
      <c r="V274" s="102">
        <v>0.16</v>
      </c>
      <c r="W274" s="4" t="str">
        <f t="shared" si="19"/>
        <v>1/16eme de finale (22h30) - 29/064620222h30Avant Match</v>
      </c>
      <c r="X274" s="3" t="s">
        <v>283</v>
      </c>
    </row>
    <row r="275" spans="1:24" x14ac:dyDescent="0.25">
      <c r="A275" s="3" t="s">
        <v>283</v>
      </c>
      <c r="B275" s="3" t="s">
        <v>371</v>
      </c>
      <c r="C275" s="70">
        <v>46202</v>
      </c>
      <c r="D275" s="105" t="s">
        <v>93</v>
      </c>
      <c r="E275" s="3" t="s">
        <v>242</v>
      </c>
      <c r="F275" s="106">
        <f>'[1]CDM 2026 16ème'!I54</f>
        <v>75000</v>
      </c>
      <c r="G275" s="104">
        <f>'[1]CDM 2026 16ème'!H54</f>
        <v>5</v>
      </c>
      <c r="H275" s="74">
        <f t="shared" si="17"/>
        <v>75000</v>
      </c>
      <c r="I275" s="102">
        <v>0.05</v>
      </c>
      <c r="J275" s="184">
        <f t="shared" si="18"/>
        <v>78750</v>
      </c>
      <c r="K275" s="102"/>
      <c r="L275" s="77">
        <f t="shared" si="16"/>
        <v>5.0000000000000044E-2</v>
      </c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 t="str">
        <f t="shared" si="19"/>
        <v>1/16eme de finale (22h30) - 29/064620222h30Hymnes / Golden</v>
      </c>
      <c r="X275" s="3" t="s">
        <v>283</v>
      </c>
    </row>
    <row r="276" spans="1:24" x14ac:dyDescent="0.25">
      <c r="A276" s="3" t="s">
        <v>283</v>
      </c>
      <c r="B276" s="3" t="s">
        <v>371</v>
      </c>
      <c r="C276" s="70">
        <v>46202</v>
      </c>
      <c r="D276" s="105" t="s">
        <v>93</v>
      </c>
      <c r="E276" s="3" t="s">
        <v>243</v>
      </c>
      <c r="F276" s="106">
        <f>'[1]CDM 2026 16ème'!I55</f>
        <v>90000</v>
      </c>
      <c r="G276" s="104">
        <f>'[1]CDM 2026 16ème'!H55*0.95</f>
        <v>6.84</v>
      </c>
      <c r="H276" s="74">
        <f t="shared" si="17"/>
        <v>90000</v>
      </c>
      <c r="I276" s="102">
        <v>0.05</v>
      </c>
      <c r="J276" s="184">
        <f t="shared" si="18"/>
        <v>94500</v>
      </c>
      <c r="K276" s="102"/>
      <c r="L276" s="77">
        <f t="shared" si="16"/>
        <v>5.0000000000000044E-2</v>
      </c>
      <c r="M276" s="102">
        <v>0.2</v>
      </c>
      <c r="N276" s="102">
        <v>0.2</v>
      </c>
      <c r="O276" s="4"/>
      <c r="P276" s="4"/>
      <c r="Q276" s="4"/>
      <c r="R276" s="4"/>
      <c r="S276" s="4"/>
      <c r="T276" s="4"/>
      <c r="U276" s="4"/>
      <c r="V276" s="4"/>
      <c r="W276" s="4" t="str">
        <f t="shared" si="19"/>
        <v>1/16eme de finale (22h30) - 29/064620222h30Power break 1</v>
      </c>
      <c r="X276" s="3" t="s">
        <v>283</v>
      </c>
    </row>
    <row r="277" spans="1:24" x14ac:dyDescent="0.25">
      <c r="A277" s="3" t="s">
        <v>283</v>
      </c>
      <c r="B277" s="3" t="s">
        <v>371</v>
      </c>
      <c r="C277" s="70">
        <v>46202</v>
      </c>
      <c r="D277" s="105" t="s">
        <v>93</v>
      </c>
      <c r="E277" s="3" t="s">
        <v>138</v>
      </c>
      <c r="F277" s="106">
        <f>'[1]CDM 2026 16ème'!I56</f>
        <v>75000</v>
      </c>
      <c r="G277" s="104">
        <f>'[1]CDM 2026 16ème'!H56</f>
        <v>6</v>
      </c>
      <c r="H277" s="74">
        <f t="shared" si="17"/>
        <v>75000</v>
      </c>
      <c r="I277" s="102">
        <v>0.05</v>
      </c>
      <c r="J277" s="184">
        <f t="shared" si="18"/>
        <v>78750</v>
      </c>
      <c r="K277" s="102"/>
      <c r="L277" s="77">
        <f t="shared" si="16"/>
        <v>5.0000000000000044E-2</v>
      </c>
      <c r="M277" s="4"/>
      <c r="N277" s="4"/>
      <c r="O277" s="102">
        <v>0.16</v>
      </c>
      <c r="P277" s="102">
        <v>0.14000000000000001</v>
      </c>
      <c r="Q277" s="102">
        <v>0.1</v>
      </c>
      <c r="R277" s="102">
        <v>0.06</v>
      </c>
      <c r="S277" s="102">
        <v>0.02</v>
      </c>
      <c r="T277" s="102">
        <v>0.04</v>
      </c>
      <c r="U277" s="102">
        <v>0.06</v>
      </c>
      <c r="V277" s="102">
        <v>0.1</v>
      </c>
      <c r="W277" s="4" t="str">
        <f t="shared" si="19"/>
        <v>1/16eme de finale (22h30) - 29/064620222h30Mi-temps 1</v>
      </c>
      <c r="X277" s="3" t="s">
        <v>283</v>
      </c>
    </row>
    <row r="278" spans="1:24" x14ac:dyDescent="0.25">
      <c r="A278" s="3" t="s">
        <v>283</v>
      </c>
      <c r="B278" s="3" t="s">
        <v>371</v>
      </c>
      <c r="C278" s="70">
        <v>46202</v>
      </c>
      <c r="D278" s="105" t="s">
        <v>93</v>
      </c>
      <c r="E278" s="3" t="s">
        <v>139</v>
      </c>
      <c r="F278" s="106">
        <f>'[1]CDM 2026 16ème'!I57</f>
        <v>70000</v>
      </c>
      <c r="G278" s="104">
        <f>'[1]CDM 2026 16ème'!H57</f>
        <v>5.6</v>
      </c>
      <c r="H278" s="74">
        <f t="shared" si="17"/>
        <v>70000</v>
      </c>
      <c r="I278" s="102">
        <v>0.05</v>
      </c>
      <c r="J278" s="184">
        <f t="shared" si="18"/>
        <v>73500</v>
      </c>
      <c r="K278" s="102"/>
      <c r="L278" s="77">
        <f t="shared" si="16"/>
        <v>5.0000000000000044E-2</v>
      </c>
      <c r="M278" s="4"/>
      <c r="N278" s="4"/>
      <c r="O278" s="102">
        <v>0.1</v>
      </c>
      <c r="P278" s="102">
        <v>0.06</v>
      </c>
      <c r="Q278" s="102">
        <v>0.04</v>
      </c>
      <c r="R278" s="102">
        <v>0.02</v>
      </c>
      <c r="S278" s="102">
        <v>0.02</v>
      </c>
      <c r="T278" s="102">
        <v>0.04</v>
      </c>
      <c r="U278" s="102">
        <v>0.06</v>
      </c>
      <c r="V278" s="102">
        <v>0.1</v>
      </c>
      <c r="W278" s="4" t="str">
        <f t="shared" si="19"/>
        <v>1/16eme de finale (22h30) - 29/064620222h30Mi-temps 2</v>
      </c>
      <c r="X278" s="3" t="s">
        <v>283</v>
      </c>
    </row>
    <row r="279" spans="1:24" x14ac:dyDescent="0.25">
      <c r="A279" s="3" t="s">
        <v>283</v>
      </c>
      <c r="B279" s="3" t="s">
        <v>371</v>
      </c>
      <c r="C279" s="70">
        <v>46202</v>
      </c>
      <c r="D279" s="105" t="s">
        <v>93</v>
      </c>
      <c r="E279" s="3" t="s">
        <v>140</v>
      </c>
      <c r="F279" s="106">
        <f>'[1]CDM 2026 16ème'!I58</f>
        <v>75000</v>
      </c>
      <c r="G279" s="104">
        <f>'[1]CDM 2026 16ème'!H58</f>
        <v>6</v>
      </c>
      <c r="H279" s="74">
        <f t="shared" si="17"/>
        <v>75000</v>
      </c>
      <c r="I279" s="102">
        <v>0.05</v>
      </c>
      <c r="J279" s="184">
        <f t="shared" si="18"/>
        <v>78750</v>
      </c>
      <c r="K279" s="102"/>
      <c r="L279" s="77">
        <f t="shared" si="16"/>
        <v>5.0000000000000044E-2</v>
      </c>
      <c r="M279" s="4"/>
      <c r="N279" s="4"/>
      <c r="O279" s="102">
        <v>0.1</v>
      </c>
      <c r="P279" s="102">
        <v>0.06</v>
      </c>
      <c r="Q279" s="102">
        <v>0.04</v>
      </c>
      <c r="R279" s="102">
        <v>0.02</v>
      </c>
      <c r="S279" s="102">
        <v>0.06</v>
      </c>
      <c r="T279" s="102">
        <v>0.1</v>
      </c>
      <c r="U279" s="102">
        <v>0.14000000000000001</v>
      </c>
      <c r="V279" s="102">
        <v>0.16</v>
      </c>
      <c r="W279" s="4" t="str">
        <f t="shared" si="19"/>
        <v>1/16eme de finale (22h30) - 29/064620222h30Mi-temps 3</v>
      </c>
      <c r="X279" s="3" t="s">
        <v>283</v>
      </c>
    </row>
    <row r="280" spans="1:24" x14ac:dyDescent="0.25">
      <c r="A280" s="3" t="s">
        <v>283</v>
      </c>
      <c r="B280" s="3" t="s">
        <v>371</v>
      </c>
      <c r="C280" s="70">
        <v>46202</v>
      </c>
      <c r="D280" s="105" t="s">
        <v>93</v>
      </c>
      <c r="E280" s="3" t="s">
        <v>244</v>
      </c>
      <c r="F280" s="106">
        <f>'[1]CDM 2026 16ème'!I59</f>
        <v>85000</v>
      </c>
      <c r="G280" s="104">
        <f>'[1]CDM 2026 16ème'!H59*0.95</f>
        <v>6.46</v>
      </c>
      <c r="H280" s="74">
        <f t="shared" si="17"/>
        <v>85000</v>
      </c>
      <c r="I280" s="102">
        <v>0.05</v>
      </c>
      <c r="J280" s="184">
        <f t="shared" si="18"/>
        <v>89250</v>
      </c>
      <c r="K280" s="102"/>
      <c r="L280" s="77">
        <f t="shared" si="16"/>
        <v>5.0000000000000044E-2</v>
      </c>
      <c r="M280" s="102">
        <v>0.2</v>
      </c>
      <c r="N280" s="102">
        <v>0.2</v>
      </c>
      <c r="O280" s="4"/>
      <c r="P280" s="4"/>
      <c r="Q280" s="4"/>
      <c r="R280" s="4"/>
      <c r="S280" s="4"/>
      <c r="T280" s="4"/>
      <c r="U280" s="4"/>
      <c r="V280" s="4"/>
      <c r="W280" s="4" t="str">
        <f t="shared" si="19"/>
        <v>1/16eme de finale (22h30) - 29/064620222h30Power break 2</v>
      </c>
      <c r="X280" s="3" t="s">
        <v>283</v>
      </c>
    </row>
    <row r="281" spans="1:24" x14ac:dyDescent="0.25">
      <c r="A281" s="3" t="s">
        <v>283</v>
      </c>
      <c r="B281" s="3" t="s">
        <v>371</v>
      </c>
      <c r="C281" s="70">
        <v>46202</v>
      </c>
      <c r="D281" s="105" t="s">
        <v>93</v>
      </c>
      <c r="E281" s="3" t="s">
        <v>119</v>
      </c>
      <c r="F281" s="106">
        <f>'[1]CDM 2026 16ème'!I62</f>
        <v>16000</v>
      </c>
      <c r="G281" s="104">
        <f>'[1]CDM 2026 16ème'!H62</f>
        <v>1.8</v>
      </c>
      <c r="H281" s="74">
        <f t="shared" si="17"/>
        <v>16000</v>
      </c>
      <c r="I281" s="102">
        <v>0.05</v>
      </c>
      <c r="J281" s="184">
        <f t="shared" si="18"/>
        <v>16800</v>
      </c>
      <c r="K281" s="102"/>
      <c r="L281" s="77">
        <f t="shared" si="16"/>
        <v>5.0000000000000044E-2</v>
      </c>
      <c r="M281" s="4"/>
      <c r="N281" s="4"/>
      <c r="O281" s="102">
        <v>0.16</v>
      </c>
      <c r="P281" s="102">
        <v>0.14000000000000001</v>
      </c>
      <c r="Q281" s="102">
        <v>0.1</v>
      </c>
      <c r="R281" s="102">
        <v>0.06</v>
      </c>
      <c r="S281" s="102">
        <v>0.04</v>
      </c>
      <c r="T281" s="102">
        <v>0.08</v>
      </c>
      <c r="U281" s="102">
        <v>0.12</v>
      </c>
      <c r="V281" s="102">
        <v>0.15</v>
      </c>
      <c r="W281" s="4" t="str">
        <f t="shared" si="19"/>
        <v>1/16eme de finale (22h30) - 29/064620222h30Fin match</v>
      </c>
      <c r="X281" s="3" t="s">
        <v>283</v>
      </c>
    </row>
    <row r="282" spans="1:24" x14ac:dyDescent="0.25">
      <c r="A282" s="3" t="s">
        <v>283</v>
      </c>
      <c r="B282" s="3" t="s">
        <v>370</v>
      </c>
      <c r="C282" s="70">
        <v>46202</v>
      </c>
      <c r="D282" s="105" t="s">
        <v>81</v>
      </c>
      <c r="E282" s="3" t="s">
        <v>241</v>
      </c>
      <c r="F282" s="106">
        <f>'[1]CDM 2026 16ème'!I32</f>
        <v>25000</v>
      </c>
      <c r="G282" s="104">
        <f>'[1]CDM 2026 16ème'!H32</f>
        <v>2.2000000000000002</v>
      </c>
      <c r="H282" s="74">
        <f t="shared" si="17"/>
        <v>25000</v>
      </c>
      <c r="I282" s="102">
        <v>0.05</v>
      </c>
      <c r="J282" s="184">
        <f t="shared" si="18"/>
        <v>26250</v>
      </c>
      <c r="K282" s="102"/>
      <c r="L282" s="77">
        <f t="shared" si="16"/>
        <v>5.0000000000000044E-2</v>
      </c>
      <c r="M282" s="4"/>
      <c r="N282" s="4"/>
      <c r="O282" s="102">
        <v>0.15</v>
      </c>
      <c r="P282" s="102">
        <v>0.12</v>
      </c>
      <c r="Q282" s="102">
        <v>0.08</v>
      </c>
      <c r="R282" s="102">
        <v>0.04</v>
      </c>
      <c r="S282" s="102">
        <v>0.06</v>
      </c>
      <c r="T282" s="102">
        <v>0.1</v>
      </c>
      <c r="U282" s="102">
        <v>0.14000000000000001</v>
      </c>
      <c r="V282" s="102">
        <v>0.16</v>
      </c>
      <c r="W282" s="4" t="str">
        <f t="shared" si="19"/>
        <v>1/16eme de finale (19h) - 29/064620219hAvant Match</v>
      </c>
      <c r="X282" s="3" t="s">
        <v>283</v>
      </c>
    </row>
    <row r="283" spans="1:24" x14ac:dyDescent="0.25">
      <c r="A283" s="3" t="s">
        <v>283</v>
      </c>
      <c r="B283" s="3" t="s">
        <v>370</v>
      </c>
      <c r="C283" s="70">
        <v>46202</v>
      </c>
      <c r="D283" s="105" t="s">
        <v>81</v>
      </c>
      <c r="E283" s="3" t="s">
        <v>242</v>
      </c>
      <c r="F283" s="106">
        <f>'[1]CDM 2026 16ème'!I33</f>
        <v>60000</v>
      </c>
      <c r="G283" s="104">
        <f>'[1]CDM 2026 16ème'!H33</f>
        <v>4.8</v>
      </c>
      <c r="H283" s="74">
        <f t="shared" si="17"/>
        <v>60000</v>
      </c>
      <c r="I283" s="102">
        <v>0.05</v>
      </c>
      <c r="J283" s="184">
        <f t="shared" si="18"/>
        <v>63000</v>
      </c>
      <c r="K283" s="102"/>
      <c r="L283" s="77">
        <f t="shared" si="16"/>
        <v>5.0000000000000044E-2</v>
      </c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 t="str">
        <f t="shared" si="19"/>
        <v>1/16eme de finale (19h) - 29/064620219hHymnes / Golden</v>
      </c>
      <c r="X283" s="3" t="s">
        <v>283</v>
      </c>
    </row>
    <row r="284" spans="1:24" x14ac:dyDescent="0.25">
      <c r="A284" s="3" t="s">
        <v>283</v>
      </c>
      <c r="B284" s="3" t="s">
        <v>370</v>
      </c>
      <c r="C284" s="70">
        <v>46202</v>
      </c>
      <c r="D284" s="105" t="s">
        <v>81</v>
      </c>
      <c r="E284" s="3" t="s">
        <v>243</v>
      </c>
      <c r="F284" s="106">
        <f>'[1]CDM 2026 16ème'!I34</f>
        <v>90000</v>
      </c>
      <c r="G284" s="104">
        <f>'[1]CDM 2026 16ème'!H34*0.95</f>
        <v>7.4099999999999993</v>
      </c>
      <c r="H284" s="74">
        <f t="shared" si="17"/>
        <v>90000</v>
      </c>
      <c r="I284" s="102">
        <v>0.05</v>
      </c>
      <c r="J284" s="184">
        <f t="shared" si="18"/>
        <v>94500</v>
      </c>
      <c r="K284" s="102"/>
      <c r="L284" s="77">
        <f t="shared" si="16"/>
        <v>5.0000000000000044E-2</v>
      </c>
      <c r="M284" s="102">
        <v>0.2</v>
      </c>
      <c r="N284" s="102">
        <v>0.2</v>
      </c>
      <c r="O284" s="4"/>
      <c r="P284" s="4"/>
      <c r="Q284" s="4"/>
      <c r="R284" s="4"/>
      <c r="S284" s="4"/>
      <c r="T284" s="4"/>
      <c r="U284" s="4"/>
      <c r="V284" s="4"/>
      <c r="W284" s="4" t="str">
        <f t="shared" si="19"/>
        <v>1/16eme de finale (19h) - 29/064620219hPower break 1</v>
      </c>
      <c r="X284" s="3" t="s">
        <v>283</v>
      </c>
    </row>
    <row r="285" spans="1:24" x14ac:dyDescent="0.25">
      <c r="A285" s="3" t="s">
        <v>283</v>
      </c>
      <c r="B285" s="3" t="s">
        <v>370</v>
      </c>
      <c r="C285" s="70">
        <v>46202</v>
      </c>
      <c r="D285" s="105" t="s">
        <v>81</v>
      </c>
      <c r="E285" s="3" t="s">
        <v>138</v>
      </c>
      <c r="F285" s="106">
        <f>'[1]CDM 2026 16ème'!I35</f>
        <v>75000</v>
      </c>
      <c r="G285" s="104">
        <f>'[1]CDM 2026 16ème'!H35</f>
        <v>6.5</v>
      </c>
      <c r="H285" s="74">
        <f t="shared" si="17"/>
        <v>75000</v>
      </c>
      <c r="I285" s="102">
        <v>0.05</v>
      </c>
      <c r="J285" s="184">
        <f t="shared" si="18"/>
        <v>78750</v>
      </c>
      <c r="K285" s="102"/>
      <c r="L285" s="77">
        <f t="shared" si="16"/>
        <v>5.0000000000000044E-2</v>
      </c>
      <c r="M285" s="4"/>
      <c r="N285" s="4"/>
      <c r="O285" s="102">
        <v>0.16</v>
      </c>
      <c r="P285" s="102">
        <v>0.14000000000000001</v>
      </c>
      <c r="Q285" s="102">
        <v>0.1</v>
      </c>
      <c r="R285" s="102">
        <v>0.06</v>
      </c>
      <c r="S285" s="102">
        <v>0.02</v>
      </c>
      <c r="T285" s="102">
        <v>0.04</v>
      </c>
      <c r="U285" s="102">
        <v>0.06</v>
      </c>
      <c r="V285" s="102">
        <v>0.1</v>
      </c>
      <c r="W285" s="4" t="str">
        <f t="shared" si="19"/>
        <v>1/16eme de finale (19h) - 29/064620219hMi-temps 1</v>
      </c>
      <c r="X285" s="3" t="s">
        <v>283</v>
      </c>
    </row>
    <row r="286" spans="1:24" x14ac:dyDescent="0.25">
      <c r="A286" s="3" t="s">
        <v>283</v>
      </c>
      <c r="B286" s="3" t="s">
        <v>370</v>
      </c>
      <c r="C286" s="70">
        <v>46202</v>
      </c>
      <c r="D286" s="105" t="s">
        <v>81</v>
      </c>
      <c r="E286" s="3" t="s">
        <v>139</v>
      </c>
      <c r="F286" s="106">
        <f>'[1]CDM 2026 16ème'!I36</f>
        <v>70000</v>
      </c>
      <c r="G286" s="104">
        <f>'[1]CDM 2026 16ème'!H36</f>
        <v>6.1</v>
      </c>
      <c r="H286" s="74">
        <f t="shared" si="17"/>
        <v>70000</v>
      </c>
      <c r="I286" s="102">
        <v>0.05</v>
      </c>
      <c r="J286" s="184">
        <f t="shared" si="18"/>
        <v>73500</v>
      </c>
      <c r="K286" s="102"/>
      <c r="L286" s="77">
        <f t="shared" si="16"/>
        <v>5.0000000000000044E-2</v>
      </c>
      <c r="M286" s="4"/>
      <c r="N286" s="4"/>
      <c r="O286" s="102">
        <v>0.1</v>
      </c>
      <c r="P286" s="102">
        <v>0.06</v>
      </c>
      <c r="Q286" s="102">
        <v>0.04</v>
      </c>
      <c r="R286" s="102">
        <v>0.02</v>
      </c>
      <c r="S286" s="102">
        <v>0.02</v>
      </c>
      <c r="T286" s="102">
        <v>0.04</v>
      </c>
      <c r="U286" s="102">
        <v>0.06</v>
      </c>
      <c r="V286" s="102">
        <v>0.1</v>
      </c>
      <c r="W286" s="4" t="str">
        <f t="shared" si="19"/>
        <v>1/16eme de finale (19h) - 29/064620219hMi-temps 2</v>
      </c>
      <c r="X286" s="3" t="s">
        <v>283</v>
      </c>
    </row>
    <row r="287" spans="1:24" x14ac:dyDescent="0.25">
      <c r="A287" s="3" t="s">
        <v>283</v>
      </c>
      <c r="B287" s="3" t="s">
        <v>370</v>
      </c>
      <c r="C287" s="70">
        <v>46202</v>
      </c>
      <c r="D287" s="105" t="s">
        <v>81</v>
      </c>
      <c r="E287" s="3" t="s">
        <v>140</v>
      </c>
      <c r="F287" s="106">
        <f>'[1]CDM 2026 16ème'!I37</f>
        <v>75000</v>
      </c>
      <c r="G287" s="104">
        <f>'[1]CDM 2026 16ème'!H37</f>
        <v>6.5</v>
      </c>
      <c r="H287" s="74">
        <f t="shared" si="17"/>
        <v>75000</v>
      </c>
      <c r="I287" s="102">
        <v>0.05</v>
      </c>
      <c r="J287" s="184">
        <f t="shared" si="18"/>
        <v>78750</v>
      </c>
      <c r="K287" s="102"/>
      <c r="L287" s="77">
        <f t="shared" si="16"/>
        <v>5.0000000000000044E-2</v>
      </c>
      <c r="M287" s="4"/>
      <c r="N287" s="4"/>
      <c r="O287" s="102">
        <v>0.1</v>
      </c>
      <c r="P287" s="102">
        <v>0.06</v>
      </c>
      <c r="Q287" s="102">
        <v>0.04</v>
      </c>
      <c r="R287" s="102">
        <v>0.02</v>
      </c>
      <c r="S287" s="102">
        <v>0.06</v>
      </c>
      <c r="T287" s="102">
        <v>0.1</v>
      </c>
      <c r="U287" s="102">
        <v>0.14000000000000001</v>
      </c>
      <c r="V287" s="102">
        <v>0.16</v>
      </c>
      <c r="W287" s="4" t="str">
        <f t="shared" si="19"/>
        <v>1/16eme de finale (19h) - 29/064620219hMi-temps 3</v>
      </c>
      <c r="X287" s="3" t="s">
        <v>283</v>
      </c>
    </row>
    <row r="288" spans="1:24" x14ac:dyDescent="0.25">
      <c r="A288" s="3" t="s">
        <v>283</v>
      </c>
      <c r="B288" s="3" t="s">
        <v>370</v>
      </c>
      <c r="C288" s="70">
        <v>46202</v>
      </c>
      <c r="D288" s="105" t="s">
        <v>81</v>
      </c>
      <c r="E288" s="3" t="s">
        <v>244</v>
      </c>
      <c r="F288" s="106">
        <f>'[1]CDM 2026 16ème'!I38</f>
        <v>90000</v>
      </c>
      <c r="G288" s="104">
        <f>'[1]CDM 2026 16ème'!H38*0.95</f>
        <v>7.4099999999999993</v>
      </c>
      <c r="H288" s="74">
        <f t="shared" si="17"/>
        <v>90000</v>
      </c>
      <c r="I288" s="102">
        <v>0.05</v>
      </c>
      <c r="J288" s="184">
        <f t="shared" si="18"/>
        <v>94500</v>
      </c>
      <c r="K288" s="102"/>
      <c r="L288" s="77">
        <f t="shared" si="16"/>
        <v>5.0000000000000044E-2</v>
      </c>
      <c r="M288" s="102">
        <v>0.2</v>
      </c>
      <c r="N288" s="102">
        <v>0.2</v>
      </c>
      <c r="O288" s="4"/>
      <c r="P288" s="4"/>
      <c r="Q288" s="4"/>
      <c r="R288" s="4"/>
      <c r="S288" s="4"/>
      <c r="T288" s="4"/>
      <c r="U288" s="4"/>
      <c r="V288" s="4"/>
      <c r="W288" s="4" t="str">
        <f t="shared" si="19"/>
        <v>1/16eme de finale (19h) - 29/064620219hPower break 2</v>
      </c>
      <c r="X288" s="3" t="s">
        <v>283</v>
      </c>
    </row>
    <row r="289" spans="1:24" x14ac:dyDescent="0.25">
      <c r="A289" s="3" t="s">
        <v>283</v>
      </c>
      <c r="B289" s="3" t="s">
        <v>370</v>
      </c>
      <c r="C289" s="70">
        <v>46202</v>
      </c>
      <c r="D289" s="105" t="s">
        <v>81</v>
      </c>
      <c r="E289" s="3" t="s">
        <v>119</v>
      </c>
      <c r="F289" s="106">
        <f>'[1]CDM 2026 16ème'!I41</f>
        <v>55000</v>
      </c>
      <c r="G289" s="104">
        <f>'[1]CDM 2026 16ème'!H41</f>
        <v>4.75</v>
      </c>
      <c r="H289" s="74">
        <f t="shared" si="17"/>
        <v>55000</v>
      </c>
      <c r="I289" s="102">
        <v>0.05</v>
      </c>
      <c r="J289" s="184">
        <f t="shared" si="18"/>
        <v>57750</v>
      </c>
      <c r="K289" s="102"/>
      <c r="L289" s="77">
        <f t="shared" ref="L289:L339" si="20">J289/H289-1</f>
        <v>5.0000000000000044E-2</v>
      </c>
      <c r="M289" s="4"/>
      <c r="N289" s="4"/>
      <c r="O289" s="102">
        <v>0.16</v>
      </c>
      <c r="P289" s="102">
        <v>0.14000000000000001</v>
      </c>
      <c r="Q289" s="102">
        <v>0.1</v>
      </c>
      <c r="R289" s="102">
        <v>0.06</v>
      </c>
      <c r="S289" s="102">
        <v>0.04</v>
      </c>
      <c r="T289" s="102">
        <v>0.08</v>
      </c>
      <c r="U289" s="102">
        <v>0.12</v>
      </c>
      <c r="V289" s="102">
        <v>0.15</v>
      </c>
      <c r="W289" s="4" t="str">
        <f t="shared" si="19"/>
        <v>1/16eme de finale (19h) - 29/064620219hFin match</v>
      </c>
      <c r="X289" s="3" t="s">
        <v>283</v>
      </c>
    </row>
    <row r="290" spans="1:24" x14ac:dyDescent="0.25">
      <c r="A290" s="3" t="s">
        <v>283</v>
      </c>
      <c r="B290" s="3" t="s">
        <v>388</v>
      </c>
      <c r="C290" s="70">
        <v>46203</v>
      </c>
      <c r="D290" s="105" t="s">
        <v>81</v>
      </c>
      <c r="E290" s="3" t="s">
        <v>241</v>
      </c>
      <c r="F290" s="106">
        <f>'[1]CDM 2026 16ème'!I74</f>
        <v>25000</v>
      </c>
      <c r="G290" s="104">
        <f>'[1]CDM 2026 16ème'!H74</f>
        <v>2.2000000000000002</v>
      </c>
      <c r="H290" s="74">
        <f t="shared" si="17"/>
        <v>25000</v>
      </c>
      <c r="I290" s="102">
        <v>0.05</v>
      </c>
      <c r="J290" s="184">
        <f t="shared" si="18"/>
        <v>26250</v>
      </c>
      <c r="K290" s="102"/>
      <c r="L290" s="77">
        <f t="shared" si="20"/>
        <v>5.0000000000000044E-2</v>
      </c>
      <c r="M290" s="4"/>
      <c r="N290" s="4"/>
      <c r="O290" s="102">
        <v>0.15</v>
      </c>
      <c r="P290" s="102">
        <v>0.12</v>
      </c>
      <c r="Q290" s="102">
        <v>0.08</v>
      </c>
      <c r="R290" s="102">
        <v>0.04</v>
      </c>
      <c r="S290" s="102">
        <v>0.06</v>
      </c>
      <c r="T290" s="102">
        <v>0.1</v>
      </c>
      <c r="U290" s="102">
        <v>0.14000000000000001</v>
      </c>
      <c r="V290" s="102">
        <v>0.16</v>
      </c>
      <c r="W290" s="4" t="str">
        <f t="shared" si="19"/>
        <v>1/16eme de finale (19h) - 30/064620319hAvant Match</v>
      </c>
      <c r="X290" s="3" t="s">
        <v>283</v>
      </c>
    </row>
    <row r="291" spans="1:24" x14ac:dyDescent="0.25">
      <c r="A291" s="3" t="s">
        <v>283</v>
      </c>
      <c r="B291" s="3" t="s">
        <v>388</v>
      </c>
      <c r="C291" s="70">
        <v>46203</v>
      </c>
      <c r="D291" s="105" t="s">
        <v>81</v>
      </c>
      <c r="E291" s="3" t="s">
        <v>242</v>
      </c>
      <c r="F291" s="106">
        <f>'[1]CDM 2026 16ème'!I75</f>
        <v>60000</v>
      </c>
      <c r="G291" s="104">
        <f>'[1]CDM 2026 16ème'!H75</f>
        <v>4.8</v>
      </c>
      <c r="H291" s="74">
        <f t="shared" si="17"/>
        <v>60000</v>
      </c>
      <c r="I291" s="102">
        <v>0.05</v>
      </c>
      <c r="J291" s="184">
        <f t="shared" si="18"/>
        <v>63000</v>
      </c>
      <c r="K291" s="102"/>
      <c r="L291" s="77">
        <f t="shared" si="20"/>
        <v>5.0000000000000044E-2</v>
      </c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 t="str">
        <f t="shared" si="19"/>
        <v>1/16eme de finale (19h) - 30/064620319hHymnes / Golden</v>
      </c>
      <c r="X291" s="3" t="s">
        <v>283</v>
      </c>
    </row>
    <row r="292" spans="1:24" x14ac:dyDescent="0.25">
      <c r="A292" s="3" t="s">
        <v>283</v>
      </c>
      <c r="B292" s="3" t="s">
        <v>388</v>
      </c>
      <c r="C292" s="70">
        <v>46203</v>
      </c>
      <c r="D292" s="105" t="s">
        <v>81</v>
      </c>
      <c r="E292" s="3" t="s">
        <v>243</v>
      </c>
      <c r="F292" s="106">
        <f>'[1]CDM 2026 16ème'!I76</f>
        <v>90000</v>
      </c>
      <c r="G292" s="104">
        <f>'[1]CDM 2026 16ème'!H76*0.95</f>
        <v>7.4099999999999993</v>
      </c>
      <c r="H292" s="74">
        <f t="shared" si="17"/>
        <v>90000</v>
      </c>
      <c r="I292" s="102">
        <v>0.05</v>
      </c>
      <c r="J292" s="184">
        <f t="shared" si="18"/>
        <v>94500</v>
      </c>
      <c r="K292" s="102"/>
      <c r="L292" s="77">
        <f t="shared" si="20"/>
        <v>5.0000000000000044E-2</v>
      </c>
      <c r="M292" s="102">
        <v>0.2</v>
      </c>
      <c r="N292" s="102">
        <v>0.2</v>
      </c>
      <c r="O292" s="4"/>
      <c r="P292" s="4"/>
      <c r="Q292" s="4"/>
      <c r="R292" s="4"/>
      <c r="S292" s="4"/>
      <c r="T292" s="4"/>
      <c r="U292" s="4"/>
      <c r="V292" s="4"/>
      <c r="W292" s="4" t="str">
        <f t="shared" si="19"/>
        <v>1/16eme de finale (19h) - 30/064620319hPower break 1</v>
      </c>
      <c r="X292" s="3" t="s">
        <v>283</v>
      </c>
    </row>
    <row r="293" spans="1:24" x14ac:dyDescent="0.25">
      <c r="A293" s="3" t="s">
        <v>283</v>
      </c>
      <c r="B293" s="3" t="s">
        <v>388</v>
      </c>
      <c r="C293" s="70">
        <v>46203</v>
      </c>
      <c r="D293" s="105" t="s">
        <v>81</v>
      </c>
      <c r="E293" s="3" t="s">
        <v>138</v>
      </c>
      <c r="F293" s="106">
        <f>'[1]CDM 2026 16ème'!I77</f>
        <v>75000</v>
      </c>
      <c r="G293" s="104">
        <f>'[1]CDM 2026 16ème'!H77</f>
        <v>6.5</v>
      </c>
      <c r="H293" s="74">
        <f t="shared" si="17"/>
        <v>75000</v>
      </c>
      <c r="I293" s="102">
        <v>0.05</v>
      </c>
      <c r="J293" s="184">
        <f t="shared" si="18"/>
        <v>78750</v>
      </c>
      <c r="K293" s="102"/>
      <c r="L293" s="77">
        <f t="shared" si="20"/>
        <v>5.0000000000000044E-2</v>
      </c>
      <c r="M293" s="4"/>
      <c r="N293" s="4"/>
      <c r="O293" s="102">
        <v>0.16</v>
      </c>
      <c r="P293" s="102">
        <v>0.14000000000000001</v>
      </c>
      <c r="Q293" s="102">
        <v>0.1</v>
      </c>
      <c r="R293" s="102">
        <v>0.06</v>
      </c>
      <c r="S293" s="102">
        <v>0.02</v>
      </c>
      <c r="T293" s="102">
        <v>0.04</v>
      </c>
      <c r="U293" s="102">
        <v>0.06</v>
      </c>
      <c r="V293" s="102">
        <v>0.1</v>
      </c>
      <c r="W293" s="4" t="str">
        <f t="shared" si="19"/>
        <v>1/16eme de finale (19h) - 30/064620319hMi-temps 1</v>
      </c>
      <c r="X293" s="3" t="s">
        <v>283</v>
      </c>
    </row>
    <row r="294" spans="1:24" x14ac:dyDescent="0.25">
      <c r="A294" s="3" t="s">
        <v>283</v>
      </c>
      <c r="B294" s="3" t="s">
        <v>388</v>
      </c>
      <c r="C294" s="70">
        <v>46203</v>
      </c>
      <c r="D294" s="105" t="s">
        <v>81</v>
      </c>
      <c r="E294" s="3" t="s">
        <v>139</v>
      </c>
      <c r="F294" s="106">
        <f>'[1]CDM 2026 16ème'!I78</f>
        <v>70000</v>
      </c>
      <c r="G294" s="104">
        <f>'[1]CDM 2026 16ème'!H78</f>
        <v>6.1</v>
      </c>
      <c r="H294" s="74">
        <f t="shared" si="17"/>
        <v>70000</v>
      </c>
      <c r="I294" s="102">
        <v>0.05</v>
      </c>
      <c r="J294" s="184">
        <f t="shared" si="18"/>
        <v>73500</v>
      </c>
      <c r="K294" s="102"/>
      <c r="L294" s="77">
        <f t="shared" si="20"/>
        <v>5.0000000000000044E-2</v>
      </c>
      <c r="M294" s="4"/>
      <c r="N294" s="4"/>
      <c r="O294" s="102">
        <v>0.1</v>
      </c>
      <c r="P294" s="102">
        <v>0.06</v>
      </c>
      <c r="Q294" s="102">
        <v>0.04</v>
      </c>
      <c r="R294" s="102">
        <v>0.02</v>
      </c>
      <c r="S294" s="102">
        <v>0.02</v>
      </c>
      <c r="T294" s="102">
        <v>0.04</v>
      </c>
      <c r="U294" s="102">
        <v>0.06</v>
      </c>
      <c r="V294" s="102">
        <v>0.1</v>
      </c>
      <c r="W294" s="4" t="str">
        <f t="shared" si="19"/>
        <v>1/16eme de finale (19h) - 30/064620319hMi-temps 2</v>
      </c>
      <c r="X294" s="3" t="s">
        <v>283</v>
      </c>
    </row>
    <row r="295" spans="1:24" x14ac:dyDescent="0.25">
      <c r="A295" s="3" t="s">
        <v>283</v>
      </c>
      <c r="B295" s="3" t="s">
        <v>388</v>
      </c>
      <c r="C295" s="70">
        <v>46203</v>
      </c>
      <c r="D295" s="105" t="s">
        <v>81</v>
      </c>
      <c r="E295" s="3" t="s">
        <v>140</v>
      </c>
      <c r="F295" s="106">
        <f>'[1]CDM 2026 16ème'!I79</f>
        <v>75000</v>
      </c>
      <c r="G295" s="104">
        <f>'[1]CDM 2026 16ème'!H79</f>
        <v>6.5</v>
      </c>
      <c r="H295" s="74">
        <f t="shared" si="17"/>
        <v>75000</v>
      </c>
      <c r="I295" s="102">
        <v>0.05</v>
      </c>
      <c r="J295" s="184">
        <f t="shared" si="18"/>
        <v>78750</v>
      </c>
      <c r="K295" s="102"/>
      <c r="L295" s="77">
        <f t="shared" si="20"/>
        <v>5.0000000000000044E-2</v>
      </c>
      <c r="M295" s="4"/>
      <c r="N295" s="4"/>
      <c r="O295" s="102">
        <v>0.1</v>
      </c>
      <c r="P295" s="102">
        <v>0.06</v>
      </c>
      <c r="Q295" s="102">
        <v>0.04</v>
      </c>
      <c r="R295" s="102">
        <v>0.02</v>
      </c>
      <c r="S295" s="102">
        <v>0.06</v>
      </c>
      <c r="T295" s="102">
        <v>0.1</v>
      </c>
      <c r="U295" s="102">
        <v>0.14000000000000001</v>
      </c>
      <c r="V295" s="102">
        <v>0.16</v>
      </c>
      <c r="W295" s="4" t="str">
        <f t="shared" si="19"/>
        <v>1/16eme de finale (19h) - 30/064620319hMi-temps 3</v>
      </c>
      <c r="X295" s="3" t="s">
        <v>283</v>
      </c>
    </row>
    <row r="296" spans="1:24" x14ac:dyDescent="0.25">
      <c r="A296" s="3" t="s">
        <v>283</v>
      </c>
      <c r="B296" s="3" t="s">
        <v>388</v>
      </c>
      <c r="C296" s="70">
        <v>46203</v>
      </c>
      <c r="D296" s="105" t="s">
        <v>81</v>
      </c>
      <c r="E296" s="3" t="s">
        <v>244</v>
      </c>
      <c r="F296" s="106">
        <f>'[1]CDM 2026 16ème'!I80</f>
        <v>90000</v>
      </c>
      <c r="G296" s="104">
        <f>'[1]CDM 2026 16ème'!H80*0.95</f>
        <v>7.4099999999999993</v>
      </c>
      <c r="H296" s="74">
        <f t="shared" si="17"/>
        <v>90000</v>
      </c>
      <c r="I296" s="102">
        <v>0.05</v>
      </c>
      <c r="J296" s="184">
        <f t="shared" si="18"/>
        <v>94500</v>
      </c>
      <c r="K296" s="102"/>
      <c r="L296" s="77">
        <f t="shared" si="20"/>
        <v>5.0000000000000044E-2</v>
      </c>
      <c r="M296" s="102">
        <v>0.2</v>
      </c>
      <c r="N296" s="102">
        <v>0.2</v>
      </c>
      <c r="O296" s="4"/>
      <c r="P296" s="4"/>
      <c r="Q296" s="4"/>
      <c r="R296" s="4"/>
      <c r="S296" s="4"/>
      <c r="T296" s="4"/>
      <c r="U296" s="4"/>
      <c r="V296" s="4"/>
      <c r="W296" s="4" t="str">
        <f t="shared" si="19"/>
        <v>1/16eme de finale (19h) - 30/064620319hPower break 2</v>
      </c>
      <c r="X296" s="3" t="s">
        <v>283</v>
      </c>
    </row>
    <row r="297" spans="1:24" x14ac:dyDescent="0.25">
      <c r="A297" s="3" t="s">
        <v>283</v>
      </c>
      <c r="B297" s="3" t="s">
        <v>388</v>
      </c>
      <c r="C297" s="70">
        <v>46203</v>
      </c>
      <c r="D297" s="105" t="s">
        <v>81</v>
      </c>
      <c r="E297" s="3" t="s">
        <v>119</v>
      </c>
      <c r="F297" s="106">
        <f>'[1]CDM 2026 16ème'!I83</f>
        <v>55000</v>
      </c>
      <c r="G297" s="104">
        <f>'[1]CDM 2026 16ème'!H83</f>
        <v>4.75</v>
      </c>
      <c r="H297" s="74">
        <f t="shared" si="17"/>
        <v>55000</v>
      </c>
      <c r="I297" s="102">
        <v>0.05</v>
      </c>
      <c r="J297" s="184">
        <f t="shared" si="18"/>
        <v>57750</v>
      </c>
      <c r="K297" s="102"/>
      <c r="L297" s="77">
        <f t="shared" si="20"/>
        <v>5.0000000000000044E-2</v>
      </c>
      <c r="M297" s="4"/>
      <c r="N297" s="4"/>
      <c r="O297" s="102">
        <v>0.16</v>
      </c>
      <c r="P297" s="102">
        <v>0.14000000000000001</v>
      </c>
      <c r="Q297" s="102">
        <v>0.1</v>
      </c>
      <c r="R297" s="102">
        <v>0.06</v>
      </c>
      <c r="S297" s="102">
        <v>0.04</v>
      </c>
      <c r="T297" s="102">
        <v>0.08</v>
      </c>
      <c r="U297" s="102">
        <v>0.12</v>
      </c>
      <c r="V297" s="102">
        <v>0.15</v>
      </c>
      <c r="W297" s="4" t="str">
        <f t="shared" si="19"/>
        <v>1/16eme de finale (19h) - 30/064620319hFin match</v>
      </c>
      <c r="X297" s="3" t="s">
        <v>283</v>
      </c>
    </row>
    <row r="298" spans="1:24" x14ac:dyDescent="0.25">
      <c r="A298" s="3" t="s">
        <v>283</v>
      </c>
      <c r="B298" s="3" t="s">
        <v>376</v>
      </c>
      <c r="C298" s="70">
        <v>46206</v>
      </c>
      <c r="D298" s="105" t="s">
        <v>96</v>
      </c>
      <c r="E298" s="3" t="s">
        <v>241</v>
      </c>
      <c r="F298" s="106">
        <f>'[1]CDM 2026 16ème'!I203</f>
        <v>30000</v>
      </c>
      <c r="G298" s="104">
        <f>'[1]CDM 2026 16ème'!H203</f>
        <v>2.15</v>
      </c>
      <c r="H298" s="74">
        <f t="shared" si="17"/>
        <v>30000</v>
      </c>
      <c r="I298" s="102">
        <v>0.05</v>
      </c>
      <c r="J298" s="184">
        <f t="shared" si="18"/>
        <v>31500</v>
      </c>
      <c r="K298" s="102"/>
      <c r="L298" s="77">
        <f t="shared" si="20"/>
        <v>5.0000000000000044E-2</v>
      </c>
      <c r="M298" s="4"/>
      <c r="N298" s="4"/>
      <c r="O298" s="102">
        <v>0.15</v>
      </c>
      <c r="P298" s="102">
        <v>0.12</v>
      </c>
      <c r="Q298" s="102">
        <v>0.08</v>
      </c>
      <c r="R298" s="102">
        <v>0.04</v>
      </c>
      <c r="S298" s="102">
        <v>0.06</v>
      </c>
      <c r="T298" s="102">
        <v>0.1</v>
      </c>
      <c r="U298" s="102">
        <v>0.14000000000000001</v>
      </c>
      <c r="V298" s="102">
        <v>0.16</v>
      </c>
      <c r="W298" s="4" t="str">
        <f t="shared" si="19"/>
        <v>1/16eme de finale (20h) - 03/074620620hAvant Match</v>
      </c>
      <c r="X298" s="3" t="s">
        <v>283</v>
      </c>
    </row>
    <row r="299" spans="1:24" x14ac:dyDescent="0.25">
      <c r="A299" s="3" t="s">
        <v>283</v>
      </c>
      <c r="B299" s="3" t="s">
        <v>376</v>
      </c>
      <c r="C299" s="70">
        <v>46207</v>
      </c>
      <c r="D299" s="105" t="s">
        <v>96</v>
      </c>
      <c r="E299" s="3" t="s">
        <v>242</v>
      </c>
      <c r="F299" s="106">
        <f>'[1]CDM 2026 16ème'!I204</f>
        <v>75000</v>
      </c>
      <c r="G299" s="104">
        <f>'[1]CDM 2026 16ème'!H204</f>
        <v>5</v>
      </c>
      <c r="H299" s="74">
        <f t="shared" si="17"/>
        <v>75000</v>
      </c>
      <c r="I299" s="102">
        <v>0.05</v>
      </c>
      <c r="J299" s="184">
        <f t="shared" si="18"/>
        <v>78750</v>
      </c>
      <c r="K299" s="102"/>
      <c r="L299" s="77">
        <f t="shared" si="20"/>
        <v>5.0000000000000044E-2</v>
      </c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 t="str">
        <f t="shared" si="19"/>
        <v>1/16eme de finale (20h) - 03/074620720hHymnes / Golden</v>
      </c>
      <c r="X299" s="3" t="s">
        <v>283</v>
      </c>
    </row>
    <row r="300" spans="1:24" x14ac:dyDescent="0.25">
      <c r="A300" s="3" t="s">
        <v>283</v>
      </c>
      <c r="B300" s="3" t="s">
        <v>376</v>
      </c>
      <c r="C300" s="70">
        <v>46208</v>
      </c>
      <c r="D300" s="105" t="s">
        <v>96</v>
      </c>
      <c r="E300" s="3" t="s">
        <v>243</v>
      </c>
      <c r="F300" s="106">
        <f>'[1]CDM 2026 16ème'!I205</f>
        <v>100000</v>
      </c>
      <c r="G300" s="104">
        <f>'[1]CDM 2026 16ème'!H205*0.95</f>
        <v>6.7925000000000004</v>
      </c>
      <c r="H300" s="74">
        <f t="shared" si="17"/>
        <v>100000</v>
      </c>
      <c r="I300" s="102">
        <v>0.05</v>
      </c>
      <c r="J300" s="184">
        <f t="shared" si="18"/>
        <v>105000</v>
      </c>
      <c r="K300" s="102"/>
      <c r="L300" s="77">
        <f t="shared" si="20"/>
        <v>5.0000000000000044E-2</v>
      </c>
      <c r="M300" s="102">
        <v>0.2</v>
      </c>
      <c r="N300" s="102">
        <v>0.2</v>
      </c>
      <c r="O300" s="4"/>
      <c r="P300" s="4"/>
      <c r="Q300" s="4"/>
      <c r="R300" s="4"/>
      <c r="S300" s="4"/>
      <c r="T300" s="4"/>
      <c r="U300" s="4"/>
      <c r="V300" s="4"/>
      <c r="W300" s="4" t="str">
        <f t="shared" si="19"/>
        <v>1/16eme de finale (20h) - 03/074620820hPower break 1</v>
      </c>
      <c r="X300" s="3" t="s">
        <v>283</v>
      </c>
    </row>
    <row r="301" spans="1:24" x14ac:dyDescent="0.25">
      <c r="A301" s="3" t="s">
        <v>283</v>
      </c>
      <c r="B301" s="3" t="s">
        <v>376</v>
      </c>
      <c r="C301" s="70">
        <v>46209</v>
      </c>
      <c r="D301" s="105" t="s">
        <v>96</v>
      </c>
      <c r="E301" s="3" t="s">
        <v>138</v>
      </c>
      <c r="F301" s="106">
        <f>'[1]CDM 2026 16ème'!I206</f>
        <v>85000</v>
      </c>
      <c r="G301" s="104">
        <f>'[1]CDM 2026 16ème'!H206</f>
        <v>6.1</v>
      </c>
      <c r="H301" s="74">
        <f t="shared" si="17"/>
        <v>85000</v>
      </c>
      <c r="I301" s="102">
        <v>0.05</v>
      </c>
      <c r="J301" s="184">
        <f t="shared" si="18"/>
        <v>89250</v>
      </c>
      <c r="K301" s="102"/>
      <c r="L301" s="77">
        <f t="shared" si="20"/>
        <v>5.0000000000000044E-2</v>
      </c>
      <c r="M301" s="4"/>
      <c r="N301" s="4"/>
      <c r="O301" s="102">
        <v>0.16</v>
      </c>
      <c r="P301" s="102">
        <v>0.14000000000000001</v>
      </c>
      <c r="Q301" s="102">
        <v>0.1</v>
      </c>
      <c r="R301" s="102">
        <v>0.06</v>
      </c>
      <c r="S301" s="102">
        <v>0.02</v>
      </c>
      <c r="T301" s="102">
        <v>0.04</v>
      </c>
      <c r="U301" s="102">
        <v>0.06</v>
      </c>
      <c r="V301" s="102">
        <v>0.1</v>
      </c>
      <c r="W301" s="4" t="str">
        <f t="shared" si="19"/>
        <v>1/16eme de finale (20h) - 03/074620920hMi-temps 1</v>
      </c>
      <c r="X301" s="3" t="s">
        <v>283</v>
      </c>
    </row>
    <row r="302" spans="1:24" x14ac:dyDescent="0.25">
      <c r="A302" s="3" t="s">
        <v>283</v>
      </c>
      <c r="B302" s="3" t="s">
        <v>376</v>
      </c>
      <c r="C302" s="70">
        <v>46210</v>
      </c>
      <c r="D302" s="105" t="s">
        <v>96</v>
      </c>
      <c r="E302" s="3" t="s">
        <v>139</v>
      </c>
      <c r="F302" s="106">
        <f>'[1]CDM 2026 16ème'!I207</f>
        <v>80000</v>
      </c>
      <c r="G302" s="104">
        <f>'[1]CDM 2026 16ème'!H207</f>
        <v>5.7</v>
      </c>
      <c r="H302" s="74">
        <f t="shared" si="17"/>
        <v>80000</v>
      </c>
      <c r="I302" s="102">
        <v>0.05</v>
      </c>
      <c r="J302" s="184">
        <f t="shared" si="18"/>
        <v>84000</v>
      </c>
      <c r="K302" s="102"/>
      <c r="L302" s="77">
        <f t="shared" si="20"/>
        <v>5.0000000000000044E-2</v>
      </c>
      <c r="M302" s="4"/>
      <c r="N302" s="4"/>
      <c r="O302" s="102">
        <v>0.1</v>
      </c>
      <c r="P302" s="102">
        <v>0.06</v>
      </c>
      <c r="Q302" s="102">
        <v>0.04</v>
      </c>
      <c r="R302" s="102">
        <v>0.02</v>
      </c>
      <c r="S302" s="102">
        <v>0.02</v>
      </c>
      <c r="T302" s="102">
        <v>0.04</v>
      </c>
      <c r="U302" s="102">
        <v>0.06</v>
      </c>
      <c r="V302" s="102">
        <v>0.1</v>
      </c>
      <c r="W302" s="4" t="str">
        <f t="shared" si="19"/>
        <v>1/16eme de finale (20h) - 03/074621020hMi-temps 2</v>
      </c>
      <c r="X302" s="3" t="s">
        <v>283</v>
      </c>
    </row>
    <row r="303" spans="1:24" x14ac:dyDescent="0.25">
      <c r="A303" s="3" t="s">
        <v>283</v>
      </c>
      <c r="B303" s="3" t="s">
        <v>376</v>
      </c>
      <c r="C303" s="70">
        <v>46211</v>
      </c>
      <c r="D303" s="105" t="s">
        <v>96</v>
      </c>
      <c r="E303" s="3" t="s">
        <v>140</v>
      </c>
      <c r="F303" s="106">
        <f>'[1]CDM 2026 16ème'!I208</f>
        <v>85000</v>
      </c>
      <c r="G303" s="104">
        <f>'[1]CDM 2026 16ème'!H208</f>
        <v>6.1</v>
      </c>
      <c r="H303" s="74">
        <f t="shared" si="17"/>
        <v>85000</v>
      </c>
      <c r="I303" s="102">
        <v>0.05</v>
      </c>
      <c r="J303" s="184">
        <f t="shared" si="18"/>
        <v>89250</v>
      </c>
      <c r="K303" s="102"/>
      <c r="L303" s="77">
        <f t="shared" si="20"/>
        <v>5.0000000000000044E-2</v>
      </c>
      <c r="M303" s="4"/>
      <c r="N303" s="4"/>
      <c r="O303" s="102">
        <v>0.1</v>
      </c>
      <c r="P303" s="102">
        <v>0.06</v>
      </c>
      <c r="Q303" s="102">
        <v>0.04</v>
      </c>
      <c r="R303" s="102">
        <v>0.02</v>
      </c>
      <c r="S303" s="102">
        <v>0.06</v>
      </c>
      <c r="T303" s="102">
        <v>0.1</v>
      </c>
      <c r="U303" s="102">
        <v>0.14000000000000001</v>
      </c>
      <c r="V303" s="102">
        <v>0.16</v>
      </c>
      <c r="W303" s="4" t="str">
        <f t="shared" si="19"/>
        <v>1/16eme de finale (20h) - 03/074621120hMi-temps 3</v>
      </c>
      <c r="X303" s="3" t="s">
        <v>283</v>
      </c>
    </row>
    <row r="304" spans="1:24" x14ac:dyDescent="0.25">
      <c r="A304" s="3" t="s">
        <v>283</v>
      </c>
      <c r="B304" s="3" t="s">
        <v>376</v>
      </c>
      <c r="C304" s="70">
        <v>46212</v>
      </c>
      <c r="D304" s="105" t="s">
        <v>96</v>
      </c>
      <c r="E304" s="3" t="s">
        <v>244</v>
      </c>
      <c r="F304" s="106">
        <f>'[1]CDM 2026 16ème'!I209</f>
        <v>100000</v>
      </c>
      <c r="G304" s="104">
        <f>'[1]CDM 2026 16ème'!H209*0.95</f>
        <v>6.7925000000000004</v>
      </c>
      <c r="H304" s="74">
        <f t="shared" si="17"/>
        <v>100000</v>
      </c>
      <c r="I304" s="102">
        <v>0.05</v>
      </c>
      <c r="J304" s="184">
        <f t="shared" si="18"/>
        <v>105000</v>
      </c>
      <c r="K304" s="102"/>
      <c r="L304" s="77">
        <f t="shared" si="20"/>
        <v>5.0000000000000044E-2</v>
      </c>
      <c r="M304" s="102">
        <v>0.2</v>
      </c>
      <c r="N304" s="102">
        <v>0.2</v>
      </c>
      <c r="O304" s="4"/>
      <c r="P304" s="4"/>
      <c r="Q304" s="4"/>
      <c r="R304" s="4"/>
      <c r="S304" s="4"/>
      <c r="T304" s="4"/>
      <c r="U304" s="4"/>
      <c r="V304" s="4"/>
      <c r="W304" s="4" t="str">
        <f t="shared" si="19"/>
        <v>1/16eme de finale (20h) - 03/074621220hPower break 2</v>
      </c>
      <c r="X304" s="3" t="s">
        <v>283</v>
      </c>
    </row>
    <row r="305" spans="1:24" x14ac:dyDescent="0.25">
      <c r="A305" s="3" t="s">
        <v>283</v>
      </c>
      <c r="B305" s="3" t="s">
        <v>376</v>
      </c>
      <c r="C305" s="70">
        <v>46215</v>
      </c>
      <c r="D305" s="105" t="s">
        <v>96</v>
      </c>
      <c r="E305" s="3" t="s">
        <v>119</v>
      </c>
      <c r="F305" s="106">
        <f>'[1]CDM 2026 16ème'!I212</f>
        <v>50000</v>
      </c>
      <c r="G305" s="104">
        <f>'[1]CDM 2026 16ème'!H212</f>
        <v>4.2</v>
      </c>
      <c r="H305" s="74">
        <f t="shared" si="17"/>
        <v>50000</v>
      </c>
      <c r="I305" s="102">
        <v>0.05</v>
      </c>
      <c r="J305" s="184">
        <f t="shared" si="18"/>
        <v>52500</v>
      </c>
      <c r="K305" s="102"/>
      <c r="L305" s="77">
        <f t="shared" si="20"/>
        <v>5.0000000000000044E-2</v>
      </c>
      <c r="M305" s="4"/>
      <c r="N305" s="4"/>
      <c r="O305" s="102">
        <v>0.16</v>
      </c>
      <c r="P305" s="102">
        <v>0.14000000000000001</v>
      </c>
      <c r="Q305" s="102">
        <v>0.1</v>
      </c>
      <c r="R305" s="102">
        <v>0.06</v>
      </c>
      <c r="S305" s="102">
        <v>0.04</v>
      </c>
      <c r="T305" s="102">
        <v>0.08</v>
      </c>
      <c r="U305" s="102">
        <v>0.12</v>
      </c>
      <c r="V305" s="102">
        <v>0.15</v>
      </c>
      <c r="W305" s="4" t="str">
        <f t="shared" si="19"/>
        <v>1/16eme de finale (20h) - 03/074621520hFin match</v>
      </c>
      <c r="X305" s="3" t="s">
        <v>283</v>
      </c>
    </row>
    <row r="306" spans="1:24" x14ac:dyDescent="0.25">
      <c r="A306" s="3" t="s">
        <v>256</v>
      </c>
      <c r="B306" s="3" t="s">
        <v>257</v>
      </c>
      <c r="C306" s="70">
        <v>46207</v>
      </c>
      <c r="D306" s="105" t="s">
        <v>84</v>
      </c>
      <c r="E306" s="3" t="s">
        <v>241</v>
      </c>
      <c r="F306" s="106">
        <f>'[1]CDM 2026 8ème'!I11</f>
        <v>140000</v>
      </c>
      <c r="G306" s="104">
        <f>'[1]CDM 2026 8ème'!H11</f>
        <v>10</v>
      </c>
      <c r="H306" s="74">
        <f t="shared" si="17"/>
        <v>140000</v>
      </c>
      <c r="I306" s="102">
        <v>0.05</v>
      </c>
      <c r="J306" s="184">
        <f t="shared" si="18"/>
        <v>147000</v>
      </c>
      <c r="K306" s="102"/>
      <c r="L306" s="77">
        <f t="shared" si="20"/>
        <v>5.0000000000000044E-2</v>
      </c>
      <c r="M306" s="4"/>
      <c r="N306" s="4"/>
      <c r="O306" s="102">
        <v>0.15</v>
      </c>
      <c r="P306" s="102">
        <v>0.12</v>
      </c>
      <c r="Q306" s="102">
        <v>0.08</v>
      </c>
      <c r="R306" s="102">
        <v>0.04</v>
      </c>
      <c r="S306" s="102">
        <v>0.08</v>
      </c>
      <c r="T306" s="102">
        <v>0.12</v>
      </c>
      <c r="U306" s="102">
        <v>0.16</v>
      </c>
      <c r="V306" s="102">
        <v>0.2</v>
      </c>
      <c r="W306" s="4" t="str">
        <f t="shared" si="19"/>
        <v>France - Allemagne4620723hAvant Match</v>
      </c>
      <c r="X306" s="3" t="s">
        <v>256</v>
      </c>
    </row>
    <row r="307" spans="1:24" x14ac:dyDescent="0.25">
      <c r="A307" s="3" t="s">
        <v>256</v>
      </c>
      <c r="B307" s="3" t="s">
        <v>257</v>
      </c>
      <c r="C307" s="70">
        <v>46207</v>
      </c>
      <c r="D307" s="105" t="s">
        <v>84</v>
      </c>
      <c r="E307" s="3" t="s">
        <v>242</v>
      </c>
      <c r="F307" s="106">
        <f>'[1]CDM 2026 8ème'!I12</f>
        <v>280000</v>
      </c>
      <c r="G307" s="104">
        <f>'[1]CDM 2026 8ème'!H12</f>
        <v>18.649999999999999</v>
      </c>
      <c r="H307" s="74">
        <f t="shared" si="17"/>
        <v>280000</v>
      </c>
      <c r="I307" s="102">
        <v>0.05</v>
      </c>
      <c r="J307" s="184">
        <f t="shared" si="18"/>
        <v>294000</v>
      </c>
      <c r="K307" s="102"/>
      <c r="L307" s="77">
        <f t="shared" si="20"/>
        <v>5.0000000000000044E-2</v>
      </c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 t="str">
        <f t="shared" si="19"/>
        <v>France - Allemagne4620723hHymnes / Golden</v>
      </c>
      <c r="X307" s="3" t="s">
        <v>256</v>
      </c>
    </row>
    <row r="308" spans="1:24" x14ac:dyDescent="0.25">
      <c r="A308" s="3" t="s">
        <v>256</v>
      </c>
      <c r="B308" s="3" t="s">
        <v>257</v>
      </c>
      <c r="C308" s="70">
        <v>46207</v>
      </c>
      <c r="D308" s="105" t="s">
        <v>84</v>
      </c>
      <c r="E308" s="3" t="s">
        <v>243</v>
      </c>
      <c r="F308" s="106">
        <f>'[1]CDM 2026 8ème'!I13</f>
        <v>315000</v>
      </c>
      <c r="G308" s="104">
        <f>'[1]CDM 2026 8ème'!H13*0.95</f>
        <v>21.375</v>
      </c>
      <c r="H308" s="74">
        <f t="shared" si="17"/>
        <v>315000</v>
      </c>
      <c r="I308" s="102">
        <v>0.05</v>
      </c>
      <c r="J308" s="184">
        <f t="shared" si="18"/>
        <v>330750</v>
      </c>
      <c r="K308" s="102"/>
      <c r="L308" s="77">
        <f t="shared" si="20"/>
        <v>5.0000000000000044E-2</v>
      </c>
      <c r="M308" s="102">
        <v>0.2</v>
      </c>
      <c r="N308" s="102">
        <v>0.2</v>
      </c>
      <c r="O308" s="4"/>
      <c r="P308" s="4"/>
      <c r="Q308" s="4"/>
      <c r="R308" s="4"/>
      <c r="S308" s="4"/>
      <c r="T308" s="4"/>
      <c r="U308" s="4"/>
      <c r="V308" s="4"/>
      <c r="W308" s="4" t="str">
        <f t="shared" si="19"/>
        <v>France - Allemagne4620723hPower break 1</v>
      </c>
      <c r="X308" s="3" t="s">
        <v>256</v>
      </c>
    </row>
    <row r="309" spans="1:24" x14ac:dyDescent="0.25">
      <c r="A309" s="3" t="s">
        <v>256</v>
      </c>
      <c r="B309" s="3" t="s">
        <v>257</v>
      </c>
      <c r="C309" s="70">
        <v>46207</v>
      </c>
      <c r="D309" s="105" t="s">
        <v>84</v>
      </c>
      <c r="E309" s="3" t="s">
        <v>138</v>
      </c>
      <c r="F309" s="106">
        <f>'[1]CDM 2026 8ème'!I14</f>
        <v>275000</v>
      </c>
      <c r="G309" s="104">
        <f>'[1]CDM 2026 8ème'!H14</f>
        <v>19.649999999999999</v>
      </c>
      <c r="H309" s="74">
        <f t="shared" si="17"/>
        <v>275000</v>
      </c>
      <c r="I309" s="102">
        <v>0.05</v>
      </c>
      <c r="J309" s="184">
        <f t="shared" si="18"/>
        <v>288750</v>
      </c>
      <c r="K309" s="102"/>
      <c r="L309" s="77">
        <f t="shared" si="20"/>
        <v>5.0000000000000044E-2</v>
      </c>
      <c r="M309" s="4"/>
      <c r="N309" s="4"/>
      <c r="O309" s="102">
        <v>0.2</v>
      </c>
      <c r="P309" s="102">
        <v>0.16</v>
      </c>
      <c r="Q309" s="102">
        <v>0.12</v>
      </c>
      <c r="R309" s="102">
        <v>0.08</v>
      </c>
      <c r="S309" s="102">
        <v>0.02</v>
      </c>
      <c r="T309" s="102">
        <v>0.04</v>
      </c>
      <c r="U309" s="102">
        <v>0.06</v>
      </c>
      <c r="V309" s="102">
        <v>0.1</v>
      </c>
      <c r="W309" s="4" t="str">
        <f t="shared" si="19"/>
        <v>France - Allemagne4620723hMi-temps 1</v>
      </c>
      <c r="X309" s="3" t="s">
        <v>256</v>
      </c>
    </row>
    <row r="310" spans="1:24" x14ac:dyDescent="0.25">
      <c r="A310" s="3" t="s">
        <v>256</v>
      </c>
      <c r="B310" s="3" t="s">
        <v>257</v>
      </c>
      <c r="C310" s="70">
        <v>46207</v>
      </c>
      <c r="D310" s="105" t="s">
        <v>84</v>
      </c>
      <c r="E310" s="3" t="s">
        <v>139</v>
      </c>
      <c r="F310" s="106">
        <f>'[1]CDM 2026 8ème'!I15</f>
        <v>265000</v>
      </c>
      <c r="G310" s="104">
        <f>'[1]CDM 2026 8ème'!H15</f>
        <v>18.95</v>
      </c>
      <c r="H310" s="74">
        <f t="shared" si="17"/>
        <v>265000</v>
      </c>
      <c r="I310" s="102">
        <v>0.05</v>
      </c>
      <c r="J310" s="184">
        <f t="shared" si="18"/>
        <v>278250</v>
      </c>
      <c r="K310" s="102"/>
      <c r="L310" s="77">
        <f t="shared" si="20"/>
        <v>5.0000000000000044E-2</v>
      </c>
      <c r="M310" s="4"/>
      <c r="N310" s="4"/>
      <c r="O310" s="102">
        <v>0.1</v>
      </c>
      <c r="P310" s="102">
        <v>0.06</v>
      </c>
      <c r="Q310" s="102">
        <v>0.04</v>
      </c>
      <c r="R310" s="102">
        <v>0.02</v>
      </c>
      <c r="S310" s="102">
        <v>0.02</v>
      </c>
      <c r="T310" s="102">
        <v>0.04</v>
      </c>
      <c r="U310" s="102">
        <v>0.06</v>
      </c>
      <c r="V310" s="102">
        <v>0.1</v>
      </c>
      <c r="W310" s="4" t="str">
        <f t="shared" si="19"/>
        <v>France - Allemagne4620723hMi-temps 2</v>
      </c>
      <c r="X310" s="3" t="s">
        <v>256</v>
      </c>
    </row>
    <row r="311" spans="1:24" x14ac:dyDescent="0.25">
      <c r="A311" s="3" t="s">
        <v>256</v>
      </c>
      <c r="B311" s="3" t="s">
        <v>257</v>
      </c>
      <c r="C311" s="70">
        <v>46207</v>
      </c>
      <c r="D311" s="105" t="s">
        <v>84</v>
      </c>
      <c r="E311" s="3" t="s">
        <v>140</v>
      </c>
      <c r="F311" s="106">
        <f>'[1]CDM 2026 8ème'!I16</f>
        <v>275000</v>
      </c>
      <c r="G311" s="104">
        <f>'[1]CDM 2026 8ème'!H16</f>
        <v>19.649999999999999</v>
      </c>
      <c r="H311" s="74">
        <f t="shared" ref="H311:H360" si="21">F311</f>
        <v>275000</v>
      </c>
      <c r="I311" s="102">
        <v>0.05</v>
      </c>
      <c r="J311" s="184">
        <f t="shared" ref="J311:J360" si="22">((H311*(1+I311)*(1+K311)))</f>
        <v>288750</v>
      </c>
      <c r="K311" s="102"/>
      <c r="L311" s="77">
        <f t="shared" si="20"/>
        <v>5.0000000000000044E-2</v>
      </c>
      <c r="M311" s="4"/>
      <c r="N311" s="4"/>
      <c r="O311" s="102">
        <v>0.1</v>
      </c>
      <c r="P311" s="102">
        <v>0.06</v>
      </c>
      <c r="Q311" s="102">
        <v>0.04</v>
      </c>
      <c r="R311" s="102">
        <v>0.02</v>
      </c>
      <c r="S311" s="102">
        <v>0.08</v>
      </c>
      <c r="T311" s="102">
        <v>0.12</v>
      </c>
      <c r="U311" s="102">
        <v>0.16</v>
      </c>
      <c r="V311" s="102">
        <v>0.2</v>
      </c>
      <c r="W311" s="4" t="str">
        <f t="shared" ref="W311:W360" si="23">_xlfn.CONCAT(B311,C311,D311,E311)</f>
        <v>France - Allemagne4620723hMi-temps 3</v>
      </c>
      <c r="X311" s="3" t="s">
        <v>256</v>
      </c>
    </row>
    <row r="312" spans="1:24" x14ac:dyDescent="0.25">
      <c r="A312" s="3" t="s">
        <v>256</v>
      </c>
      <c r="B312" s="3" t="s">
        <v>257</v>
      </c>
      <c r="C312" s="70">
        <v>46207</v>
      </c>
      <c r="D312" s="105" t="s">
        <v>84</v>
      </c>
      <c r="E312" s="3" t="s">
        <v>244</v>
      </c>
      <c r="F312" s="106">
        <f>'[1]CDM 2026 8ème'!I17</f>
        <v>315000</v>
      </c>
      <c r="G312" s="104">
        <f>'[1]CDM 2026 8ème'!H17*0.95</f>
        <v>21.375</v>
      </c>
      <c r="H312" s="74">
        <f t="shared" si="21"/>
        <v>315000</v>
      </c>
      <c r="I312" s="102">
        <v>0.05</v>
      </c>
      <c r="J312" s="184">
        <f t="shared" si="22"/>
        <v>330750</v>
      </c>
      <c r="K312" s="102"/>
      <c r="L312" s="77">
        <f t="shared" si="20"/>
        <v>5.0000000000000044E-2</v>
      </c>
      <c r="M312" s="102">
        <v>0.2</v>
      </c>
      <c r="N312" s="102">
        <v>0.2</v>
      </c>
      <c r="O312" s="4"/>
      <c r="P312" s="4"/>
      <c r="Q312" s="4"/>
      <c r="R312" s="4"/>
      <c r="S312" s="4"/>
      <c r="T312" s="4"/>
      <c r="U312" s="4"/>
      <c r="V312" s="4"/>
      <c r="W312" s="4" t="str">
        <f t="shared" si="23"/>
        <v>France - Allemagne4620723hPower break 2</v>
      </c>
      <c r="X312" s="3" t="s">
        <v>256</v>
      </c>
    </row>
    <row r="313" spans="1:24" x14ac:dyDescent="0.25">
      <c r="A313" s="3" t="s">
        <v>256</v>
      </c>
      <c r="B313" s="3" t="s">
        <v>257</v>
      </c>
      <c r="C313" s="70">
        <v>46207</v>
      </c>
      <c r="D313" s="105" t="s">
        <v>84</v>
      </c>
      <c r="E313" s="3" t="s">
        <v>119</v>
      </c>
      <c r="F313" s="106">
        <f>'[1]CDM 2026 8ème'!I20</f>
        <v>70000</v>
      </c>
      <c r="G313" s="104">
        <f>'[1]CDM 2026 8ème'!H20</f>
        <v>5.8</v>
      </c>
      <c r="H313" s="74">
        <f t="shared" si="21"/>
        <v>70000</v>
      </c>
      <c r="I313" s="102">
        <v>0.05</v>
      </c>
      <c r="J313" s="184">
        <f t="shared" si="22"/>
        <v>73500</v>
      </c>
      <c r="K313" s="102"/>
      <c r="L313" s="77">
        <f t="shared" si="20"/>
        <v>5.0000000000000044E-2</v>
      </c>
      <c r="M313" s="4"/>
      <c r="N313" s="4"/>
      <c r="O313" s="102">
        <v>0.2</v>
      </c>
      <c r="P313" s="102">
        <v>0.16</v>
      </c>
      <c r="Q313" s="102">
        <v>0.12</v>
      </c>
      <c r="R313" s="102">
        <v>0.08</v>
      </c>
      <c r="S313" s="102">
        <v>0.04</v>
      </c>
      <c r="T313" s="102">
        <v>0.08</v>
      </c>
      <c r="U313" s="102">
        <v>0.12</v>
      </c>
      <c r="V313" s="102">
        <v>0.15</v>
      </c>
      <c r="W313" s="4" t="str">
        <f t="shared" si="23"/>
        <v>France - Allemagne4620723hFin match</v>
      </c>
      <c r="X313" s="3" t="s">
        <v>256</v>
      </c>
    </row>
    <row r="314" spans="1:24" x14ac:dyDescent="0.25">
      <c r="A314" s="3" t="s">
        <v>256</v>
      </c>
      <c r="B314" s="3" t="s">
        <v>379</v>
      </c>
      <c r="C314" s="70">
        <v>46208</v>
      </c>
      <c r="D314" s="105" t="s">
        <v>82</v>
      </c>
      <c r="E314" s="3" t="s">
        <v>241</v>
      </c>
      <c r="F314" s="106">
        <f>'[1]CDM 2026 8ème'!I32</f>
        <v>58000</v>
      </c>
      <c r="G314" s="104">
        <f>'[1]CDM 2026 8ème'!H32</f>
        <v>4.1500000000000004</v>
      </c>
      <c r="H314" s="74">
        <f t="shared" si="21"/>
        <v>58000</v>
      </c>
      <c r="I314" s="102">
        <v>0.05</v>
      </c>
      <c r="J314" s="184">
        <f t="shared" si="22"/>
        <v>60900</v>
      </c>
      <c r="K314" s="102"/>
      <c r="L314" s="77">
        <f t="shared" si="20"/>
        <v>5.0000000000000044E-2</v>
      </c>
      <c r="M314" s="4"/>
      <c r="N314" s="4"/>
      <c r="O314" s="102">
        <v>0.15</v>
      </c>
      <c r="P314" s="102">
        <v>0.12</v>
      </c>
      <c r="Q314" s="102">
        <v>0.08</v>
      </c>
      <c r="R314" s="102">
        <v>0.04</v>
      </c>
      <c r="S314" s="102">
        <v>0.06</v>
      </c>
      <c r="T314" s="102">
        <v>0.1</v>
      </c>
      <c r="U314" s="102">
        <v>0.14000000000000001</v>
      </c>
      <c r="V314" s="102">
        <v>0.16</v>
      </c>
      <c r="W314" s="4" t="str">
        <f t="shared" si="23"/>
        <v>1/8eme de finale (22h) - 05/074620822hAvant Match</v>
      </c>
      <c r="X314" s="3" t="s">
        <v>256</v>
      </c>
    </row>
    <row r="315" spans="1:24" x14ac:dyDescent="0.25">
      <c r="A315" s="3" t="s">
        <v>256</v>
      </c>
      <c r="B315" s="3" t="s">
        <v>379</v>
      </c>
      <c r="C315" s="70">
        <v>46208</v>
      </c>
      <c r="D315" s="105" t="s">
        <v>82</v>
      </c>
      <c r="E315" s="3" t="s">
        <v>242</v>
      </c>
      <c r="F315" s="106">
        <f>'[1]CDM 2026 8ème'!I33</f>
        <v>90000</v>
      </c>
      <c r="G315" s="104">
        <f>'[1]CDM 2026 8ème'!H33</f>
        <v>6</v>
      </c>
      <c r="H315" s="74">
        <f t="shared" si="21"/>
        <v>90000</v>
      </c>
      <c r="I315" s="102">
        <v>0.05</v>
      </c>
      <c r="J315" s="184">
        <f t="shared" si="22"/>
        <v>94500</v>
      </c>
      <c r="K315" s="102"/>
      <c r="L315" s="77">
        <f t="shared" si="20"/>
        <v>5.0000000000000044E-2</v>
      </c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 t="str">
        <f t="shared" si="23"/>
        <v>1/8eme de finale (22h) - 05/074620822hHymnes / Golden</v>
      </c>
      <c r="X315" s="3" t="s">
        <v>256</v>
      </c>
    </row>
    <row r="316" spans="1:24" x14ac:dyDescent="0.25">
      <c r="A316" s="3" t="s">
        <v>256</v>
      </c>
      <c r="B316" s="3" t="s">
        <v>379</v>
      </c>
      <c r="C316" s="70">
        <v>46208</v>
      </c>
      <c r="D316" s="105" t="s">
        <v>82</v>
      </c>
      <c r="E316" s="3" t="s">
        <v>243</v>
      </c>
      <c r="F316" s="106">
        <f>'[1]CDM 2026 8ème'!I34</f>
        <v>105000</v>
      </c>
      <c r="G316" s="104">
        <f>'[1]CDM 2026 8ème'!H34*0.95</f>
        <v>7.9799999999999995</v>
      </c>
      <c r="H316" s="74">
        <f t="shared" si="21"/>
        <v>105000</v>
      </c>
      <c r="I316" s="102">
        <v>0.05</v>
      </c>
      <c r="J316" s="184">
        <f t="shared" si="22"/>
        <v>110250</v>
      </c>
      <c r="K316" s="102"/>
      <c r="L316" s="77">
        <f t="shared" si="20"/>
        <v>5.0000000000000044E-2</v>
      </c>
      <c r="M316" s="102">
        <v>0.2</v>
      </c>
      <c r="N316" s="102">
        <v>0.2</v>
      </c>
      <c r="O316" s="4"/>
      <c r="P316" s="4"/>
      <c r="Q316" s="4"/>
      <c r="R316" s="4"/>
      <c r="S316" s="4"/>
      <c r="T316" s="4"/>
      <c r="U316" s="4"/>
      <c r="V316" s="4"/>
      <c r="W316" s="4" t="str">
        <f t="shared" si="23"/>
        <v>1/8eme de finale (22h) - 05/074620822hPower break 1</v>
      </c>
      <c r="X316" s="3" t="s">
        <v>256</v>
      </c>
    </row>
    <row r="317" spans="1:24" x14ac:dyDescent="0.25">
      <c r="A317" s="3" t="s">
        <v>256</v>
      </c>
      <c r="B317" s="3" t="s">
        <v>379</v>
      </c>
      <c r="C317" s="70">
        <v>46208</v>
      </c>
      <c r="D317" s="105" t="s">
        <v>82</v>
      </c>
      <c r="E317" s="3" t="s">
        <v>138</v>
      </c>
      <c r="F317" s="106">
        <f>'[1]CDM 2026 8ème'!I35</f>
        <v>85000</v>
      </c>
      <c r="G317" s="104">
        <f>'[1]CDM 2026 8ème'!H35</f>
        <v>6.8</v>
      </c>
      <c r="H317" s="74">
        <f t="shared" si="21"/>
        <v>85000</v>
      </c>
      <c r="I317" s="102">
        <v>0.05</v>
      </c>
      <c r="J317" s="184">
        <f t="shared" si="22"/>
        <v>89250</v>
      </c>
      <c r="K317" s="102"/>
      <c r="L317" s="77">
        <f t="shared" si="20"/>
        <v>5.0000000000000044E-2</v>
      </c>
      <c r="M317" s="4"/>
      <c r="N317" s="4"/>
      <c r="O317" s="102">
        <v>0.16</v>
      </c>
      <c r="P317" s="102">
        <v>0.14000000000000001</v>
      </c>
      <c r="Q317" s="102">
        <v>0.1</v>
      </c>
      <c r="R317" s="102">
        <v>0.06</v>
      </c>
      <c r="S317" s="102">
        <v>0.02</v>
      </c>
      <c r="T317" s="102">
        <v>0.04</v>
      </c>
      <c r="U317" s="102">
        <v>0.06</v>
      </c>
      <c r="V317" s="102">
        <v>0.1</v>
      </c>
      <c r="W317" s="4" t="str">
        <f t="shared" si="23"/>
        <v>1/8eme de finale (22h) - 05/074620822hMi-temps 1</v>
      </c>
      <c r="X317" s="3" t="s">
        <v>256</v>
      </c>
    </row>
    <row r="318" spans="1:24" x14ac:dyDescent="0.25">
      <c r="A318" s="3" t="s">
        <v>256</v>
      </c>
      <c r="B318" s="3" t="s">
        <v>379</v>
      </c>
      <c r="C318" s="70">
        <v>46208</v>
      </c>
      <c r="D318" s="105" t="s">
        <v>82</v>
      </c>
      <c r="E318" s="3" t="s">
        <v>139</v>
      </c>
      <c r="F318" s="106">
        <f>'[1]CDM 2026 8ème'!I36</f>
        <v>80000</v>
      </c>
      <c r="G318" s="104">
        <f>'[1]CDM 2026 8ème'!H36</f>
        <v>6.4</v>
      </c>
      <c r="H318" s="74">
        <f t="shared" si="21"/>
        <v>80000</v>
      </c>
      <c r="I318" s="102">
        <v>0.05</v>
      </c>
      <c r="J318" s="184">
        <f t="shared" si="22"/>
        <v>84000</v>
      </c>
      <c r="K318" s="102"/>
      <c r="L318" s="77">
        <f t="shared" si="20"/>
        <v>5.0000000000000044E-2</v>
      </c>
      <c r="M318" s="4"/>
      <c r="N318" s="4"/>
      <c r="O318" s="102">
        <v>0.1</v>
      </c>
      <c r="P318" s="102">
        <v>0.06</v>
      </c>
      <c r="Q318" s="102">
        <v>0.04</v>
      </c>
      <c r="R318" s="102">
        <v>0.02</v>
      </c>
      <c r="S318" s="102">
        <v>0.02</v>
      </c>
      <c r="T318" s="102">
        <v>0.04</v>
      </c>
      <c r="U318" s="102">
        <v>0.06</v>
      </c>
      <c r="V318" s="102">
        <v>0.1</v>
      </c>
      <c r="W318" s="4" t="str">
        <f t="shared" si="23"/>
        <v>1/8eme de finale (22h) - 05/074620822hMi-temps 2</v>
      </c>
      <c r="X318" s="3" t="s">
        <v>256</v>
      </c>
    </row>
    <row r="319" spans="1:24" x14ac:dyDescent="0.25">
      <c r="A319" s="3" t="s">
        <v>256</v>
      </c>
      <c r="B319" s="3" t="s">
        <v>379</v>
      </c>
      <c r="C319" s="70">
        <v>46208</v>
      </c>
      <c r="D319" s="105" t="s">
        <v>82</v>
      </c>
      <c r="E319" s="3" t="s">
        <v>140</v>
      </c>
      <c r="F319" s="106">
        <f>'[1]CDM 2026 8ème'!I37</f>
        <v>85000</v>
      </c>
      <c r="G319" s="104">
        <f>'[1]CDM 2026 8ème'!H37</f>
        <v>6.8</v>
      </c>
      <c r="H319" s="74">
        <f t="shared" si="21"/>
        <v>85000</v>
      </c>
      <c r="I319" s="102">
        <v>0.05</v>
      </c>
      <c r="J319" s="184">
        <f t="shared" si="22"/>
        <v>89250</v>
      </c>
      <c r="K319" s="102"/>
      <c r="L319" s="77">
        <f t="shared" si="20"/>
        <v>5.0000000000000044E-2</v>
      </c>
      <c r="M319" s="4"/>
      <c r="N319" s="4"/>
      <c r="O319" s="102">
        <v>0.1</v>
      </c>
      <c r="P319" s="102">
        <v>0.06</v>
      </c>
      <c r="Q319" s="102">
        <v>0.04</v>
      </c>
      <c r="R319" s="102">
        <v>0.02</v>
      </c>
      <c r="S319" s="102">
        <v>0.06</v>
      </c>
      <c r="T319" s="102">
        <v>0.1</v>
      </c>
      <c r="U319" s="102">
        <v>0.14000000000000001</v>
      </c>
      <c r="V319" s="102">
        <v>0.16</v>
      </c>
      <c r="W319" s="4" t="str">
        <f t="shared" si="23"/>
        <v>1/8eme de finale (22h) - 05/074620822hMi-temps 3</v>
      </c>
      <c r="X319" s="3" t="s">
        <v>256</v>
      </c>
    </row>
    <row r="320" spans="1:24" x14ac:dyDescent="0.25">
      <c r="A320" s="3" t="s">
        <v>256</v>
      </c>
      <c r="B320" s="3" t="s">
        <v>379</v>
      </c>
      <c r="C320" s="70">
        <v>46208</v>
      </c>
      <c r="D320" s="105" t="s">
        <v>82</v>
      </c>
      <c r="E320" s="3" t="s">
        <v>244</v>
      </c>
      <c r="F320" s="106">
        <f>'[1]CDM 2026 8ème'!I38</f>
        <v>105000</v>
      </c>
      <c r="G320" s="104">
        <f>'[1]CDM 2026 8ème'!H38*0.95</f>
        <v>7.9799999999999995</v>
      </c>
      <c r="H320" s="74">
        <f t="shared" si="21"/>
        <v>105000</v>
      </c>
      <c r="I320" s="102">
        <v>0.05</v>
      </c>
      <c r="J320" s="184">
        <f t="shared" si="22"/>
        <v>110250</v>
      </c>
      <c r="K320" s="102"/>
      <c r="L320" s="77">
        <f t="shared" si="20"/>
        <v>5.0000000000000044E-2</v>
      </c>
      <c r="M320" s="102">
        <v>0.2</v>
      </c>
      <c r="N320" s="102">
        <v>0.2</v>
      </c>
      <c r="O320" s="4"/>
      <c r="P320" s="4"/>
      <c r="Q320" s="4"/>
      <c r="R320" s="4"/>
      <c r="S320" s="4"/>
      <c r="T320" s="4"/>
      <c r="U320" s="4"/>
      <c r="V320" s="4"/>
      <c r="W320" s="4" t="str">
        <f t="shared" si="23"/>
        <v>1/8eme de finale (22h) - 05/074620822hPower break 2</v>
      </c>
      <c r="X320" s="3" t="s">
        <v>256</v>
      </c>
    </row>
    <row r="321" spans="1:24" x14ac:dyDescent="0.25">
      <c r="A321" s="3" t="s">
        <v>256</v>
      </c>
      <c r="B321" s="3" t="s">
        <v>379</v>
      </c>
      <c r="C321" s="70">
        <v>46208</v>
      </c>
      <c r="D321" s="105" t="s">
        <v>82</v>
      </c>
      <c r="E321" s="3" t="s">
        <v>119</v>
      </c>
      <c r="F321" s="106">
        <f>'[1]CDM 2026 8ème'!I41</f>
        <v>22000</v>
      </c>
      <c r="G321" s="104">
        <f>'[1]CDM 2026 8ème'!H41</f>
        <v>2.4</v>
      </c>
      <c r="H321" s="74">
        <f t="shared" si="21"/>
        <v>22000</v>
      </c>
      <c r="I321" s="102">
        <v>0.05</v>
      </c>
      <c r="J321" s="184">
        <f t="shared" si="22"/>
        <v>23100</v>
      </c>
      <c r="K321" s="102"/>
      <c r="L321" s="77">
        <f t="shared" si="20"/>
        <v>5.0000000000000044E-2</v>
      </c>
      <c r="M321" s="4"/>
      <c r="N321" s="4"/>
      <c r="O321" s="102">
        <v>0.16</v>
      </c>
      <c r="P321" s="102">
        <v>0.14000000000000001</v>
      </c>
      <c r="Q321" s="102">
        <v>0.1</v>
      </c>
      <c r="R321" s="102">
        <v>0.06</v>
      </c>
      <c r="S321" s="102">
        <v>0.04</v>
      </c>
      <c r="T321" s="102">
        <v>0.08</v>
      </c>
      <c r="U321" s="102">
        <v>0.12</v>
      </c>
      <c r="V321" s="102">
        <v>0.15</v>
      </c>
      <c r="W321" s="4" t="str">
        <f t="shared" si="23"/>
        <v>1/8eme de finale (22h) - 05/074620822hFin match</v>
      </c>
      <c r="X321" s="3" t="s">
        <v>256</v>
      </c>
    </row>
    <row r="322" spans="1:24" x14ac:dyDescent="0.25">
      <c r="A322" s="3" t="s">
        <v>256</v>
      </c>
      <c r="B322" s="3" t="s">
        <v>374</v>
      </c>
      <c r="C322" s="70">
        <v>46204</v>
      </c>
      <c r="D322" s="105" t="s">
        <v>82</v>
      </c>
      <c r="E322" s="3" t="s">
        <v>241</v>
      </c>
      <c r="F322" s="106">
        <f>'[1]CDM 2026 16ème'!I137</f>
        <v>50000</v>
      </c>
      <c r="G322" s="104">
        <f>'[1]CDM 2026 16ème'!H137</f>
        <v>3.6</v>
      </c>
      <c r="H322" s="74">
        <f t="shared" si="21"/>
        <v>50000</v>
      </c>
      <c r="I322" s="102">
        <v>0.05</v>
      </c>
      <c r="J322" s="184">
        <f t="shared" si="22"/>
        <v>52500</v>
      </c>
      <c r="K322" s="102"/>
      <c r="L322" s="77">
        <f t="shared" si="20"/>
        <v>5.0000000000000044E-2</v>
      </c>
      <c r="M322" s="4"/>
      <c r="N322" s="4"/>
      <c r="O322" s="102">
        <v>0.15</v>
      </c>
      <c r="P322" s="102">
        <v>0.12</v>
      </c>
      <c r="Q322" s="102">
        <v>0.08</v>
      </c>
      <c r="R322" s="102">
        <v>0.04</v>
      </c>
      <c r="S322" s="102">
        <v>0.06</v>
      </c>
      <c r="T322" s="102">
        <v>0.1</v>
      </c>
      <c r="U322" s="102">
        <v>0.14000000000000001</v>
      </c>
      <c r="V322" s="102">
        <v>0.16</v>
      </c>
      <c r="W322" s="4" t="str">
        <f t="shared" si="23"/>
        <v>1/16eme de finale (22h) - 01/074620422hAvant Match</v>
      </c>
      <c r="X322" s="3" t="s">
        <v>256</v>
      </c>
    </row>
    <row r="323" spans="1:24" x14ac:dyDescent="0.25">
      <c r="A323" s="3" t="s">
        <v>256</v>
      </c>
      <c r="B323" s="3" t="s">
        <v>374</v>
      </c>
      <c r="C323" s="70">
        <v>46204</v>
      </c>
      <c r="D323" s="105" t="s">
        <v>82</v>
      </c>
      <c r="E323" s="3" t="s">
        <v>242</v>
      </c>
      <c r="F323" s="106">
        <f>'[1]CDM 2026 16ème'!I138</f>
        <v>80000</v>
      </c>
      <c r="G323" s="104">
        <f>'[1]CDM 2026 16ème'!H138</f>
        <v>5.3</v>
      </c>
      <c r="H323" s="74">
        <f t="shared" si="21"/>
        <v>80000</v>
      </c>
      <c r="I323" s="102">
        <v>0.05</v>
      </c>
      <c r="J323" s="184">
        <f t="shared" si="22"/>
        <v>84000</v>
      </c>
      <c r="K323" s="102"/>
      <c r="L323" s="77">
        <f t="shared" si="20"/>
        <v>5.0000000000000044E-2</v>
      </c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 t="str">
        <f t="shared" si="23"/>
        <v>1/16eme de finale (22h) - 01/074620422hHymnes / Golden</v>
      </c>
      <c r="X323" s="3" t="s">
        <v>256</v>
      </c>
    </row>
    <row r="324" spans="1:24" x14ac:dyDescent="0.25">
      <c r="A324" s="3" t="s">
        <v>256</v>
      </c>
      <c r="B324" s="3" t="s">
        <v>374</v>
      </c>
      <c r="C324" s="70">
        <v>46204</v>
      </c>
      <c r="D324" s="105" t="s">
        <v>82</v>
      </c>
      <c r="E324" s="3" t="s">
        <v>243</v>
      </c>
      <c r="F324" s="106">
        <f>'[1]CDM 2026 16ème'!I139</f>
        <v>90000</v>
      </c>
      <c r="G324" s="104">
        <f>'[1]CDM 2026 16ème'!H139*0.95</f>
        <v>6.84</v>
      </c>
      <c r="H324" s="74">
        <f t="shared" si="21"/>
        <v>90000</v>
      </c>
      <c r="I324" s="102">
        <v>0.05</v>
      </c>
      <c r="J324" s="184">
        <f t="shared" si="22"/>
        <v>94500</v>
      </c>
      <c r="K324" s="102"/>
      <c r="L324" s="77">
        <f t="shared" si="20"/>
        <v>5.0000000000000044E-2</v>
      </c>
      <c r="M324" s="102">
        <v>0.2</v>
      </c>
      <c r="N324" s="102">
        <v>0.2</v>
      </c>
      <c r="O324" s="4"/>
      <c r="P324" s="4"/>
      <c r="Q324" s="4"/>
      <c r="R324" s="4"/>
      <c r="S324" s="4"/>
      <c r="T324" s="4"/>
      <c r="U324" s="4"/>
      <c r="V324" s="4"/>
      <c r="W324" s="4" t="str">
        <f t="shared" si="23"/>
        <v>1/16eme de finale (22h) - 01/074620422hPower break 1</v>
      </c>
      <c r="X324" s="3" t="s">
        <v>256</v>
      </c>
    </row>
    <row r="325" spans="1:24" x14ac:dyDescent="0.25">
      <c r="A325" s="3" t="s">
        <v>256</v>
      </c>
      <c r="B325" s="3" t="s">
        <v>374</v>
      </c>
      <c r="C325" s="70">
        <v>46204</v>
      </c>
      <c r="D325" s="105" t="s">
        <v>82</v>
      </c>
      <c r="E325" s="3" t="s">
        <v>138</v>
      </c>
      <c r="F325" s="106">
        <f>'[1]CDM 2026 16ème'!I140</f>
        <v>75000</v>
      </c>
      <c r="G325" s="104">
        <f>'[1]CDM 2026 16ème'!H140</f>
        <v>6</v>
      </c>
      <c r="H325" s="74">
        <f t="shared" si="21"/>
        <v>75000</v>
      </c>
      <c r="I325" s="102">
        <v>0.05</v>
      </c>
      <c r="J325" s="184">
        <f t="shared" si="22"/>
        <v>78750</v>
      </c>
      <c r="K325" s="102"/>
      <c r="L325" s="77">
        <f t="shared" si="20"/>
        <v>5.0000000000000044E-2</v>
      </c>
      <c r="M325" s="4"/>
      <c r="N325" s="4"/>
      <c r="O325" s="102">
        <v>0.16</v>
      </c>
      <c r="P325" s="102">
        <v>0.14000000000000001</v>
      </c>
      <c r="Q325" s="102">
        <v>0.1</v>
      </c>
      <c r="R325" s="102">
        <v>0.06</v>
      </c>
      <c r="S325" s="102">
        <v>0.02</v>
      </c>
      <c r="T325" s="102">
        <v>0.04</v>
      </c>
      <c r="U325" s="102">
        <v>0.06</v>
      </c>
      <c r="V325" s="102">
        <v>0.1</v>
      </c>
      <c r="W325" s="4" t="str">
        <f t="shared" si="23"/>
        <v>1/16eme de finale (22h) - 01/074620422hMi-temps 1</v>
      </c>
      <c r="X325" s="3" t="s">
        <v>256</v>
      </c>
    </row>
    <row r="326" spans="1:24" x14ac:dyDescent="0.25">
      <c r="A326" s="3" t="s">
        <v>256</v>
      </c>
      <c r="B326" s="3" t="s">
        <v>374</v>
      </c>
      <c r="C326" s="70">
        <v>46204</v>
      </c>
      <c r="D326" s="105" t="s">
        <v>82</v>
      </c>
      <c r="E326" s="3" t="s">
        <v>139</v>
      </c>
      <c r="F326" s="106">
        <f>'[1]CDM 2026 16ème'!I141</f>
        <v>70000</v>
      </c>
      <c r="G326" s="104">
        <f>'[1]CDM 2026 16ème'!H141</f>
        <v>5.6</v>
      </c>
      <c r="H326" s="74">
        <f t="shared" si="21"/>
        <v>70000</v>
      </c>
      <c r="I326" s="102">
        <v>0.05</v>
      </c>
      <c r="J326" s="184">
        <f t="shared" si="22"/>
        <v>73500</v>
      </c>
      <c r="K326" s="102"/>
      <c r="L326" s="77">
        <f t="shared" si="20"/>
        <v>5.0000000000000044E-2</v>
      </c>
      <c r="M326" s="4"/>
      <c r="N326" s="4"/>
      <c r="O326" s="102">
        <v>0.1</v>
      </c>
      <c r="P326" s="102">
        <v>0.06</v>
      </c>
      <c r="Q326" s="102">
        <v>0.04</v>
      </c>
      <c r="R326" s="102">
        <v>0.02</v>
      </c>
      <c r="S326" s="102">
        <v>0.02</v>
      </c>
      <c r="T326" s="102">
        <v>0.04</v>
      </c>
      <c r="U326" s="102">
        <v>0.06</v>
      </c>
      <c r="V326" s="102">
        <v>0.1</v>
      </c>
      <c r="W326" s="4" t="str">
        <f t="shared" si="23"/>
        <v>1/16eme de finale (22h) - 01/074620422hMi-temps 2</v>
      </c>
      <c r="X326" s="3" t="s">
        <v>256</v>
      </c>
    </row>
    <row r="327" spans="1:24" x14ac:dyDescent="0.25">
      <c r="A327" s="3" t="s">
        <v>256</v>
      </c>
      <c r="B327" s="3" t="s">
        <v>374</v>
      </c>
      <c r="C327" s="70">
        <v>46204</v>
      </c>
      <c r="D327" s="105" t="s">
        <v>82</v>
      </c>
      <c r="E327" s="3" t="s">
        <v>140</v>
      </c>
      <c r="F327" s="106">
        <f>'[1]CDM 2026 16ème'!I142</f>
        <v>75000</v>
      </c>
      <c r="G327" s="104">
        <f>'[1]CDM 2026 16ème'!H142</f>
        <v>6</v>
      </c>
      <c r="H327" s="74">
        <f t="shared" si="21"/>
        <v>75000</v>
      </c>
      <c r="I327" s="102">
        <v>0.05</v>
      </c>
      <c r="J327" s="184">
        <f t="shared" si="22"/>
        <v>78750</v>
      </c>
      <c r="K327" s="102"/>
      <c r="L327" s="77">
        <f t="shared" si="20"/>
        <v>5.0000000000000044E-2</v>
      </c>
      <c r="M327" s="4"/>
      <c r="N327" s="4"/>
      <c r="O327" s="102">
        <v>0.1</v>
      </c>
      <c r="P327" s="102">
        <v>0.06</v>
      </c>
      <c r="Q327" s="102">
        <v>0.04</v>
      </c>
      <c r="R327" s="102">
        <v>0.02</v>
      </c>
      <c r="S327" s="102">
        <v>0.06</v>
      </c>
      <c r="T327" s="102">
        <v>0.1</v>
      </c>
      <c r="U327" s="102">
        <v>0.14000000000000001</v>
      </c>
      <c r="V327" s="102">
        <v>0.16</v>
      </c>
      <c r="W327" s="4" t="str">
        <f t="shared" si="23"/>
        <v>1/16eme de finale (22h) - 01/074620422hMi-temps 3</v>
      </c>
      <c r="X327" s="3" t="s">
        <v>256</v>
      </c>
    </row>
    <row r="328" spans="1:24" x14ac:dyDescent="0.25">
      <c r="A328" s="3" t="s">
        <v>256</v>
      </c>
      <c r="B328" s="3" t="s">
        <v>374</v>
      </c>
      <c r="C328" s="70">
        <v>46204</v>
      </c>
      <c r="D328" s="105" t="s">
        <v>82</v>
      </c>
      <c r="E328" s="3" t="s">
        <v>244</v>
      </c>
      <c r="F328" s="106">
        <f>'[1]CDM 2026 16ème'!I143</f>
        <v>90000</v>
      </c>
      <c r="G328" s="104">
        <f>'[1]CDM 2026 16ème'!H143*0.95</f>
        <v>6.84</v>
      </c>
      <c r="H328" s="74">
        <f t="shared" si="21"/>
        <v>90000</v>
      </c>
      <c r="I328" s="102">
        <v>0.05</v>
      </c>
      <c r="J328" s="184">
        <f t="shared" si="22"/>
        <v>94500</v>
      </c>
      <c r="K328" s="102"/>
      <c r="L328" s="77">
        <f t="shared" si="20"/>
        <v>5.0000000000000044E-2</v>
      </c>
      <c r="M328" s="102">
        <v>0.2</v>
      </c>
      <c r="N328" s="102">
        <v>0.2</v>
      </c>
      <c r="O328" s="4"/>
      <c r="P328" s="4"/>
      <c r="Q328" s="4"/>
      <c r="R328" s="4"/>
      <c r="S328" s="4"/>
      <c r="T328" s="4"/>
      <c r="U328" s="4"/>
      <c r="V328" s="4"/>
      <c r="W328" s="4" t="str">
        <f t="shared" si="23"/>
        <v>1/16eme de finale (22h) - 01/074620422hPower break 2</v>
      </c>
      <c r="X328" s="3" t="s">
        <v>256</v>
      </c>
    </row>
    <row r="329" spans="1:24" x14ac:dyDescent="0.25">
      <c r="A329" s="3" t="s">
        <v>256</v>
      </c>
      <c r="B329" s="3" t="s">
        <v>374</v>
      </c>
      <c r="C329" s="70">
        <v>46204</v>
      </c>
      <c r="D329" s="105" t="s">
        <v>82</v>
      </c>
      <c r="E329" s="3" t="s">
        <v>119</v>
      </c>
      <c r="F329" s="106">
        <f>'[1]CDM 2026 16ème'!I146</f>
        <v>18000</v>
      </c>
      <c r="G329" s="104">
        <f>'[1]CDM 2026 16ème'!H146</f>
        <v>2</v>
      </c>
      <c r="H329" s="74">
        <f t="shared" si="21"/>
        <v>18000</v>
      </c>
      <c r="I329" s="102">
        <v>0.05</v>
      </c>
      <c r="J329" s="184">
        <f t="shared" si="22"/>
        <v>18900</v>
      </c>
      <c r="K329" s="102"/>
      <c r="L329" s="77">
        <f t="shared" si="20"/>
        <v>5.0000000000000044E-2</v>
      </c>
      <c r="M329" s="4"/>
      <c r="N329" s="4"/>
      <c r="O329" s="102">
        <v>0.16</v>
      </c>
      <c r="P329" s="102">
        <v>0.14000000000000001</v>
      </c>
      <c r="Q329" s="102">
        <v>0.1</v>
      </c>
      <c r="R329" s="102">
        <v>0.06</v>
      </c>
      <c r="S329" s="102">
        <v>0.04</v>
      </c>
      <c r="T329" s="102">
        <v>0.08</v>
      </c>
      <c r="U329" s="102">
        <v>0.12</v>
      </c>
      <c r="V329" s="102">
        <v>0.15</v>
      </c>
      <c r="W329" s="4" t="str">
        <f t="shared" si="23"/>
        <v>1/16eme de finale (22h) - 01/074620422hFin match</v>
      </c>
      <c r="X329" s="3" t="s">
        <v>256</v>
      </c>
    </row>
    <row r="330" spans="1:24" x14ac:dyDescent="0.25">
      <c r="A330" s="3" t="s">
        <v>256</v>
      </c>
      <c r="B330" s="3" t="s">
        <v>375</v>
      </c>
      <c r="C330" s="70">
        <v>46205</v>
      </c>
      <c r="D330" s="105" t="s">
        <v>79</v>
      </c>
      <c r="E330" s="3" t="s">
        <v>241</v>
      </c>
      <c r="F330" s="106">
        <f>'[1]CDM 2026 16ème'!I158</f>
        <v>50000</v>
      </c>
      <c r="G330" s="104">
        <f>'[1]CDM 2026 16ème'!H158</f>
        <v>3.55</v>
      </c>
      <c r="H330" s="74">
        <f t="shared" si="21"/>
        <v>50000</v>
      </c>
      <c r="I330" s="102">
        <v>0.05</v>
      </c>
      <c r="J330" s="184">
        <f t="shared" si="22"/>
        <v>52500</v>
      </c>
      <c r="K330" s="102"/>
      <c r="L330" s="77">
        <f t="shared" si="20"/>
        <v>5.0000000000000044E-2</v>
      </c>
      <c r="M330" s="4"/>
      <c r="N330" s="4"/>
      <c r="O330" s="102">
        <v>0.15</v>
      </c>
      <c r="P330" s="102">
        <v>0.12</v>
      </c>
      <c r="Q330" s="102">
        <v>0.08</v>
      </c>
      <c r="R330" s="102">
        <v>0.04</v>
      </c>
      <c r="S330" s="102">
        <v>0.06</v>
      </c>
      <c r="T330" s="102">
        <v>0.1</v>
      </c>
      <c r="U330" s="102">
        <v>0.14000000000000001</v>
      </c>
      <c r="V330" s="102">
        <v>0.16</v>
      </c>
      <c r="W330" s="4" t="str">
        <f t="shared" si="23"/>
        <v>1/16eme de finale (21h) - 02/074620521hAvant Match</v>
      </c>
      <c r="X330" s="3" t="s">
        <v>256</v>
      </c>
    </row>
    <row r="331" spans="1:24" x14ac:dyDescent="0.25">
      <c r="A331" s="3" t="s">
        <v>256</v>
      </c>
      <c r="B331" s="3" t="s">
        <v>375</v>
      </c>
      <c r="C331" s="70">
        <v>46205</v>
      </c>
      <c r="D331" s="105" t="s">
        <v>79</v>
      </c>
      <c r="E331" s="3" t="s">
        <v>242</v>
      </c>
      <c r="F331" s="106">
        <f>'[1]CDM 2026 16ème'!I159</f>
        <v>110000</v>
      </c>
      <c r="G331" s="104">
        <f>'[1]CDM 2026 16ème'!H159</f>
        <v>7.35</v>
      </c>
      <c r="H331" s="74">
        <f t="shared" si="21"/>
        <v>110000</v>
      </c>
      <c r="I331" s="102">
        <v>0.05</v>
      </c>
      <c r="J331" s="184">
        <f t="shared" si="22"/>
        <v>115500</v>
      </c>
      <c r="K331" s="102"/>
      <c r="L331" s="77">
        <f t="shared" si="20"/>
        <v>5.0000000000000044E-2</v>
      </c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 t="str">
        <f t="shared" si="23"/>
        <v>1/16eme de finale (21h) - 02/074620521hHymnes / Golden</v>
      </c>
      <c r="X331" s="3" t="s">
        <v>256</v>
      </c>
    </row>
    <row r="332" spans="1:24" x14ac:dyDescent="0.25">
      <c r="A332" s="3" t="s">
        <v>256</v>
      </c>
      <c r="B332" s="3" t="s">
        <v>375</v>
      </c>
      <c r="C332" s="70">
        <v>46205</v>
      </c>
      <c r="D332" s="105" t="s">
        <v>79</v>
      </c>
      <c r="E332" s="3" t="s">
        <v>243</v>
      </c>
      <c r="F332" s="106">
        <f>'[1]CDM 2026 16ème'!I160</f>
        <v>165000</v>
      </c>
      <c r="G332" s="104">
        <f>'[1]CDM 2026 16ème'!H160*0.95</f>
        <v>11.21</v>
      </c>
      <c r="H332" s="74">
        <f t="shared" si="21"/>
        <v>165000</v>
      </c>
      <c r="I332" s="102">
        <v>0.05</v>
      </c>
      <c r="J332" s="184">
        <f t="shared" si="22"/>
        <v>173250</v>
      </c>
      <c r="K332" s="102"/>
      <c r="L332" s="77">
        <f t="shared" si="20"/>
        <v>5.0000000000000044E-2</v>
      </c>
      <c r="M332" s="102">
        <v>0.2</v>
      </c>
      <c r="N332" s="102">
        <v>0.2</v>
      </c>
      <c r="O332" s="4"/>
      <c r="P332" s="4"/>
      <c r="Q332" s="4"/>
      <c r="R332" s="4"/>
      <c r="S332" s="4"/>
      <c r="T332" s="4"/>
      <c r="U332" s="4"/>
      <c r="V332" s="4"/>
      <c r="W332" s="4" t="str">
        <f t="shared" si="23"/>
        <v>1/16eme de finale (21h) - 02/074620521hPower break 1</v>
      </c>
      <c r="X332" s="3" t="s">
        <v>256</v>
      </c>
    </row>
    <row r="333" spans="1:24" x14ac:dyDescent="0.25">
      <c r="A333" s="3" t="s">
        <v>256</v>
      </c>
      <c r="B333" s="3" t="s">
        <v>375</v>
      </c>
      <c r="C333" s="70">
        <v>46205</v>
      </c>
      <c r="D333" s="105" t="s">
        <v>79</v>
      </c>
      <c r="E333" s="3" t="s">
        <v>138</v>
      </c>
      <c r="F333" s="106">
        <f>'[1]CDM 2026 16ème'!I161</f>
        <v>135000</v>
      </c>
      <c r="G333" s="104">
        <f>'[1]CDM 2026 16ème'!H161</f>
        <v>9.65</v>
      </c>
      <c r="H333" s="74">
        <f t="shared" si="21"/>
        <v>135000</v>
      </c>
      <c r="I333" s="102">
        <v>0.05</v>
      </c>
      <c r="J333" s="184">
        <f t="shared" si="22"/>
        <v>141750</v>
      </c>
      <c r="K333" s="102"/>
      <c r="L333" s="77">
        <f t="shared" si="20"/>
        <v>5.0000000000000044E-2</v>
      </c>
      <c r="M333" s="4"/>
      <c r="N333" s="4"/>
      <c r="O333" s="102">
        <v>0.16</v>
      </c>
      <c r="P333" s="102">
        <v>0.14000000000000001</v>
      </c>
      <c r="Q333" s="102">
        <v>0.1</v>
      </c>
      <c r="R333" s="102">
        <v>0.06</v>
      </c>
      <c r="S333" s="102">
        <v>0.02</v>
      </c>
      <c r="T333" s="102">
        <v>0.04</v>
      </c>
      <c r="U333" s="102">
        <v>0.06</v>
      </c>
      <c r="V333" s="102">
        <v>0.1</v>
      </c>
      <c r="W333" s="4" t="str">
        <f t="shared" si="23"/>
        <v>1/16eme de finale (21h) - 02/074620521hMi-temps 1</v>
      </c>
      <c r="X333" s="3" t="s">
        <v>256</v>
      </c>
    </row>
    <row r="334" spans="1:24" x14ac:dyDescent="0.25">
      <c r="A334" s="3" t="s">
        <v>256</v>
      </c>
      <c r="B334" s="3" t="s">
        <v>375</v>
      </c>
      <c r="C334" s="70">
        <v>46205</v>
      </c>
      <c r="D334" s="105" t="s">
        <v>79</v>
      </c>
      <c r="E334" s="3" t="s">
        <v>139</v>
      </c>
      <c r="F334" s="106">
        <f>'[1]CDM 2026 16ème'!I162</f>
        <v>125000</v>
      </c>
      <c r="G334" s="104">
        <f>'[1]CDM 2026 16ème'!H162</f>
        <v>8.9</v>
      </c>
      <c r="H334" s="74">
        <f t="shared" si="21"/>
        <v>125000</v>
      </c>
      <c r="I334" s="102">
        <v>0.05</v>
      </c>
      <c r="J334" s="184">
        <f t="shared" si="22"/>
        <v>131250</v>
      </c>
      <c r="K334" s="102"/>
      <c r="L334" s="77">
        <f t="shared" si="20"/>
        <v>5.0000000000000044E-2</v>
      </c>
      <c r="M334" s="4"/>
      <c r="N334" s="4"/>
      <c r="O334" s="102">
        <v>0.1</v>
      </c>
      <c r="P334" s="102">
        <v>0.06</v>
      </c>
      <c r="Q334" s="102">
        <v>0.04</v>
      </c>
      <c r="R334" s="102">
        <v>0.02</v>
      </c>
      <c r="S334" s="102">
        <v>0.02</v>
      </c>
      <c r="T334" s="102">
        <v>0.04</v>
      </c>
      <c r="U334" s="102">
        <v>0.06</v>
      </c>
      <c r="V334" s="102">
        <v>0.1</v>
      </c>
      <c r="W334" s="4" t="str">
        <f t="shared" si="23"/>
        <v>1/16eme de finale (21h) - 02/074620521hMi-temps 2</v>
      </c>
      <c r="X334" s="3" t="s">
        <v>256</v>
      </c>
    </row>
    <row r="335" spans="1:24" x14ac:dyDescent="0.25">
      <c r="A335" s="3" t="s">
        <v>256</v>
      </c>
      <c r="B335" s="3" t="s">
        <v>375</v>
      </c>
      <c r="C335" s="70">
        <v>46205</v>
      </c>
      <c r="D335" s="105" t="s">
        <v>79</v>
      </c>
      <c r="E335" s="3" t="s">
        <v>140</v>
      </c>
      <c r="F335" s="106">
        <f>'[1]CDM 2026 16ème'!I163</f>
        <v>135000</v>
      </c>
      <c r="G335" s="104">
        <f>'[1]CDM 2026 16ème'!H163</f>
        <v>9.65</v>
      </c>
      <c r="H335" s="74">
        <f t="shared" si="21"/>
        <v>135000</v>
      </c>
      <c r="I335" s="102">
        <v>0.05</v>
      </c>
      <c r="J335" s="184">
        <f t="shared" si="22"/>
        <v>141750</v>
      </c>
      <c r="K335" s="102"/>
      <c r="L335" s="77">
        <f t="shared" si="20"/>
        <v>5.0000000000000044E-2</v>
      </c>
      <c r="M335" s="4"/>
      <c r="N335" s="4"/>
      <c r="O335" s="102">
        <v>0.1</v>
      </c>
      <c r="P335" s="102">
        <v>0.06</v>
      </c>
      <c r="Q335" s="102">
        <v>0.04</v>
      </c>
      <c r="R335" s="102">
        <v>0.02</v>
      </c>
      <c r="S335" s="102">
        <v>0.06</v>
      </c>
      <c r="T335" s="102">
        <v>0.1</v>
      </c>
      <c r="U335" s="102">
        <v>0.14000000000000001</v>
      </c>
      <c r="V335" s="102">
        <v>0.16</v>
      </c>
      <c r="W335" s="4" t="str">
        <f t="shared" si="23"/>
        <v>1/16eme de finale (21h) - 02/074620521hMi-temps 3</v>
      </c>
      <c r="X335" s="3" t="s">
        <v>256</v>
      </c>
    </row>
    <row r="336" spans="1:24" x14ac:dyDescent="0.25">
      <c r="A336" s="3" t="s">
        <v>256</v>
      </c>
      <c r="B336" s="3" t="s">
        <v>375</v>
      </c>
      <c r="C336" s="70">
        <v>46205</v>
      </c>
      <c r="D336" s="105" t="s">
        <v>79</v>
      </c>
      <c r="E336" s="3" t="s">
        <v>244</v>
      </c>
      <c r="F336" s="106">
        <f>'[1]CDM 2026 16ème'!I164</f>
        <v>165000</v>
      </c>
      <c r="G336" s="104">
        <f>'[1]CDM 2026 16ème'!H164*0.95</f>
        <v>11.21</v>
      </c>
      <c r="H336" s="74">
        <f t="shared" si="21"/>
        <v>165000</v>
      </c>
      <c r="I336" s="102">
        <v>0.05</v>
      </c>
      <c r="J336" s="184">
        <f t="shared" si="22"/>
        <v>173250</v>
      </c>
      <c r="K336" s="102"/>
      <c r="L336" s="77">
        <f t="shared" si="20"/>
        <v>5.0000000000000044E-2</v>
      </c>
      <c r="M336" s="102">
        <v>0.2</v>
      </c>
      <c r="N336" s="102">
        <v>0.2</v>
      </c>
      <c r="O336" s="4"/>
      <c r="P336" s="4"/>
      <c r="Q336" s="4"/>
      <c r="R336" s="4"/>
      <c r="S336" s="4"/>
      <c r="T336" s="4"/>
      <c r="U336" s="4"/>
      <c r="V336" s="4"/>
      <c r="W336" s="4" t="str">
        <f t="shared" si="23"/>
        <v>1/16eme de finale (21h) - 02/074620521hPower break 2</v>
      </c>
      <c r="X336" s="3" t="s">
        <v>256</v>
      </c>
    </row>
    <row r="337" spans="1:24" x14ac:dyDescent="0.25">
      <c r="A337" s="3" t="s">
        <v>256</v>
      </c>
      <c r="B337" s="3" t="s">
        <v>375</v>
      </c>
      <c r="C337" s="70">
        <v>46205</v>
      </c>
      <c r="D337" s="105" t="s">
        <v>79</v>
      </c>
      <c r="E337" s="3" t="s">
        <v>119</v>
      </c>
      <c r="F337" s="106">
        <f>'[1]CDM 2026 16ème'!I167</f>
        <v>65000</v>
      </c>
      <c r="G337" s="104">
        <f>'[1]CDM 2026 16ème'!H167</f>
        <v>5.45</v>
      </c>
      <c r="H337" s="74">
        <f t="shared" si="21"/>
        <v>65000</v>
      </c>
      <c r="I337" s="102">
        <v>0.05</v>
      </c>
      <c r="J337" s="184">
        <f t="shared" si="22"/>
        <v>68250</v>
      </c>
      <c r="K337" s="102"/>
      <c r="L337" s="77">
        <f t="shared" si="20"/>
        <v>5.0000000000000044E-2</v>
      </c>
      <c r="M337" s="4"/>
      <c r="N337" s="4"/>
      <c r="O337" s="102">
        <v>0.16</v>
      </c>
      <c r="P337" s="102">
        <v>0.14000000000000001</v>
      </c>
      <c r="Q337" s="102">
        <v>0.1</v>
      </c>
      <c r="R337" s="102">
        <v>0.06</v>
      </c>
      <c r="S337" s="102">
        <v>0.04</v>
      </c>
      <c r="T337" s="102">
        <v>0.08</v>
      </c>
      <c r="U337" s="102">
        <v>0.12</v>
      </c>
      <c r="V337" s="102">
        <v>0.15</v>
      </c>
      <c r="W337" s="4" t="str">
        <f t="shared" si="23"/>
        <v>1/16eme de finale (21h) - 02/074620521hFin match</v>
      </c>
      <c r="X337" s="3" t="s">
        <v>256</v>
      </c>
    </row>
    <row r="338" spans="1:24" x14ac:dyDescent="0.25">
      <c r="A338" s="3" t="s">
        <v>256</v>
      </c>
      <c r="B338" s="3" t="s">
        <v>373</v>
      </c>
      <c r="C338" s="70">
        <v>46204</v>
      </c>
      <c r="D338" s="105" t="s">
        <v>83</v>
      </c>
      <c r="E338" s="3" t="s">
        <v>241</v>
      </c>
      <c r="F338" s="106">
        <f>'[1]CDM 2026 16ème'!I116</f>
        <v>17000</v>
      </c>
      <c r="G338" s="104">
        <f>'[1]CDM 2026 16ème'!H116</f>
        <v>1.8</v>
      </c>
      <c r="H338" s="74">
        <f t="shared" si="21"/>
        <v>17000</v>
      </c>
      <c r="I338" s="102">
        <v>0.05</v>
      </c>
      <c r="J338" s="184">
        <f t="shared" si="22"/>
        <v>17850</v>
      </c>
      <c r="K338" s="102"/>
      <c r="L338" s="77">
        <f t="shared" si="20"/>
        <v>5.0000000000000044E-2</v>
      </c>
      <c r="M338" s="4"/>
      <c r="N338" s="4"/>
      <c r="O338" s="102">
        <v>0.15</v>
      </c>
      <c r="P338" s="102">
        <v>0.12</v>
      </c>
      <c r="Q338" s="102">
        <v>0.08</v>
      </c>
      <c r="R338" s="102">
        <v>0.04</v>
      </c>
      <c r="S338" s="102">
        <v>0.06</v>
      </c>
      <c r="T338" s="102">
        <v>0.1</v>
      </c>
      <c r="U338" s="102">
        <v>0.14000000000000001</v>
      </c>
      <c r="V338" s="102">
        <v>0.16</v>
      </c>
      <c r="W338" s="4" t="str">
        <f t="shared" si="23"/>
        <v>1/16eme de finale (18h) - 01/074620418hAvant Match</v>
      </c>
      <c r="X338" s="3" t="s">
        <v>256</v>
      </c>
    </row>
    <row r="339" spans="1:24" x14ac:dyDescent="0.25">
      <c r="A339" s="3" t="s">
        <v>256</v>
      </c>
      <c r="B339" s="3" t="s">
        <v>373</v>
      </c>
      <c r="C339" s="70">
        <v>46204</v>
      </c>
      <c r="D339" s="105" t="s">
        <v>83</v>
      </c>
      <c r="E339" s="3" t="s">
        <v>242</v>
      </c>
      <c r="F339" s="106">
        <f>'[1]CDM 2026 16ème'!I117</f>
        <v>55000</v>
      </c>
      <c r="G339" s="104">
        <f>'[1]CDM 2026 16ème'!H117</f>
        <v>4.8</v>
      </c>
      <c r="H339" s="74">
        <f t="shared" si="21"/>
        <v>55000</v>
      </c>
      <c r="I339" s="102">
        <v>0.05</v>
      </c>
      <c r="J339" s="184">
        <f t="shared" si="22"/>
        <v>57750</v>
      </c>
      <c r="K339" s="102"/>
      <c r="L339" s="77">
        <f t="shared" si="20"/>
        <v>5.0000000000000044E-2</v>
      </c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 t="str">
        <f t="shared" si="23"/>
        <v>1/16eme de finale (18h) - 01/074620418hHymnes / Golden</v>
      </c>
      <c r="X339" s="3" t="s">
        <v>256</v>
      </c>
    </row>
    <row r="340" spans="1:24" x14ac:dyDescent="0.25">
      <c r="A340" s="3" t="s">
        <v>256</v>
      </c>
      <c r="B340" s="3" t="s">
        <v>373</v>
      </c>
      <c r="C340" s="70">
        <v>46204</v>
      </c>
      <c r="D340" s="105" t="s">
        <v>83</v>
      </c>
      <c r="E340" s="3" t="s">
        <v>243</v>
      </c>
      <c r="F340" s="106">
        <f>'[1]CDM 2026 16ème'!I118</f>
        <v>78000</v>
      </c>
      <c r="G340" s="104">
        <f>'[1]CDM 2026 16ème'!H118*0.95</f>
        <v>6.46</v>
      </c>
      <c r="H340" s="74">
        <f t="shared" si="21"/>
        <v>78000</v>
      </c>
      <c r="I340" s="102">
        <v>0.05</v>
      </c>
      <c r="J340" s="184">
        <f t="shared" si="22"/>
        <v>81900</v>
      </c>
      <c r="K340" s="102"/>
      <c r="L340" s="77">
        <f t="shared" ref="L340:L391" si="24">J340/H340-1</f>
        <v>5.0000000000000044E-2</v>
      </c>
      <c r="M340" s="102">
        <v>0.2</v>
      </c>
      <c r="N340" s="102">
        <v>0.2</v>
      </c>
      <c r="O340" s="4"/>
      <c r="P340" s="4"/>
      <c r="Q340" s="4"/>
      <c r="R340" s="4"/>
      <c r="S340" s="4"/>
      <c r="T340" s="4"/>
      <c r="U340" s="4"/>
      <c r="V340" s="4"/>
      <c r="W340" s="4" t="str">
        <f t="shared" si="23"/>
        <v>1/16eme de finale (18h) - 01/074620418hPower break 1</v>
      </c>
      <c r="X340" s="3" t="s">
        <v>256</v>
      </c>
    </row>
    <row r="341" spans="1:24" x14ac:dyDescent="0.25">
      <c r="A341" s="3" t="s">
        <v>256</v>
      </c>
      <c r="B341" s="3" t="s">
        <v>373</v>
      </c>
      <c r="C341" s="70">
        <v>46204</v>
      </c>
      <c r="D341" s="105" t="s">
        <v>83</v>
      </c>
      <c r="E341" s="3" t="s">
        <v>138</v>
      </c>
      <c r="F341" s="106">
        <f>'[1]CDM 2026 16ème'!I119</f>
        <v>65000</v>
      </c>
      <c r="G341" s="104">
        <f>'[1]CDM 2026 16ème'!H119</f>
        <v>5.65</v>
      </c>
      <c r="H341" s="74">
        <f t="shared" si="21"/>
        <v>65000</v>
      </c>
      <c r="I341" s="102">
        <v>0.05</v>
      </c>
      <c r="J341" s="184">
        <f t="shared" si="22"/>
        <v>68250</v>
      </c>
      <c r="K341" s="102"/>
      <c r="L341" s="77">
        <f t="shared" si="24"/>
        <v>5.0000000000000044E-2</v>
      </c>
      <c r="M341" s="4"/>
      <c r="N341" s="4"/>
      <c r="O341" s="102">
        <v>0.16</v>
      </c>
      <c r="P341" s="102">
        <v>0.14000000000000001</v>
      </c>
      <c r="Q341" s="102">
        <v>0.1</v>
      </c>
      <c r="R341" s="102">
        <v>0.06</v>
      </c>
      <c r="S341" s="102">
        <v>0.02</v>
      </c>
      <c r="T341" s="102">
        <v>0.04</v>
      </c>
      <c r="U341" s="102">
        <v>0.06</v>
      </c>
      <c r="V341" s="102">
        <v>0.1</v>
      </c>
      <c r="W341" s="4" t="str">
        <f t="shared" si="23"/>
        <v>1/16eme de finale (18h) - 01/074620418hMi-temps 1</v>
      </c>
      <c r="X341" s="3" t="s">
        <v>256</v>
      </c>
    </row>
    <row r="342" spans="1:24" x14ac:dyDescent="0.25">
      <c r="A342" s="3" t="s">
        <v>256</v>
      </c>
      <c r="B342" s="3" t="s">
        <v>373</v>
      </c>
      <c r="C342" s="70">
        <v>46204</v>
      </c>
      <c r="D342" s="105" t="s">
        <v>83</v>
      </c>
      <c r="E342" s="3" t="s">
        <v>139</v>
      </c>
      <c r="F342" s="106">
        <f>'[1]CDM 2026 16ème'!I120</f>
        <v>60000</v>
      </c>
      <c r="G342" s="104">
        <f>'[1]CDM 2026 16ème'!H120</f>
        <v>5.2</v>
      </c>
      <c r="H342" s="74">
        <f t="shared" si="21"/>
        <v>60000</v>
      </c>
      <c r="I342" s="102">
        <v>0.05</v>
      </c>
      <c r="J342" s="184">
        <f t="shared" si="22"/>
        <v>63000</v>
      </c>
      <c r="K342" s="102"/>
      <c r="L342" s="77">
        <f t="shared" si="24"/>
        <v>5.0000000000000044E-2</v>
      </c>
      <c r="M342" s="4"/>
      <c r="N342" s="4"/>
      <c r="O342" s="102">
        <v>0.1</v>
      </c>
      <c r="P342" s="102">
        <v>0.06</v>
      </c>
      <c r="Q342" s="102">
        <v>0.04</v>
      </c>
      <c r="R342" s="102">
        <v>0.02</v>
      </c>
      <c r="S342" s="102">
        <v>0.02</v>
      </c>
      <c r="T342" s="102">
        <v>0.04</v>
      </c>
      <c r="U342" s="102">
        <v>0.06</v>
      </c>
      <c r="V342" s="102">
        <v>0.1</v>
      </c>
      <c r="W342" s="4" t="str">
        <f t="shared" si="23"/>
        <v>1/16eme de finale (18h) - 01/074620418hMi-temps 2</v>
      </c>
      <c r="X342" s="3" t="s">
        <v>256</v>
      </c>
    </row>
    <row r="343" spans="1:24" x14ac:dyDescent="0.25">
      <c r="A343" s="3" t="s">
        <v>256</v>
      </c>
      <c r="B343" s="3" t="s">
        <v>373</v>
      </c>
      <c r="C343" s="70">
        <v>46204</v>
      </c>
      <c r="D343" s="105" t="s">
        <v>83</v>
      </c>
      <c r="E343" s="3" t="s">
        <v>140</v>
      </c>
      <c r="F343" s="106">
        <f>'[1]CDM 2026 16ème'!I121</f>
        <v>65000</v>
      </c>
      <c r="G343" s="104">
        <f>'[1]CDM 2026 16ème'!H121</f>
        <v>5.65</v>
      </c>
      <c r="H343" s="74">
        <f t="shared" si="21"/>
        <v>65000</v>
      </c>
      <c r="I343" s="102">
        <v>0.05</v>
      </c>
      <c r="J343" s="184">
        <f t="shared" si="22"/>
        <v>68250</v>
      </c>
      <c r="K343" s="102"/>
      <c r="L343" s="77">
        <f t="shared" si="24"/>
        <v>5.0000000000000044E-2</v>
      </c>
      <c r="M343" s="4"/>
      <c r="N343" s="4"/>
      <c r="O343" s="102">
        <v>0.1</v>
      </c>
      <c r="P343" s="102">
        <v>0.06</v>
      </c>
      <c r="Q343" s="102">
        <v>0.04</v>
      </c>
      <c r="R343" s="102">
        <v>0.02</v>
      </c>
      <c r="S343" s="102">
        <v>0.06</v>
      </c>
      <c r="T343" s="102">
        <v>0.1</v>
      </c>
      <c r="U343" s="102">
        <v>0.14000000000000001</v>
      </c>
      <c r="V343" s="102">
        <v>0.16</v>
      </c>
      <c r="W343" s="4" t="str">
        <f t="shared" si="23"/>
        <v>1/16eme de finale (18h) - 01/074620418hMi-temps 3</v>
      </c>
      <c r="X343" s="3" t="s">
        <v>256</v>
      </c>
    </row>
    <row r="344" spans="1:24" x14ac:dyDescent="0.25">
      <c r="A344" s="3" t="s">
        <v>256</v>
      </c>
      <c r="B344" s="3" t="s">
        <v>373</v>
      </c>
      <c r="C344" s="70">
        <v>46204</v>
      </c>
      <c r="D344" s="105" t="s">
        <v>83</v>
      </c>
      <c r="E344" s="3" t="s">
        <v>244</v>
      </c>
      <c r="F344" s="106">
        <f>'[1]CDM 2026 16ème'!I122</f>
        <v>78000</v>
      </c>
      <c r="G344" s="104">
        <f>'[1]CDM 2026 16ème'!H122*0.95</f>
        <v>6.46</v>
      </c>
      <c r="H344" s="74">
        <f t="shared" si="21"/>
        <v>78000</v>
      </c>
      <c r="I344" s="102">
        <v>0.05</v>
      </c>
      <c r="J344" s="184">
        <f t="shared" si="22"/>
        <v>81900</v>
      </c>
      <c r="K344" s="102"/>
      <c r="L344" s="77">
        <f t="shared" si="24"/>
        <v>5.0000000000000044E-2</v>
      </c>
      <c r="M344" s="102">
        <v>0.2</v>
      </c>
      <c r="N344" s="102">
        <v>0.2</v>
      </c>
      <c r="O344" s="4"/>
      <c r="P344" s="4"/>
      <c r="Q344" s="4"/>
      <c r="R344" s="4"/>
      <c r="S344" s="4"/>
      <c r="T344" s="4"/>
      <c r="U344" s="4"/>
      <c r="V344" s="4"/>
      <c r="W344" s="4" t="str">
        <f t="shared" si="23"/>
        <v>1/16eme de finale (18h) - 01/074620418hPower break 2</v>
      </c>
      <c r="X344" s="3" t="s">
        <v>256</v>
      </c>
    </row>
    <row r="345" spans="1:24" x14ac:dyDescent="0.25">
      <c r="A345" s="3" t="s">
        <v>256</v>
      </c>
      <c r="B345" s="3" t="s">
        <v>373</v>
      </c>
      <c r="C345" s="70">
        <v>46204</v>
      </c>
      <c r="D345" s="105" t="s">
        <v>83</v>
      </c>
      <c r="E345" s="3" t="s">
        <v>119</v>
      </c>
      <c r="F345" s="106">
        <f>'[1]CDM 2026 16ème'!I125</f>
        <v>50000</v>
      </c>
      <c r="G345" s="104">
        <f>'[1]CDM 2026 16ème'!H125</f>
        <v>4.3499999999999996</v>
      </c>
      <c r="H345" s="74">
        <f t="shared" si="21"/>
        <v>50000</v>
      </c>
      <c r="I345" s="102">
        <v>0.05</v>
      </c>
      <c r="J345" s="184">
        <f t="shared" si="22"/>
        <v>52500</v>
      </c>
      <c r="K345" s="102"/>
      <c r="L345" s="77">
        <f t="shared" si="24"/>
        <v>5.0000000000000044E-2</v>
      </c>
      <c r="M345" s="4"/>
      <c r="N345" s="4"/>
      <c r="O345" s="102">
        <v>0.16</v>
      </c>
      <c r="P345" s="102">
        <v>0.14000000000000001</v>
      </c>
      <c r="Q345" s="102">
        <v>0.1</v>
      </c>
      <c r="R345" s="102">
        <v>0.06</v>
      </c>
      <c r="S345" s="102">
        <v>0.04</v>
      </c>
      <c r="T345" s="102">
        <v>0.08</v>
      </c>
      <c r="U345" s="102">
        <v>0.12</v>
      </c>
      <c r="V345" s="102">
        <v>0.15</v>
      </c>
      <c r="W345" s="4" t="str">
        <f t="shared" si="23"/>
        <v>1/16eme de finale (18h) - 01/074620418hFin match</v>
      </c>
      <c r="X345" s="3" t="s">
        <v>256</v>
      </c>
    </row>
    <row r="346" spans="1:24" x14ac:dyDescent="0.25">
      <c r="A346" s="3" t="s">
        <v>256</v>
      </c>
      <c r="B346" s="3" t="s">
        <v>377</v>
      </c>
      <c r="C346" s="70">
        <v>46207</v>
      </c>
      <c r="D346" s="105" t="s">
        <v>81</v>
      </c>
      <c r="E346" s="3" t="s">
        <v>241</v>
      </c>
      <c r="F346" s="106">
        <f>'[1]CDM 2026 8ème'!I138</f>
        <v>28000</v>
      </c>
      <c r="G346" s="104">
        <f>'[1]CDM 2026 8ème'!H138</f>
        <v>2.4</v>
      </c>
      <c r="H346" s="74">
        <f t="shared" si="21"/>
        <v>28000</v>
      </c>
      <c r="I346" s="102">
        <v>0.05</v>
      </c>
      <c r="J346" s="184">
        <f t="shared" si="22"/>
        <v>29400</v>
      </c>
      <c r="K346" s="102"/>
      <c r="L346" s="77">
        <f t="shared" si="24"/>
        <v>5.0000000000000044E-2</v>
      </c>
      <c r="M346" s="4"/>
      <c r="N346" s="4"/>
      <c r="O346" s="102">
        <v>0.15</v>
      </c>
      <c r="P346" s="102">
        <v>0.12</v>
      </c>
      <c r="Q346" s="102">
        <v>0.08</v>
      </c>
      <c r="R346" s="102">
        <v>0.04</v>
      </c>
      <c r="S346" s="102">
        <v>0.06</v>
      </c>
      <c r="T346" s="102">
        <v>0.1</v>
      </c>
      <c r="U346" s="102">
        <v>0.14000000000000001</v>
      </c>
      <c r="V346" s="102">
        <v>0.16</v>
      </c>
      <c r="W346" s="4" t="str">
        <f t="shared" si="23"/>
        <v>1/8eme de finale (19h) - 04/074620719hAvant Match</v>
      </c>
      <c r="X346" s="3" t="s">
        <v>256</v>
      </c>
    </row>
    <row r="347" spans="1:24" x14ac:dyDescent="0.25">
      <c r="A347" s="3" t="s">
        <v>256</v>
      </c>
      <c r="B347" s="3" t="s">
        <v>377</v>
      </c>
      <c r="C347" s="70">
        <v>46207</v>
      </c>
      <c r="D347" s="105" t="s">
        <v>81</v>
      </c>
      <c r="E347" s="3" t="s">
        <v>242</v>
      </c>
      <c r="F347" s="106">
        <f>'[1]CDM 2026 8ème'!I139</f>
        <v>65000</v>
      </c>
      <c r="G347" s="104">
        <f>'[1]CDM 2026 8ème'!H139</f>
        <v>5.2</v>
      </c>
      <c r="H347" s="74">
        <f t="shared" si="21"/>
        <v>65000</v>
      </c>
      <c r="I347" s="102">
        <v>0.05</v>
      </c>
      <c r="J347" s="184">
        <f t="shared" si="22"/>
        <v>68250</v>
      </c>
      <c r="K347" s="102"/>
      <c r="L347" s="77">
        <f t="shared" si="24"/>
        <v>5.0000000000000044E-2</v>
      </c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 t="str">
        <f t="shared" si="23"/>
        <v>1/8eme de finale (19h) - 04/074620719hHymnes / Golden</v>
      </c>
      <c r="X347" s="3" t="s">
        <v>256</v>
      </c>
    </row>
    <row r="348" spans="1:24" x14ac:dyDescent="0.25">
      <c r="A348" s="3" t="s">
        <v>256</v>
      </c>
      <c r="B348" s="3" t="s">
        <v>377</v>
      </c>
      <c r="C348" s="70">
        <v>46207</v>
      </c>
      <c r="D348" s="105" t="s">
        <v>81</v>
      </c>
      <c r="E348" s="3" t="s">
        <v>243</v>
      </c>
      <c r="F348" s="106">
        <f>'[1]CDM 2026 8ème'!I140</f>
        <v>95000</v>
      </c>
      <c r="G348" s="104">
        <f>'[1]CDM 2026 8ème'!H140*0.95</f>
        <v>7.8850000000000007</v>
      </c>
      <c r="H348" s="74">
        <f t="shared" si="21"/>
        <v>95000</v>
      </c>
      <c r="I348" s="102">
        <v>0.05</v>
      </c>
      <c r="J348" s="184">
        <f t="shared" si="22"/>
        <v>99750</v>
      </c>
      <c r="K348" s="102"/>
      <c r="L348" s="77">
        <f t="shared" si="24"/>
        <v>5.0000000000000044E-2</v>
      </c>
      <c r="M348" s="102">
        <v>0.2</v>
      </c>
      <c r="N348" s="102">
        <v>0.2</v>
      </c>
      <c r="O348" s="4"/>
      <c r="P348" s="4"/>
      <c r="Q348" s="4"/>
      <c r="R348" s="4"/>
      <c r="S348" s="4"/>
      <c r="T348" s="4"/>
      <c r="U348" s="4"/>
      <c r="V348" s="4"/>
      <c r="W348" s="4" t="str">
        <f t="shared" si="23"/>
        <v>1/8eme de finale (19h) - 04/074620719hPower break 1</v>
      </c>
      <c r="X348" s="3" t="s">
        <v>256</v>
      </c>
    </row>
    <row r="349" spans="1:24" x14ac:dyDescent="0.25">
      <c r="A349" s="3" t="s">
        <v>256</v>
      </c>
      <c r="B349" s="3" t="s">
        <v>377</v>
      </c>
      <c r="C349" s="70">
        <v>46207</v>
      </c>
      <c r="D349" s="105" t="s">
        <v>81</v>
      </c>
      <c r="E349" s="3" t="s">
        <v>138</v>
      </c>
      <c r="F349" s="106">
        <f>'[1]CDM 2026 8ème'!I141</f>
        <v>80000</v>
      </c>
      <c r="G349" s="104">
        <f>'[1]CDM 2026 8ème'!H141</f>
        <v>6.95</v>
      </c>
      <c r="H349" s="74">
        <f t="shared" si="21"/>
        <v>80000</v>
      </c>
      <c r="I349" s="102">
        <v>0.05</v>
      </c>
      <c r="J349" s="184">
        <f t="shared" si="22"/>
        <v>84000</v>
      </c>
      <c r="K349" s="102"/>
      <c r="L349" s="77">
        <f t="shared" si="24"/>
        <v>5.0000000000000044E-2</v>
      </c>
      <c r="M349" s="4"/>
      <c r="N349" s="4"/>
      <c r="O349" s="102">
        <v>0.16</v>
      </c>
      <c r="P349" s="102">
        <v>0.14000000000000001</v>
      </c>
      <c r="Q349" s="102">
        <v>0.1</v>
      </c>
      <c r="R349" s="102">
        <v>0.06</v>
      </c>
      <c r="S349" s="102">
        <v>0.02</v>
      </c>
      <c r="T349" s="102">
        <v>0.04</v>
      </c>
      <c r="U349" s="102">
        <v>0.06</v>
      </c>
      <c r="V349" s="102">
        <v>0.1</v>
      </c>
      <c r="W349" s="4" t="str">
        <f t="shared" si="23"/>
        <v>1/8eme de finale (19h) - 04/074620719hMi-temps 1</v>
      </c>
      <c r="X349" s="3" t="s">
        <v>256</v>
      </c>
    </row>
    <row r="350" spans="1:24" x14ac:dyDescent="0.25">
      <c r="A350" s="3" t="s">
        <v>256</v>
      </c>
      <c r="B350" s="3" t="s">
        <v>377</v>
      </c>
      <c r="C350" s="70">
        <v>46207</v>
      </c>
      <c r="D350" s="105" t="s">
        <v>81</v>
      </c>
      <c r="E350" s="3" t="s">
        <v>139</v>
      </c>
      <c r="F350" s="106">
        <f>'[1]CDM 2026 8ème'!I142</f>
        <v>75000</v>
      </c>
      <c r="G350" s="104">
        <f>'[1]CDM 2026 8ème'!H142</f>
        <v>6.5</v>
      </c>
      <c r="H350" s="74">
        <f t="shared" si="21"/>
        <v>75000</v>
      </c>
      <c r="I350" s="102">
        <v>0.05</v>
      </c>
      <c r="J350" s="184">
        <f t="shared" si="22"/>
        <v>78750</v>
      </c>
      <c r="K350" s="102"/>
      <c r="L350" s="77">
        <f t="shared" si="24"/>
        <v>5.0000000000000044E-2</v>
      </c>
      <c r="M350" s="4"/>
      <c r="N350" s="4"/>
      <c r="O350" s="102">
        <v>0.1</v>
      </c>
      <c r="P350" s="102">
        <v>0.06</v>
      </c>
      <c r="Q350" s="102">
        <v>0.04</v>
      </c>
      <c r="R350" s="102">
        <v>0.02</v>
      </c>
      <c r="S350" s="102">
        <v>0.02</v>
      </c>
      <c r="T350" s="102">
        <v>0.04</v>
      </c>
      <c r="U350" s="102">
        <v>0.06</v>
      </c>
      <c r="V350" s="102">
        <v>0.1</v>
      </c>
      <c r="W350" s="4" t="str">
        <f t="shared" si="23"/>
        <v>1/8eme de finale (19h) - 04/074620719hMi-temps 2</v>
      </c>
      <c r="X350" s="3" t="s">
        <v>256</v>
      </c>
    </row>
    <row r="351" spans="1:24" x14ac:dyDescent="0.25">
      <c r="A351" s="3" t="s">
        <v>256</v>
      </c>
      <c r="B351" s="3" t="s">
        <v>377</v>
      </c>
      <c r="C351" s="70">
        <v>46207</v>
      </c>
      <c r="D351" s="105" t="s">
        <v>81</v>
      </c>
      <c r="E351" s="3" t="s">
        <v>140</v>
      </c>
      <c r="F351" s="106">
        <f>'[1]CDM 2026 8ème'!I143</f>
        <v>80000</v>
      </c>
      <c r="G351" s="104">
        <f>'[1]CDM 2026 8ème'!H143</f>
        <v>6.95</v>
      </c>
      <c r="H351" s="74">
        <f t="shared" si="21"/>
        <v>80000</v>
      </c>
      <c r="I351" s="102">
        <v>0.05</v>
      </c>
      <c r="J351" s="184">
        <f t="shared" si="22"/>
        <v>84000</v>
      </c>
      <c r="K351" s="102"/>
      <c r="L351" s="77">
        <f t="shared" si="24"/>
        <v>5.0000000000000044E-2</v>
      </c>
      <c r="M351" s="4"/>
      <c r="N351" s="4"/>
      <c r="O351" s="102">
        <v>0.1</v>
      </c>
      <c r="P351" s="102">
        <v>0.06</v>
      </c>
      <c r="Q351" s="102">
        <v>0.04</v>
      </c>
      <c r="R351" s="102">
        <v>0.02</v>
      </c>
      <c r="S351" s="102">
        <v>0.06</v>
      </c>
      <c r="T351" s="102">
        <v>0.1</v>
      </c>
      <c r="U351" s="102">
        <v>0.14000000000000001</v>
      </c>
      <c r="V351" s="102">
        <v>0.16</v>
      </c>
      <c r="W351" s="4" t="str">
        <f t="shared" si="23"/>
        <v>1/8eme de finale (19h) - 04/074620719hMi-temps 3</v>
      </c>
      <c r="X351" s="3" t="s">
        <v>256</v>
      </c>
    </row>
    <row r="352" spans="1:24" x14ac:dyDescent="0.25">
      <c r="A352" s="3" t="s">
        <v>256</v>
      </c>
      <c r="B352" s="3" t="s">
        <v>377</v>
      </c>
      <c r="C352" s="70">
        <v>46207</v>
      </c>
      <c r="D352" s="105" t="s">
        <v>81</v>
      </c>
      <c r="E352" s="3" t="s">
        <v>244</v>
      </c>
      <c r="F352" s="106">
        <f>'[1]CDM 2026 8ème'!I144</f>
        <v>95000</v>
      </c>
      <c r="G352" s="104">
        <f>'[1]CDM 2026 8ème'!H144*0.95</f>
        <v>7.8850000000000007</v>
      </c>
      <c r="H352" s="74">
        <f t="shared" si="21"/>
        <v>95000</v>
      </c>
      <c r="I352" s="102">
        <v>0.05</v>
      </c>
      <c r="J352" s="184">
        <f t="shared" si="22"/>
        <v>99750</v>
      </c>
      <c r="K352" s="102"/>
      <c r="L352" s="77">
        <f t="shared" si="24"/>
        <v>5.0000000000000044E-2</v>
      </c>
      <c r="M352" s="102">
        <v>0.2</v>
      </c>
      <c r="N352" s="102">
        <v>0.2</v>
      </c>
      <c r="O352" s="4"/>
      <c r="P352" s="4"/>
      <c r="Q352" s="4"/>
      <c r="R352" s="4"/>
      <c r="S352" s="4"/>
      <c r="T352" s="4"/>
      <c r="U352" s="4"/>
      <c r="V352" s="4"/>
      <c r="W352" s="4" t="str">
        <f t="shared" si="23"/>
        <v>1/8eme de finale (19h) - 04/074620719hPower break 2</v>
      </c>
      <c r="X352" s="3" t="s">
        <v>256</v>
      </c>
    </row>
    <row r="353" spans="1:24" x14ac:dyDescent="0.25">
      <c r="A353" s="3" t="s">
        <v>256</v>
      </c>
      <c r="B353" s="3" t="s">
        <v>377</v>
      </c>
      <c r="C353" s="70">
        <v>46207</v>
      </c>
      <c r="D353" s="105" t="s">
        <v>81</v>
      </c>
      <c r="E353" s="3" t="s">
        <v>119</v>
      </c>
      <c r="F353" s="106">
        <f>'[1]CDM 2026 8ème'!I147</f>
        <v>55000</v>
      </c>
      <c r="G353" s="104">
        <f>'[1]CDM 2026 8ème'!H147</f>
        <v>4.75</v>
      </c>
      <c r="H353" s="74">
        <f t="shared" si="21"/>
        <v>55000</v>
      </c>
      <c r="I353" s="102">
        <v>0.05</v>
      </c>
      <c r="J353" s="184">
        <f t="shared" si="22"/>
        <v>57750</v>
      </c>
      <c r="K353" s="102"/>
      <c r="L353" s="77">
        <f t="shared" si="24"/>
        <v>5.0000000000000044E-2</v>
      </c>
      <c r="M353" s="4"/>
      <c r="N353" s="4"/>
      <c r="O353" s="102">
        <v>0.16</v>
      </c>
      <c r="P353" s="102">
        <v>0.14000000000000001</v>
      </c>
      <c r="Q353" s="102">
        <v>0.1</v>
      </c>
      <c r="R353" s="102">
        <v>0.06</v>
      </c>
      <c r="S353" s="102">
        <v>0.04</v>
      </c>
      <c r="T353" s="102">
        <v>0.08</v>
      </c>
      <c r="U353" s="102">
        <v>0.12</v>
      </c>
      <c r="V353" s="102">
        <v>0.15</v>
      </c>
      <c r="W353" s="4" t="str">
        <f t="shared" si="23"/>
        <v>1/8eme de finale (19h) - 04/074620719hFin match</v>
      </c>
      <c r="X353" s="3" t="s">
        <v>256</v>
      </c>
    </row>
    <row r="354" spans="1:24" x14ac:dyDescent="0.25">
      <c r="A354" s="3" t="s">
        <v>260</v>
      </c>
      <c r="B354" s="3" t="s">
        <v>206</v>
      </c>
      <c r="C354" s="70">
        <v>46212</v>
      </c>
      <c r="D354" s="105" t="s">
        <v>82</v>
      </c>
      <c r="E354" s="3" t="s">
        <v>241</v>
      </c>
      <c r="F354" s="106">
        <f>'[1]CDM 2026 Quarts'!I11</f>
        <v>150000</v>
      </c>
      <c r="G354" s="104">
        <f>'[1]CDM 2026 8ème'!H11</f>
        <v>10</v>
      </c>
      <c r="H354" s="74">
        <f t="shared" si="21"/>
        <v>150000</v>
      </c>
      <c r="I354" s="102">
        <v>0.05</v>
      </c>
      <c r="J354" s="184">
        <f t="shared" si="22"/>
        <v>157500</v>
      </c>
      <c r="K354" s="102"/>
      <c r="L354" s="77">
        <f t="shared" si="24"/>
        <v>5.0000000000000044E-2</v>
      </c>
      <c r="M354" s="4"/>
      <c r="N354" s="4"/>
      <c r="O354" s="102">
        <v>0.15</v>
      </c>
      <c r="P354" s="102">
        <v>0.12</v>
      </c>
      <c r="Q354" s="102">
        <v>0.08</v>
      </c>
      <c r="R354" s="102">
        <v>0.04</v>
      </c>
      <c r="S354" s="102">
        <v>0.08</v>
      </c>
      <c r="T354" s="102">
        <v>0.12</v>
      </c>
      <c r="U354" s="102">
        <v>0.16</v>
      </c>
      <c r="V354" s="102">
        <v>0.2</v>
      </c>
      <c r="W354" s="4" t="str">
        <f t="shared" si="23"/>
        <v>Pays-Bas - France4621222hAvant Match</v>
      </c>
      <c r="X354" s="3" t="s">
        <v>260</v>
      </c>
    </row>
    <row r="355" spans="1:24" x14ac:dyDescent="0.25">
      <c r="A355" s="3" t="s">
        <v>260</v>
      </c>
      <c r="B355" s="3" t="s">
        <v>206</v>
      </c>
      <c r="C355" s="70">
        <v>46212</v>
      </c>
      <c r="D355" s="105" t="s">
        <v>82</v>
      </c>
      <c r="E355" s="3" t="s">
        <v>242</v>
      </c>
      <c r="F355" s="106">
        <f>'[1]CDM 2026 Quarts'!I12</f>
        <v>300000</v>
      </c>
      <c r="G355" s="104">
        <f>'[1]CDM 2026 8ème'!H12</f>
        <v>18.649999999999999</v>
      </c>
      <c r="H355" s="74">
        <f t="shared" si="21"/>
        <v>300000</v>
      </c>
      <c r="I355" s="102">
        <v>0.05</v>
      </c>
      <c r="J355" s="184">
        <f t="shared" si="22"/>
        <v>315000</v>
      </c>
      <c r="K355" s="102"/>
      <c r="L355" s="77">
        <f t="shared" si="24"/>
        <v>5.0000000000000044E-2</v>
      </c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 t="str">
        <f t="shared" si="23"/>
        <v>Pays-Bas - France4621222hHymnes / Golden</v>
      </c>
      <c r="X355" s="3" t="s">
        <v>260</v>
      </c>
    </row>
    <row r="356" spans="1:24" x14ac:dyDescent="0.25">
      <c r="A356" s="3" t="s">
        <v>260</v>
      </c>
      <c r="B356" s="3" t="s">
        <v>206</v>
      </c>
      <c r="C356" s="70">
        <v>46212</v>
      </c>
      <c r="D356" s="105" t="s">
        <v>82</v>
      </c>
      <c r="E356" s="3" t="s">
        <v>243</v>
      </c>
      <c r="F356" s="106">
        <f>'[1]CDM 2026 Quarts'!I13</f>
        <v>345000</v>
      </c>
      <c r="G356" s="104">
        <f>'[1]CDM 2026 8ème'!H13</f>
        <v>22.5</v>
      </c>
      <c r="H356" s="74">
        <f t="shared" si="21"/>
        <v>345000</v>
      </c>
      <c r="I356" s="102">
        <v>0.05</v>
      </c>
      <c r="J356" s="184">
        <f t="shared" si="22"/>
        <v>362250</v>
      </c>
      <c r="K356" s="102"/>
      <c r="L356" s="77">
        <f t="shared" si="24"/>
        <v>5.0000000000000044E-2</v>
      </c>
      <c r="M356" s="102">
        <v>0.2</v>
      </c>
      <c r="N356" s="102">
        <v>0.2</v>
      </c>
      <c r="O356" s="4"/>
      <c r="P356" s="4"/>
      <c r="Q356" s="4"/>
      <c r="R356" s="4"/>
      <c r="S356" s="4"/>
      <c r="T356" s="4"/>
      <c r="U356" s="4"/>
      <c r="V356" s="4"/>
      <c r="W356" s="4" t="str">
        <f t="shared" si="23"/>
        <v>Pays-Bas - France4621222hPower break 1</v>
      </c>
      <c r="X356" s="3" t="s">
        <v>260</v>
      </c>
    </row>
    <row r="357" spans="1:24" x14ac:dyDescent="0.25">
      <c r="A357" s="3" t="s">
        <v>260</v>
      </c>
      <c r="B357" s="3" t="s">
        <v>206</v>
      </c>
      <c r="C357" s="70">
        <v>46212</v>
      </c>
      <c r="D357" s="105" t="s">
        <v>82</v>
      </c>
      <c r="E357" s="3" t="s">
        <v>138</v>
      </c>
      <c r="F357" s="106">
        <f>'[1]CDM 2026 Quarts'!I14</f>
        <v>300000</v>
      </c>
      <c r="G357" s="104">
        <f>'[1]CDM 2026 8ème'!H14</f>
        <v>19.649999999999999</v>
      </c>
      <c r="H357" s="74">
        <f t="shared" si="21"/>
        <v>300000</v>
      </c>
      <c r="I357" s="102">
        <v>0.05</v>
      </c>
      <c r="J357" s="184">
        <f t="shared" si="22"/>
        <v>315000</v>
      </c>
      <c r="K357" s="102"/>
      <c r="L357" s="77">
        <f t="shared" si="24"/>
        <v>5.0000000000000044E-2</v>
      </c>
      <c r="M357" s="4"/>
      <c r="N357" s="4"/>
      <c r="O357" s="102">
        <v>0.2</v>
      </c>
      <c r="P357" s="102">
        <v>0.16</v>
      </c>
      <c r="Q357" s="102">
        <v>0.12</v>
      </c>
      <c r="R357" s="102">
        <v>0.08</v>
      </c>
      <c r="S357" s="102">
        <v>0.02</v>
      </c>
      <c r="T357" s="102">
        <v>0.04</v>
      </c>
      <c r="U357" s="102">
        <v>0.06</v>
      </c>
      <c r="V357" s="102">
        <v>0.1</v>
      </c>
      <c r="W357" s="4" t="str">
        <f t="shared" si="23"/>
        <v>Pays-Bas - France4621222hMi-temps 1</v>
      </c>
      <c r="X357" s="3" t="s">
        <v>260</v>
      </c>
    </row>
    <row r="358" spans="1:24" x14ac:dyDescent="0.25">
      <c r="A358" s="3" t="s">
        <v>260</v>
      </c>
      <c r="B358" s="3" t="s">
        <v>206</v>
      </c>
      <c r="C358" s="70">
        <v>46212</v>
      </c>
      <c r="D358" s="105" t="s">
        <v>82</v>
      </c>
      <c r="E358" s="3" t="s">
        <v>139</v>
      </c>
      <c r="F358" s="106">
        <f>'[1]CDM 2026 Quarts'!I15</f>
        <v>290000</v>
      </c>
      <c r="G358" s="104">
        <f>'[1]CDM 2026 8ème'!H15</f>
        <v>18.95</v>
      </c>
      <c r="H358" s="74">
        <f t="shared" si="21"/>
        <v>290000</v>
      </c>
      <c r="I358" s="102">
        <v>0.05</v>
      </c>
      <c r="J358" s="184">
        <f t="shared" si="22"/>
        <v>304500</v>
      </c>
      <c r="K358" s="102"/>
      <c r="L358" s="77">
        <f t="shared" si="24"/>
        <v>5.0000000000000044E-2</v>
      </c>
      <c r="M358" s="4"/>
      <c r="N358" s="4"/>
      <c r="O358" s="102">
        <v>0.1</v>
      </c>
      <c r="P358" s="102">
        <v>0.06</v>
      </c>
      <c r="Q358" s="102">
        <v>0.04</v>
      </c>
      <c r="R358" s="102">
        <v>0.02</v>
      </c>
      <c r="S358" s="102">
        <v>0.02</v>
      </c>
      <c r="T358" s="102">
        <v>0.04</v>
      </c>
      <c r="U358" s="102">
        <v>0.06</v>
      </c>
      <c r="V358" s="102">
        <v>0.1</v>
      </c>
      <c r="W358" s="4" t="str">
        <f t="shared" si="23"/>
        <v>Pays-Bas - France4621222hMi-temps 2</v>
      </c>
      <c r="X358" s="3" t="s">
        <v>260</v>
      </c>
    </row>
    <row r="359" spans="1:24" x14ac:dyDescent="0.25">
      <c r="A359" s="3" t="s">
        <v>260</v>
      </c>
      <c r="B359" s="3" t="s">
        <v>206</v>
      </c>
      <c r="C359" s="70">
        <v>46212</v>
      </c>
      <c r="D359" s="105" t="s">
        <v>82</v>
      </c>
      <c r="E359" s="3" t="s">
        <v>140</v>
      </c>
      <c r="F359" s="106">
        <f>'[1]CDM 2026 Quarts'!I16</f>
        <v>300000</v>
      </c>
      <c r="G359" s="104">
        <f>'[1]CDM 2026 8ème'!H16</f>
        <v>19.649999999999999</v>
      </c>
      <c r="H359" s="74">
        <f t="shared" si="21"/>
        <v>300000</v>
      </c>
      <c r="I359" s="102">
        <v>0.05</v>
      </c>
      <c r="J359" s="184">
        <f t="shared" si="22"/>
        <v>315000</v>
      </c>
      <c r="K359" s="102"/>
      <c r="L359" s="77">
        <f t="shared" si="24"/>
        <v>5.0000000000000044E-2</v>
      </c>
      <c r="M359" s="4"/>
      <c r="N359" s="4"/>
      <c r="O359" s="102">
        <v>0.1</v>
      </c>
      <c r="P359" s="102">
        <v>0.06</v>
      </c>
      <c r="Q359" s="102">
        <v>0.04</v>
      </c>
      <c r="R359" s="102">
        <v>0.02</v>
      </c>
      <c r="S359" s="102">
        <v>0.08</v>
      </c>
      <c r="T359" s="102">
        <v>0.12</v>
      </c>
      <c r="U359" s="102">
        <v>0.16</v>
      </c>
      <c r="V359" s="102">
        <v>0.2</v>
      </c>
      <c r="W359" s="4" t="str">
        <f t="shared" si="23"/>
        <v>Pays-Bas - France4621222hMi-temps 3</v>
      </c>
      <c r="X359" s="3" t="s">
        <v>260</v>
      </c>
    </row>
    <row r="360" spans="1:24" x14ac:dyDescent="0.25">
      <c r="A360" s="3" t="s">
        <v>260</v>
      </c>
      <c r="B360" s="3" t="s">
        <v>206</v>
      </c>
      <c r="C360" s="70">
        <v>46212</v>
      </c>
      <c r="D360" s="105" t="s">
        <v>82</v>
      </c>
      <c r="E360" s="3" t="s">
        <v>244</v>
      </c>
      <c r="F360" s="106">
        <f>'[1]CDM 2026 Quarts'!I17</f>
        <v>345000</v>
      </c>
      <c r="G360" s="104">
        <f>'[1]CDM 2026 8ème'!H17</f>
        <v>22.5</v>
      </c>
      <c r="H360" s="74">
        <f t="shared" si="21"/>
        <v>345000</v>
      </c>
      <c r="I360" s="102">
        <v>0.05</v>
      </c>
      <c r="J360" s="184">
        <f t="shared" si="22"/>
        <v>362250</v>
      </c>
      <c r="K360" s="102"/>
      <c r="L360" s="77">
        <f t="shared" si="24"/>
        <v>5.0000000000000044E-2</v>
      </c>
      <c r="M360" s="102">
        <v>0.2</v>
      </c>
      <c r="N360" s="102">
        <v>0.2</v>
      </c>
      <c r="O360" s="4"/>
      <c r="P360" s="4"/>
      <c r="Q360" s="4"/>
      <c r="R360" s="4"/>
      <c r="S360" s="4"/>
      <c r="T360" s="4"/>
      <c r="U360" s="4"/>
      <c r="V360" s="4"/>
      <c r="W360" s="4" t="str">
        <f t="shared" si="23"/>
        <v>Pays-Bas - France4621222hPower break 2</v>
      </c>
      <c r="X360" s="3" t="s">
        <v>260</v>
      </c>
    </row>
    <row r="361" spans="1:24" x14ac:dyDescent="0.25">
      <c r="A361" s="3" t="s">
        <v>260</v>
      </c>
      <c r="B361" s="3" t="s">
        <v>206</v>
      </c>
      <c r="C361" s="70">
        <v>46212</v>
      </c>
      <c r="D361" s="105" t="s">
        <v>82</v>
      </c>
      <c r="E361" s="3" t="s">
        <v>119</v>
      </c>
      <c r="F361" s="106">
        <f>'[1]CDM 2026 Quarts'!I20</f>
        <v>90000</v>
      </c>
      <c r="G361" s="104">
        <f>'[1]CDM 2026 8ème'!H20</f>
        <v>5.8</v>
      </c>
      <c r="H361" s="74">
        <f t="shared" ref="H361:H412" si="25">F361</f>
        <v>90000</v>
      </c>
      <c r="I361" s="102">
        <v>0.05</v>
      </c>
      <c r="J361" s="184">
        <f t="shared" ref="J361:J412" si="26">((H361*(1+I361)*(1+K361)))</f>
        <v>94500</v>
      </c>
      <c r="K361" s="102"/>
      <c r="L361" s="77">
        <f t="shared" si="24"/>
        <v>5.0000000000000044E-2</v>
      </c>
      <c r="M361" s="4"/>
      <c r="N361" s="4"/>
      <c r="O361" s="102">
        <v>0.2</v>
      </c>
      <c r="P361" s="102">
        <v>0.16</v>
      </c>
      <c r="Q361" s="102">
        <v>0.12</v>
      </c>
      <c r="R361" s="102">
        <v>0.08</v>
      </c>
      <c r="S361" s="102">
        <v>0.04</v>
      </c>
      <c r="T361" s="102">
        <v>0.08</v>
      </c>
      <c r="U361" s="102">
        <v>0.12</v>
      </c>
      <c r="V361" s="102">
        <v>0.15</v>
      </c>
      <c r="W361" s="4" t="str">
        <f t="shared" ref="W361:W412" si="27">_xlfn.CONCAT(B361,C361,D361,E361)</f>
        <v>Pays-Bas - France4621222hFin match</v>
      </c>
      <c r="X361" s="3" t="s">
        <v>260</v>
      </c>
    </row>
    <row r="362" spans="1:24" x14ac:dyDescent="0.25">
      <c r="A362" s="3" t="s">
        <v>260</v>
      </c>
      <c r="B362" s="3" t="s">
        <v>385</v>
      </c>
      <c r="C362" s="70">
        <v>46214</v>
      </c>
      <c r="D362" s="105" t="s">
        <v>84</v>
      </c>
      <c r="E362" s="3" t="s">
        <v>241</v>
      </c>
      <c r="F362" s="106">
        <f>'[1]CDM 2026 Quarts'!I53</f>
        <v>55000</v>
      </c>
      <c r="G362" s="104">
        <f>'[1]CDM 2026 Quarts'!H53</f>
        <v>3.95</v>
      </c>
      <c r="H362" s="74">
        <f t="shared" si="25"/>
        <v>55000</v>
      </c>
      <c r="I362" s="102">
        <v>0.05</v>
      </c>
      <c r="J362" s="184">
        <f t="shared" si="26"/>
        <v>57750</v>
      </c>
      <c r="K362" s="102"/>
      <c r="L362" s="77">
        <f t="shared" si="24"/>
        <v>5.0000000000000044E-2</v>
      </c>
      <c r="M362" s="4"/>
      <c r="N362" s="4"/>
      <c r="O362" s="102">
        <v>0.15</v>
      </c>
      <c r="P362" s="102">
        <v>0.12</v>
      </c>
      <c r="Q362" s="102">
        <v>0.08</v>
      </c>
      <c r="R362" s="102">
        <v>0.04</v>
      </c>
      <c r="S362" s="102">
        <v>0.06</v>
      </c>
      <c r="T362" s="102">
        <v>0.1</v>
      </c>
      <c r="U362" s="102">
        <v>0.14000000000000001</v>
      </c>
      <c r="V362" s="102">
        <v>0.16</v>
      </c>
      <c r="W362" s="4" t="str">
        <f t="shared" si="27"/>
        <v>Quart de finale (23h) - 11/074621423hAvant Match</v>
      </c>
      <c r="X362" s="3" t="s">
        <v>260</v>
      </c>
    </row>
    <row r="363" spans="1:24" x14ac:dyDescent="0.25">
      <c r="A363" s="3" t="s">
        <v>260</v>
      </c>
      <c r="B363" s="3" t="s">
        <v>385</v>
      </c>
      <c r="C363" s="70">
        <v>46214</v>
      </c>
      <c r="D363" s="105" t="s">
        <v>84</v>
      </c>
      <c r="E363" s="3" t="s">
        <v>242</v>
      </c>
      <c r="F363" s="106">
        <f>'[1]CDM 2026 Quarts'!I54</f>
        <v>90000</v>
      </c>
      <c r="G363" s="104">
        <f>'[1]CDM 2026 Quarts'!H54</f>
        <v>6</v>
      </c>
      <c r="H363" s="74">
        <f t="shared" si="25"/>
        <v>90000</v>
      </c>
      <c r="I363" s="102">
        <v>0.05</v>
      </c>
      <c r="J363" s="184">
        <f t="shared" si="26"/>
        <v>94500</v>
      </c>
      <c r="K363" s="102"/>
      <c r="L363" s="77">
        <f t="shared" si="24"/>
        <v>5.0000000000000044E-2</v>
      </c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 t="str">
        <f t="shared" si="27"/>
        <v>Quart de finale (23h) - 11/074621423hHymnes / Golden</v>
      </c>
      <c r="X363" s="3" t="s">
        <v>260</v>
      </c>
    </row>
    <row r="364" spans="1:24" x14ac:dyDescent="0.25">
      <c r="A364" s="3" t="s">
        <v>260</v>
      </c>
      <c r="B364" s="3" t="s">
        <v>385</v>
      </c>
      <c r="C364" s="70">
        <v>46214</v>
      </c>
      <c r="D364" s="105" t="s">
        <v>84</v>
      </c>
      <c r="E364" s="3" t="s">
        <v>243</v>
      </c>
      <c r="F364" s="106">
        <f>'[1]CDM 2026 Quarts'!I55</f>
        <v>110000</v>
      </c>
      <c r="G364" s="104">
        <f>'[1]CDM 2026 Quarts'!H55*0.95</f>
        <v>8.36</v>
      </c>
      <c r="H364" s="74">
        <f t="shared" si="25"/>
        <v>110000</v>
      </c>
      <c r="I364" s="102">
        <v>0.05</v>
      </c>
      <c r="J364" s="184">
        <f t="shared" si="26"/>
        <v>115500</v>
      </c>
      <c r="K364" s="102"/>
      <c r="L364" s="77">
        <f t="shared" si="24"/>
        <v>5.0000000000000044E-2</v>
      </c>
      <c r="M364" s="102">
        <v>0.2</v>
      </c>
      <c r="N364" s="102">
        <v>0.2</v>
      </c>
      <c r="O364" s="4"/>
      <c r="P364" s="4"/>
      <c r="Q364" s="4"/>
      <c r="R364" s="4"/>
      <c r="S364" s="4"/>
      <c r="T364" s="4"/>
      <c r="U364" s="4"/>
      <c r="V364" s="4"/>
      <c r="W364" s="4" t="str">
        <f t="shared" si="27"/>
        <v>Quart de finale (23h) - 11/074621423hPower break 1</v>
      </c>
      <c r="X364" s="3" t="s">
        <v>260</v>
      </c>
    </row>
    <row r="365" spans="1:24" x14ac:dyDescent="0.25">
      <c r="A365" s="3" t="s">
        <v>260</v>
      </c>
      <c r="B365" s="3" t="s">
        <v>385</v>
      </c>
      <c r="C365" s="70">
        <v>46214</v>
      </c>
      <c r="D365" s="105" t="s">
        <v>84</v>
      </c>
      <c r="E365" s="3" t="s">
        <v>138</v>
      </c>
      <c r="F365" s="106">
        <f>'[1]CDM 2026 Quarts'!I56</f>
        <v>90000</v>
      </c>
      <c r="G365" s="104">
        <f>'[1]CDM 2026 Quarts'!H56</f>
        <v>7.2</v>
      </c>
      <c r="H365" s="74">
        <f t="shared" si="25"/>
        <v>90000</v>
      </c>
      <c r="I365" s="102">
        <v>0.05</v>
      </c>
      <c r="J365" s="184">
        <f t="shared" si="26"/>
        <v>94500</v>
      </c>
      <c r="K365" s="102"/>
      <c r="L365" s="77">
        <f t="shared" si="24"/>
        <v>5.0000000000000044E-2</v>
      </c>
      <c r="M365" s="4"/>
      <c r="N365" s="4"/>
      <c r="O365" s="102">
        <v>0.16</v>
      </c>
      <c r="P365" s="102">
        <v>0.14000000000000001</v>
      </c>
      <c r="Q365" s="102">
        <v>0.1</v>
      </c>
      <c r="R365" s="102">
        <v>0.06</v>
      </c>
      <c r="S365" s="102">
        <v>0.02</v>
      </c>
      <c r="T365" s="102">
        <v>0.04</v>
      </c>
      <c r="U365" s="102">
        <v>0.06</v>
      </c>
      <c r="V365" s="102">
        <v>0.1</v>
      </c>
      <c r="W365" s="4" t="str">
        <f t="shared" si="27"/>
        <v>Quart de finale (23h) - 11/074621423hMi-temps 1</v>
      </c>
      <c r="X365" s="3" t="s">
        <v>260</v>
      </c>
    </row>
    <row r="366" spans="1:24" x14ac:dyDescent="0.25">
      <c r="A366" s="3" t="s">
        <v>260</v>
      </c>
      <c r="B366" s="3" t="s">
        <v>385</v>
      </c>
      <c r="C366" s="70">
        <v>46214</v>
      </c>
      <c r="D366" s="105" t="s">
        <v>84</v>
      </c>
      <c r="E366" s="3" t="s">
        <v>139</v>
      </c>
      <c r="F366" s="106">
        <f>'[1]CDM 2026 Quarts'!I57</f>
        <v>85000</v>
      </c>
      <c r="G366" s="104">
        <f>'[1]CDM 2026 Quarts'!H57</f>
        <v>6.8</v>
      </c>
      <c r="H366" s="74">
        <f t="shared" si="25"/>
        <v>85000</v>
      </c>
      <c r="I366" s="102">
        <v>0.05</v>
      </c>
      <c r="J366" s="184">
        <f t="shared" si="26"/>
        <v>89250</v>
      </c>
      <c r="K366" s="102"/>
      <c r="L366" s="77">
        <f t="shared" si="24"/>
        <v>5.0000000000000044E-2</v>
      </c>
      <c r="M366" s="4"/>
      <c r="N366" s="4"/>
      <c r="O366" s="102">
        <v>0.1</v>
      </c>
      <c r="P366" s="102">
        <v>0.06</v>
      </c>
      <c r="Q366" s="102">
        <v>0.04</v>
      </c>
      <c r="R366" s="102">
        <v>0.02</v>
      </c>
      <c r="S366" s="102">
        <v>0.02</v>
      </c>
      <c r="T366" s="102">
        <v>0.04</v>
      </c>
      <c r="U366" s="102">
        <v>0.06</v>
      </c>
      <c r="V366" s="102">
        <v>0.1</v>
      </c>
      <c r="W366" s="4" t="str">
        <f t="shared" si="27"/>
        <v>Quart de finale (23h) - 11/074621423hMi-temps 2</v>
      </c>
      <c r="X366" s="3" t="s">
        <v>260</v>
      </c>
    </row>
    <row r="367" spans="1:24" x14ac:dyDescent="0.25">
      <c r="A367" s="3" t="s">
        <v>260</v>
      </c>
      <c r="B367" s="3" t="s">
        <v>385</v>
      </c>
      <c r="C367" s="70">
        <v>46214</v>
      </c>
      <c r="D367" s="105" t="s">
        <v>84</v>
      </c>
      <c r="E367" s="3" t="s">
        <v>140</v>
      </c>
      <c r="F367" s="106">
        <f>'[1]CDM 2026 Quarts'!I58</f>
        <v>90000</v>
      </c>
      <c r="G367" s="104">
        <f>'[1]CDM 2026 Quarts'!H58</f>
        <v>7.2</v>
      </c>
      <c r="H367" s="74">
        <f t="shared" si="25"/>
        <v>90000</v>
      </c>
      <c r="I367" s="102">
        <v>0.05</v>
      </c>
      <c r="J367" s="184">
        <f t="shared" si="26"/>
        <v>94500</v>
      </c>
      <c r="K367" s="102"/>
      <c r="L367" s="77">
        <f t="shared" si="24"/>
        <v>5.0000000000000044E-2</v>
      </c>
      <c r="M367" s="4"/>
      <c r="N367" s="4"/>
      <c r="O367" s="102">
        <v>0.1</v>
      </c>
      <c r="P367" s="102">
        <v>0.06</v>
      </c>
      <c r="Q367" s="102">
        <v>0.04</v>
      </c>
      <c r="R367" s="102">
        <v>0.02</v>
      </c>
      <c r="S367" s="102">
        <v>0.06</v>
      </c>
      <c r="T367" s="102">
        <v>0.1</v>
      </c>
      <c r="U367" s="102">
        <v>0.14000000000000001</v>
      </c>
      <c r="V367" s="102">
        <v>0.16</v>
      </c>
      <c r="W367" s="4" t="str">
        <f t="shared" si="27"/>
        <v>Quart de finale (23h) - 11/074621423hMi-temps 3</v>
      </c>
      <c r="X367" s="3" t="s">
        <v>260</v>
      </c>
    </row>
    <row r="368" spans="1:24" x14ac:dyDescent="0.25">
      <c r="A368" s="3" t="s">
        <v>260</v>
      </c>
      <c r="B368" s="3" t="s">
        <v>385</v>
      </c>
      <c r="C368" s="70">
        <v>46214</v>
      </c>
      <c r="D368" s="105" t="s">
        <v>84</v>
      </c>
      <c r="E368" s="3" t="s">
        <v>244</v>
      </c>
      <c r="F368" s="106">
        <f>'[1]CDM 2026 Quarts'!I59</f>
        <v>105000</v>
      </c>
      <c r="G368" s="104">
        <f>'[1]CDM 2026 Quarts'!H59*0.95</f>
        <v>7.9799999999999995</v>
      </c>
      <c r="H368" s="74">
        <f t="shared" si="25"/>
        <v>105000</v>
      </c>
      <c r="I368" s="102">
        <v>0.05</v>
      </c>
      <c r="J368" s="184">
        <f t="shared" si="26"/>
        <v>110250</v>
      </c>
      <c r="K368" s="102"/>
      <c r="L368" s="77">
        <f t="shared" si="24"/>
        <v>5.0000000000000044E-2</v>
      </c>
      <c r="M368" s="102">
        <v>0.2</v>
      </c>
      <c r="N368" s="102">
        <v>0.2</v>
      </c>
      <c r="O368" s="4"/>
      <c r="P368" s="4"/>
      <c r="Q368" s="4"/>
      <c r="R368" s="4"/>
      <c r="S368" s="4"/>
      <c r="T368" s="4"/>
      <c r="U368" s="4"/>
      <c r="V368" s="4"/>
      <c r="W368" s="4" t="str">
        <f t="shared" si="27"/>
        <v>Quart de finale (23h) - 11/074621423hPower break 2</v>
      </c>
      <c r="X368" s="3" t="s">
        <v>260</v>
      </c>
    </row>
    <row r="369" spans="1:24" x14ac:dyDescent="0.25">
      <c r="A369" s="3" t="s">
        <v>260</v>
      </c>
      <c r="B369" s="3" t="s">
        <v>385</v>
      </c>
      <c r="C369" s="70">
        <v>46214</v>
      </c>
      <c r="D369" s="105" t="s">
        <v>84</v>
      </c>
      <c r="E369" s="3" t="s">
        <v>119</v>
      </c>
      <c r="F369" s="106">
        <f>'[1]CDM 2026 Quarts'!I62</f>
        <v>22000</v>
      </c>
      <c r="G369" s="104">
        <f>'[1]CDM 2026 Quarts'!H62</f>
        <v>2.4</v>
      </c>
      <c r="H369" s="74">
        <f t="shared" si="25"/>
        <v>22000</v>
      </c>
      <c r="I369" s="102">
        <v>0.05</v>
      </c>
      <c r="J369" s="184">
        <f t="shared" si="26"/>
        <v>23100</v>
      </c>
      <c r="K369" s="102"/>
      <c r="L369" s="77">
        <f t="shared" si="24"/>
        <v>5.0000000000000044E-2</v>
      </c>
      <c r="M369" s="4"/>
      <c r="N369" s="4"/>
      <c r="O369" s="102">
        <v>0.16</v>
      </c>
      <c r="P369" s="102">
        <v>0.14000000000000001</v>
      </c>
      <c r="Q369" s="102">
        <v>0.1</v>
      </c>
      <c r="R369" s="102">
        <v>0.06</v>
      </c>
      <c r="S369" s="102">
        <v>0.04</v>
      </c>
      <c r="T369" s="102">
        <v>0.08</v>
      </c>
      <c r="U369" s="102">
        <v>0.12</v>
      </c>
      <c r="V369" s="102">
        <v>0.15</v>
      </c>
      <c r="W369" s="4" t="str">
        <f t="shared" si="27"/>
        <v>Quart de finale (23h) - 11/074621423hFin match</v>
      </c>
      <c r="X369" s="3" t="s">
        <v>260</v>
      </c>
    </row>
    <row r="370" spans="1:24" x14ac:dyDescent="0.25">
      <c r="A370" s="3" t="s">
        <v>260</v>
      </c>
      <c r="B370" s="3" t="s">
        <v>381</v>
      </c>
      <c r="C370" s="70">
        <v>46210</v>
      </c>
      <c r="D370" s="105" t="s">
        <v>83</v>
      </c>
      <c r="E370" s="3" t="s">
        <v>241</v>
      </c>
      <c r="F370" s="106">
        <f>'[1]CDM 2026 8ème'!I74</f>
        <v>20000</v>
      </c>
      <c r="G370" s="104">
        <f>'[1]CDM 2026 8ème'!H74</f>
        <v>2.0699999999999998</v>
      </c>
      <c r="H370" s="74">
        <f t="shared" si="25"/>
        <v>20000</v>
      </c>
      <c r="I370" s="102">
        <v>0.05</v>
      </c>
      <c r="J370" s="184">
        <f t="shared" si="26"/>
        <v>21000</v>
      </c>
      <c r="K370" s="102"/>
      <c r="L370" s="77">
        <f t="shared" si="24"/>
        <v>5.0000000000000044E-2</v>
      </c>
      <c r="M370" s="4"/>
      <c r="N370" s="4"/>
      <c r="O370" s="102">
        <v>0.15</v>
      </c>
      <c r="P370" s="102">
        <v>0.12</v>
      </c>
      <c r="Q370" s="102">
        <v>0.08</v>
      </c>
      <c r="R370" s="102">
        <v>0.04</v>
      </c>
      <c r="S370" s="102">
        <v>0.06</v>
      </c>
      <c r="T370" s="102">
        <v>0.1</v>
      </c>
      <c r="U370" s="102">
        <v>0.14000000000000001</v>
      </c>
      <c r="V370" s="102">
        <v>0.16</v>
      </c>
      <c r="W370" s="4" t="str">
        <f t="shared" si="27"/>
        <v>1/8eme de finale (18h) - 07/074621018hAvant Match</v>
      </c>
      <c r="X370" s="3" t="s">
        <v>260</v>
      </c>
    </row>
    <row r="371" spans="1:24" x14ac:dyDescent="0.25">
      <c r="A371" s="3" t="s">
        <v>260</v>
      </c>
      <c r="B371" s="3" t="s">
        <v>381</v>
      </c>
      <c r="C371" s="70">
        <v>46210</v>
      </c>
      <c r="D371" s="105" t="s">
        <v>83</v>
      </c>
      <c r="E371" s="3" t="s">
        <v>242</v>
      </c>
      <c r="F371" s="106">
        <f>'[1]CDM 2026 8ème'!I75</f>
        <v>60000</v>
      </c>
      <c r="G371" s="104">
        <f>'[1]CDM 2026 8ème'!H75</f>
        <v>5.2</v>
      </c>
      <c r="H371" s="74">
        <f t="shared" si="25"/>
        <v>60000</v>
      </c>
      <c r="I371" s="102">
        <v>0.05</v>
      </c>
      <c r="J371" s="184">
        <f t="shared" si="26"/>
        <v>63000</v>
      </c>
      <c r="K371" s="102"/>
      <c r="L371" s="77">
        <f t="shared" si="24"/>
        <v>5.0000000000000044E-2</v>
      </c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 t="str">
        <f t="shared" si="27"/>
        <v>1/8eme de finale (18h) - 07/074621018hHymnes / Golden</v>
      </c>
      <c r="X371" s="3" t="s">
        <v>260</v>
      </c>
    </row>
    <row r="372" spans="1:24" x14ac:dyDescent="0.25">
      <c r="A372" s="3" t="s">
        <v>260</v>
      </c>
      <c r="B372" s="3" t="s">
        <v>381</v>
      </c>
      <c r="C372" s="70">
        <v>46210</v>
      </c>
      <c r="D372" s="105" t="s">
        <v>83</v>
      </c>
      <c r="E372" s="3" t="s">
        <v>243</v>
      </c>
      <c r="F372" s="106">
        <f>'[1]CDM 2026 8ème'!I76</f>
        <v>95000</v>
      </c>
      <c r="G372" s="104">
        <f>'[1]CDM 2026 8ème'!H76*0.95</f>
        <v>7.8850000000000007</v>
      </c>
      <c r="H372" s="74">
        <f t="shared" si="25"/>
        <v>95000</v>
      </c>
      <c r="I372" s="102">
        <v>0.05</v>
      </c>
      <c r="J372" s="184">
        <f t="shared" si="26"/>
        <v>99750</v>
      </c>
      <c r="K372" s="102"/>
      <c r="L372" s="77">
        <f t="shared" si="24"/>
        <v>5.0000000000000044E-2</v>
      </c>
      <c r="M372" s="102">
        <v>0.2</v>
      </c>
      <c r="N372" s="102">
        <v>0.2</v>
      </c>
      <c r="O372" s="4"/>
      <c r="P372" s="4"/>
      <c r="Q372" s="4"/>
      <c r="R372" s="4"/>
      <c r="S372" s="4"/>
      <c r="T372" s="4"/>
      <c r="U372" s="4"/>
      <c r="V372" s="4"/>
      <c r="W372" s="4" t="str">
        <f t="shared" si="27"/>
        <v>1/8eme de finale (18h) - 07/074621018hPower break 1</v>
      </c>
      <c r="X372" s="3" t="s">
        <v>260</v>
      </c>
    </row>
    <row r="373" spans="1:24" x14ac:dyDescent="0.25">
      <c r="A373" s="3" t="s">
        <v>260</v>
      </c>
      <c r="B373" s="3" t="s">
        <v>381</v>
      </c>
      <c r="C373" s="70">
        <v>46210</v>
      </c>
      <c r="D373" s="105" t="s">
        <v>83</v>
      </c>
      <c r="E373" s="3" t="s">
        <v>138</v>
      </c>
      <c r="F373" s="106">
        <f>'[1]CDM 2026 8ème'!I77</f>
        <v>80000</v>
      </c>
      <c r="G373" s="104">
        <f>'[1]CDM 2026 8ème'!H77</f>
        <v>6.95</v>
      </c>
      <c r="H373" s="74">
        <f t="shared" si="25"/>
        <v>80000</v>
      </c>
      <c r="I373" s="102">
        <v>0.05</v>
      </c>
      <c r="J373" s="184">
        <f t="shared" si="26"/>
        <v>84000</v>
      </c>
      <c r="K373" s="102"/>
      <c r="L373" s="77">
        <f t="shared" si="24"/>
        <v>5.0000000000000044E-2</v>
      </c>
      <c r="M373" s="4"/>
      <c r="N373" s="4"/>
      <c r="O373" s="102">
        <v>0.16</v>
      </c>
      <c r="P373" s="102">
        <v>0.14000000000000001</v>
      </c>
      <c r="Q373" s="102">
        <v>0.1</v>
      </c>
      <c r="R373" s="102">
        <v>0.06</v>
      </c>
      <c r="S373" s="102">
        <v>0.02</v>
      </c>
      <c r="T373" s="102">
        <v>0.04</v>
      </c>
      <c r="U373" s="102">
        <v>0.06</v>
      </c>
      <c r="V373" s="102">
        <v>0.1</v>
      </c>
      <c r="W373" s="4" t="str">
        <f t="shared" si="27"/>
        <v>1/8eme de finale (18h) - 07/074621018hMi-temps 1</v>
      </c>
      <c r="X373" s="3" t="s">
        <v>260</v>
      </c>
    </row>
    <row r="374" spans="1:24" x14ac:dyDescent="0.25">
      <c r="A374" s="3" t="s">
        <v>260</v>
      </c>
      <c r="B374" s="3" t="s">
        <v>381</v>
      </c>
      <c r="C374" s="70">
        <v>46210</v>
      </c>
      <c r="D374" s="105" t="s">
        <v>83</v>
      </c>
      <c r="E374" s="3" t="s">
        <v>139</v>
      </c>
      <c r="F374" s="106">
        <f>'[1]CDM 2026 8ème'!I78</f>
        <v>75000</v>
      </c>
      <c r="G374" s="104">
        <f>'[1]CDM 2026 8ème'!H78</f>
        <v>6.5</v>
      </c>
      <c r="H374" s="74">
        <f t="shared" si="25"/>
        <v>75000</v>
      </c>
      <c r="I374" s="102">
        <v>0.05</v>
      </c>
      <c r="J374" s="184">
        <f t="shared" si="26"/>
        <v>78750</v>
      </c>
      <c r="K374" s="102"/>
      <c r="L374" s="77">
        <f t="shared" si="24"/>
        <v>5.0000000000000044E-2</v>
      </c>
      <c r="M374" s="4"/>
      <c r="N374" s="4"/>
      <c r="O374" s="102">
        <v>0.1</v>
      </c>
      <c r="P374" s="102">
        <v>0.06</v>
      </c>
      <c r="Q374" s="102">
        <v>0.04</v>
      </c>
      <c r="R374" s="102">
        <v>0.02</v>
      </c>
      <c r="S374" s="102">
        <v>0.02</v>
      </c>
      <c r="T374" s="102">
        <v>0.04</v>
      </c>
      <c r="U374" s="102">
        <v>0.06</v>
      </c>
      <c r="V374" s="102">
        <v>0.1</v>
      </c>
      <c r="W374" s="4" t="str">
        <f t="shared" si="27"/>
        <v>1/8eme de finale (18h) - 07/074621018hMi-temps 2</v>
      </c>
      <c r="X374" s="3" t="s">
        <v>260</v>
      </c>
    </row>
    <row r="375" spans="1:24" x14ac:dyDescent="0.25">
      <c r="A375" s="3" t="s">
        <v>260</v>
      </c>
      <c r="B375" s="3" t="s">
        <v>381</v>
      </c>
      <c r="C375" s="70">
        <v>46210</v>
      </c>
      <c r="D375" s="105" t="s">
        <v>83</v>
      </c>
      <c r="E375" s="3" t="s">
        <v>140</v>
      </c>
      <c r="F375" s="106">
        <f>'[1]CDM 2026 8ème'!I79</f>
        <v>80000</v>
      </c>
      <c r="G375" s="104">
        <f>'[1]CDM 2026 8ème'!H79</f>
        <v>6.95</v>
      </c>
      <c r="H375" s="74">
        <f t="shared" si="25"/>
        <v>80000</v>
      </c>
      <c r="I375" s="102">
        <v>0.05</v>
      </c>
      <c r="J375" s="184">
        <f t="shared" si="26"/>
        <v>84000</v>
      </c>
      <c r="K375" s="102"/>
      <c r="L375" s="77">
        <f t="shared" si="24"/>
        <v>5.0000000000000044E-2</v>
      </c>
      <c r="M375" s="4"/>
      <c r="N375" s="4"/>
      <c r="O375" s="102">
        <v>0.1</v>
      </c>
      <c r="P375" s="102">
        <v>0.06</v>
      </c>
      <c r="Q375" s="102">
        <v>0.04</v>
      </c>
      <c r="R375" s="102">
        <v>0.02</v>
      </c>
      <c r="S375" s="102">
        <v>0.06</v>
      </c>
      <c r="T375" s="102">
        <v>0.1</v>
      </c>
      <c r="U375" s="102">
        <v>0.14000000000000001</v>
      </c>
      <c r="V375" s="102">
        <v>0.16</v>
      </c>
      <c r="W375" s="4" t="str">
        <f t="shared" si="27"/>
        <v>1/8eme de finale (18h) - 07/074621018hMi-temps 3</v>
      </c>
      <c r="X375" s="3" t="s">
        <v>260</v>
      </c>
    </row>
    <row r="376" spans="1:24" x14ac:dyDescent="0.25">
      <c r="A376" s="3" t="s">
        <v>260</v>
      </c>
      <c r="B376" s="3" t="s">
        <v>381</v>
      </c>
      <c r="C376" s="70">
        <v>46210</v>
      </c>
      <c r="D376" s="105" t="s">
        <v>83</v>
      </c>
      <c r="E376" s="3" t="s">
        <v>244</v>
      </c>
      <c r="F376" s="106">
        <f>'[1]CDM 2026 8ème'!I80</f>
        <v>95000</v>
      </c>
      <c r="G376" s="104">
        <f>'[1]CDM 2026 8ème'!H80*0.95</f>
        <v>7.8850000000000007</v>
      </c>
      <c r="H376" s="74">
        <f t="shared" si="25"/>
        <v>95000</v>
      </c>
      <c r="I376" s="102">
        <v>0.05</v>
      </c>
      <c r="J376" s="184">
        <f t="shared" si="26"/>
        <v>99750</v>
      </c>
      <c r="K376" s="102"/>
      <c r="L376" s="77">
        <f t="shared" si="24"/>
        <v>5.0000000000000044E-2</v>
      </c>
      <c r="M376" s="102">
        <v>0.2</v>
      </c>
      <c r="N376" s="102">
        <v>0.2</v>
      </c>
      <c r="O376" s="4"/>
      <c r="P376" s="4"/>
      <c r="Q376" s="4"/>
      <c r="R376" s="4"/>
      <c r="S376" s="4"/>
      <c r="T376" s="4"/>
      <c r="U376" s="4"/>
      <c r="V376" s="4"/>
      <c r="W376" s="4" t="str">
        <f t="shared" si="27"/>
        <v>1/8eme de finale (18h) - 07/074621018hPower break 2</v>
      </c>
      <c r="X376" s="3" t="s">
        <v>260</v>
      </c>
    </row>
    <row r="377" spans="1:24" x14ac:dyDescent="0.25">
      <c r="A377" s="3" t="s">
        <v>260</v>
      </c>
      <c r="B377" s="3" t="s">
        <v>381</v>
      </c>
      <c r="C377" s="70">
        <v>46210</v>
      </c>
      <c r="D377" s="105" t="s">
        <v>83</v>
      </c>
      <c r="E377" s="3" t="s">
        <v>119</v>
      </c>
      <c r="F377" s="106">
        <f>'[1]CDM 2026 8ème'!I83</f>
        <v>50000</v>
      </c>
      <c r="G377" s="104">
        <f>'[1]CDM 2026 8ème'!H83</f>
        <v>4.3499999999999996</v>
      </c>
      <c r="H377" s="74">
        <f t="shared" si="25"/>
        <v>50000</v>
      </c>
      <c r="I377" s="102">
        <v>0.05</v>
      </c>
      <c r="J377" s="184">
        <f t="shared" si="26"/>
        <v>52500</v>
      </c>
      <c r="K377" s="102"/>
      <c r="L377" s="77">
        <f t="shared" si="24"/>
        <v>5.0000000000000044E-2</v>
      </c>
      <c r="M377" s="4"/>
      <c r="N377" s="4"/>
      <c r="O377" s="102">
        <v>0.16</v>
      </c>
      <c r="P377" s="102">
        <v>0.14000000000000001</v>
      </c>
      <c r="Q377" s="102">
        <v>0.1</v>
      </c>
      <c r="R377" s="102">
        <v>0.06</v>
      </c>
      <c r="S377" s="102">
        <v>0.04</v>
      </c>
      <c r="T377" s="102">
        <v>0.08</v>
      </c>
      <c r="U377" s="102">
        <v>0.12</v>
      </c>
      <c r="V377" s="102">
        <v>0.15</v>
      </c>
      <c r="W377" s="4" t="str">
        <f t="shared" si="27"/>
        <v>1/8eme de finale (18h) - 07/074621018hFin match</v>
      </c>
      <c r="X377" s="3" t="s">
        <v>260</v>
      </c>
    </row>
    <row r="378" spans="1:24" x14ac:dyDescent="0.25">
      <c r="A378" s="3" t="s">
        <v>260</v>
      </c>
      <c r="B378" s="3" t="s">
        <v>382</v>
      </c>
      <c r="C378" s="70">
        <v>46210</v>
      </c>
      <c r="D378" s="105" t="s">
        <v>82</v>
      </c>
      <c r="E378" s="3" t="s">
        <v>241</v>
      </c>
      <c r="F378" s="106">
        <f>'[1]CDM 2026 8ème'!I95</f>
        <v>58000</v>
      </c>
      <c r="G378" s="104">
        <f>'[1]CDM 2026 8ème'!H95</f>
        <v>4.1500000000000004</v>
      </c>
      <c r="H378" s="74">
        <f t="shared" si="25"/>
        <v>58000</v>
      </c>
      <c r="I378" s="102">
        <v>0.05</v>
      </c>
      <c r="J378" s="184">
        <f t="shared" si="26"/>
        <v>60900</v>
      </c>
      <c r="K378" s="102"/>
      <c r="L378" s="77">
        <f t="shared" si="24"/>
        <v>5.0000000000000044E-2</v>
      </c>
      <c r="M378" s="4"/>
      <c r="N378" s="4"/>
      <c r="O378" s="102">
        <v>0.15</v>
      </c>
      <c r="P378" s="102">
        <v>0.12</v>
      </c>
      <c r="Q378" s="102">
        <v>0.08</v>
      </c>
      <c r="R378" s="102">
        <v>0.04</v>
      </c>
      <c r="S378" s="102">
        <v>0.06</v>
      </c>
      <c r="T378" s="102">
        <v>0.1</v>
      </c>
      <c r="U378" s="102">
        <v>0.14000000000000001</v>
      </c>
      <c r="V378" s="102">
        <v>0.16</v>
      </c>
      <c r="W378" s="4" t="str">
        <f t="shared" si="27"/>
        <v>1/8eme de finale (22h) - 07/074621022hAvant Match</v>
      </c>
      <c r="X378" s="3" t="s">
        <v>260</v>
      </c>
    </row>
    <row r="379" spans="1:24" x14ac:dyDescent="0.25">
      <c r="A379" s="3" t="s">
        <v>260</v>
      </c>
      <c r="B379" s="3" t="s">
        <v>382</v>
      </c>
      <c r="C379" s="70">
        <v>46210</v>
      </c>
      <c r="D379" s="105" t="s">
        <v>82</v>
      </c>
      <c r="E379" s="3" t="s">
        <v>242</v>
      </c>
      <c r="F379" s="106">
        <f>'[1]CDM 2026 8ème'!I96</f>
        <v>90000</v>
      </c>
      <c r="G379" s="104">
        <f>'[1]CDM 2026 8ème'!H96</f>
        <v>6</v>
      </c>
      <c r="H379" s="74">
        <f t="shared" si="25"/>
        <v>90000</v>
      </c>
      <c r="I379" s="102">
        <v>0.05</v>
      </c>
      <c r="J379" s="184">
        <f t="shared" si="26"/>
        <v>94500</v>
      </c>
      <c r="K379" s="102"/>
      <c r="L379" s="77">
        <f t="shared" si="24"/>
        <v>5.0000000000000044E-2</v>
      </c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 t="str">
        <f t="shared" si="27"/>
        <v>1/8eme de finale (22h) - 07/074621022hHymnes / Golden</v>
      </c>
      <c r="X379" s="3" t="s">
        <v>260</v>
      </c>
    </row>
    <row r="380" spans="1:24" x14ac:dyDescent="0.25">
      <c r="A380" s="3" t="s">
        <v>260</v>
      </c>
      <c r="B380" s="3" t="s">
        <v>382</v>
      </c>
      <c r="C380" s="70">
        <v>46210</v>
      </c>
      <c r="D380" s="105" t="s">
        <v>82</v>
      </c>
      <c r="E380" s="3" t="s">
        <v>243</v>
      </c>
      <c r="F380" s="106">
        <f>'[1]CDM 2026 8ème'!I97</f>
        <v>105000</v>
      </c>
      <c r="G380" s="104">
        <f>'[1]CDM 2026 8ème'!H97*0.95</f>
        <v>7.9799999999999995</v>
      </c>
      <c r="H380" s="74">
        <f t="shared" si="25"/>
        <v>105000</v>
      </c>
      <c r="I380" s="102">
        <v>0.05</v>
      </c>
      <c r="J380" s="184">
        <f t="shared" si="26"/>
        <v>110250</v>
      </c>
      <c r="K380" s="102"/>
      <c r="L380" s="77">
        <f t="shared" si="24"/>
        <v>5.0000000000000044E-2</v>
      </c>
      <c r="M380" s="102">
        <v>0.2</v>
      </c>
      <c r="N380" s="102">
        <v>0.2</v>
      </c>
      <c r="O380" s="4"/>
      <c r="P380" s="4"/>
      <c r="Q380" s="4"/>
      <c r="R380" s="4"/>
      <c r="S380" s="4"/>
      <c r="T380" s="4"/>
      <c r="U380" s="4"/>
      <c r="V380" s="4"/>
      <c r="W380" s="4" t="str">
        <f t="shared" si="27"/>
        <v>1/8eme de finale (22h) - 07/074621022hPower break 1</v>
      </c>
      <c r="X380" s="3" t="s">
        <v>260</v>
      </c>
    </row>
    <row r="381" spans="1:24" x14ac:dyDescent="0.25">
      <c r="A381" s="3" t="s">
        <v>260</v>
      </c>
      <c r="B381" s="3" t="s">
        <v>382</v>
      </c>
      <c r="C381" s="70">
        <v>46210</v>
      </c>
      <c r="D381" s="105" t="s">
        <v>82</v>
      </c>
      <c r="E381" s="3" t="s">
        <v>138</v>
      </c>
      <c r="F381" s="106">
        <f>'[1]CDM 2026 8ème'!I98</f>
        <v>85000</v>
      </c>
      <c r="G381" s="104">
        <f>'[1]CDM 2026 8ème'!H98</f>
        <v>6.8</v>
      </c>
      <c r="H381" s="74">
        <f t="shared" si="25"/>
        <v>85000</v>
      </c>
      <c r="I381" s="102">
        <v>0.05</v>
      </c>
      <c r="J381" s="184">
        <f t="shared" si="26"/>
        <v>89250</v>
      </c>
      <c r="K381" s="102"/>
      <c r="L381" s="77">
        <f t="shared" si="24"/>
        <v>5.0000000000000044E-2</v>
      </c>
      <c r="M381" s="4"/>
      <c r="N381" s="4"/>
      <c r="O381" s="102">
        <v>0.16</v>
      </c>
      <c r="P381" s="102">
        <v>0.14000000000000001</v>
      </c>
      <c r="Q381" s="102">
        <v>0.1</v>
      </c>
      <c r="R381" s="102">
        <v>0.06</v>
      </c>
      <c r="S381" s="102">
        <v>0.02</v>
      </c>
      <c r="T381" s="102">
        <v>0.04</v>
      </c>
      <c r="U381" s="102">
        <v>0.06</v>
      </c>
      <c r="V381" s="102">
        <v>0.1</v>
      </c>
      <c r="W381" s="4" t="str">
        <f t="shared" si="27"/>
        <v>1/8eme de finale (22h) - 07/074621022hMi-temps 1</v>
      </c>
      <c r="X381" s="3" t="s">
        <v>260</v>
      </c>
    </row>
    <row r="382" spans="1:24" x14ac:dyDescent="0.25">
      <c r="A382" s="3" t="s">
        <v>260</v>
      </c>
      <c r="B382" s="3" t="s">
        <v>382</v>
      </c>
      <c r="C382" s="70">
        <v>46210</v>
      </c>
      <c r="D382" s="105" t="s">
        <v>82</v>
      </c>
      <c r="E382" s="3" t="s">
        <v>139</v>
      </c>
      <c r="F382" s="106">
        <f>'[1]CDM 2026 8ème'!I99</f>
        <v>80000</v>
      </c>
      <c r="G382" s="104">
        <f>'[1]CDM 2026 8ème'!H99</f>
        <v>6.4</v>
      </c>
      <c r="H382" s="74">
        <f t="shared" si="25"/>
        <v>80000</v>
      </c>
      <c r="I382" s="102">
        <v>0.05</v>
      </c>
      <c r="J382" s="184">
        <f t="shared" si="26"/>
        <v>84000</v>
      </c>
      <c r="K382" s="102"/>
      <c r="L382" s="77">
        <f t="shared" si="24"/>
        <v>5.0000000000000044E-2</v>
      </c>
      <c r="M382" s="4"/>
      <c r="N382" s="4"/>
      <c r="O382" s="102">
        <v>0.1</v>
      </c>
      <c r="P382" s="102">
        <v>0.06</v>
      </c>
      <c r="Q382" s="102">
        <v>0.04</v>
      </c>
      <c r="R382" s="102">
        <v>0.02</v>
      </c>
      <c r="S382" s="102">
        <v>0.02</v>
      </c>
      <c r="T382" s="102">
        <v>0.04</v>
      </c>
      <c r="U382" s="102">
        <v>0.06</v>
      </c>
      <c r="V382" s="102">
        <v>0.1</v>
      </c>
      <c r="W382" s="4" t="str">
        <f t="shared" si="27"/>
        <v>1/8eme de finale (22h) - 07/074621022hMi-temps 2</v>
      </c>
      <c r="X382" s="3" t="s">
        <v>260</v>
      </c>
    </row>
    <row r="383" spans="1:24" x14ac:dyDescent="0.25">
      <c r="A383" s="3" t="s">
        <v>260</v>
      </c>
      <c r="B383" s="3" t="s">
        <v>382</v>
      </c>
      <c r="C383" s="70">
        <v>46210</v>
      </c>
      <c r="D383" s="105" t="s">
        <v>82</v>
      </c>
      <c r="E383" s="3" t="s">
        <v>140</v>
      </c>
      <c r="F383" s="106">
        <f>'[1]CDM 2026 8ème'!I100</f>
        <v>85000</v>
      </c>
      <c r="G383" s="104">
        <f>'[1]CDM 2026 8ème'!H100</f>
        <v>6.8</v>
      </c>
      <c r="H383" s="74">
        <f t="shared" si="25"/>
        <v>85000</v>
      </c>
      <c r="I383" s="102">
        <v>0.05</v>
      </c>
      <c r="J383" s="184">
        <f t="shared" si="26"/>
        <v>89250</v>
      </c>
      <c r="K383" s="102"/>
      <c r="L383" s="77">
        <f t="shared" si="24"/>
        <v>5.0000000000000044E-2</v>
      </c>
      <c r="M383" s="4"/>
      <c r="N383" s="4"/>
      <c r="O383" s="102">
        <v>0.1</v>
      </c>
      <c r="P383" s="102">
        <v>0.06</v>
      </c>
      <c r="Q383" s="102">
        <v>0.04</v>
      </c>
      <c r="R383" s="102">
        <v>0.02</v>
      </c>
      <c r="S383" s="102">
        <v>0.06</v>
      </c>
      <c r="T383" s="102">
        <v>0.1</v>
      </c>
      <c r="U383" s="102">
        <v>0.14000000000000001</v>
      </c>
      <c r="V383" s="102">
        <v>0.16</v>
      </c>
      <c r="W383" s="4" t="str">
        <f t="shared" si="27"/>
        <v>1/8eme de finale (22h) - 07/074621022hMi-temps 3</v>
      </c>
      <c r="X383" s="3" t="s">
        <v>260</v>
      </c>
    </row>
    <row r="384" spans="1:24" x14ac:dyDescent="0.25">
      <c r="A384" s="3" t="s">
        <v>260</v>
      </c>
      <c r="B384" s="3" t="s">
        <v>382</v>
      </c>
      <c r="C384" s="70">
        <v>46210</v>
      </c>
      <c r="D384" s="105" t="s">
        <v>82</v>
      </c>
      <c r="E384" s="3" t="s">
        <v>244</v>
      </c>
      <c r="F384" s="106">
        <f>'[1]CDM 2026 8ème'!I101</f>
        <v>105000</v>
      </c>
      <c r="G384" s="104">
        <f>'[1]CDM 2026 8ème'!H101*0.95</f>
        <v>7.9799999999999995</v>
      </c>
      <c r="H384" s="74">
        <f t="shared" si="25"/>
        <v>105000</v>
      </c>
      <c r="I384" s="102">
        <v>0.05</v>
      </c>
      <c r="J384" s="184">
        <f t="shared" si="26"/>
        <v>110250</v>
      </c>
      <c r="K384" s="102"/>
      <c r="L384" s="77">
        <f t="shared" si="24"/>
        <v>5.0000000000000044E-2</v>
      </c>
      <c r="M384" s="102">
        <v>0.2</v>
      </c>
      <c r="N384" s="102">
        <v>0.2</v>
      </c>
      <c r="O384" s="4"/>
      <c r="P384" s="4"/>
      <c r="Q384" s="4"/>
      <c r="R384" s="4"/>
      <c r="S384" s="4"/>
      <c r="T384" s="4"/>
      <c r="U384" s="4"/>
      <c r="V384" s="4"/>
      <c r="W384" s="4" t="str">
        <f t="shared" si="27"/>
        <v>1/8eme de finale (22h) - 07/074621022hPower break 2</v>
      </c>
      <c r="X384" s="3" t="s">
        <v>260</v>
      </c>
    </row>
    <row r="385" spans="1:24" x14ac:dyDescent="0.25">
      <c r="A385" s="3" t="s">
        <v>260</v>
      </c>
      <c r="B385" s="3" t="s">
        <v>382</v>
      </c>
      <c r="C385" s="70">
        <v>46210</v>
      </c>
      <c r="D385" s="105" t="s">
        <v>82</v>
      </c>
      <c r="E385" s="3" t="s">
        <v>119</v>
      </c>
      <c r="F385" s="106">
        <f>'[1]CDM 2026 8ème'!I104</f>
        <v>22000</v>
      </c>
      <c r="G385" s="104">
        <f>'[1]CDM 2026 8ème'!H104</f>
        <v>2.4</v>
      </c>
      <c r="H385" s="74">
        <f t="shared" si="25"/>
        <v>22000</v>
      </c>
      <c r="I385" s="102">
        <v>0.05</v>
      </c>
      <c r="J385" s="184">
        <f t="shared" si="26"/>
        <v>23100</v>
      </c>
      <c r="K385" s="102"/>
      <c r="L385" s="77">
        <f t="shared" si="24"/>
        <v>5.0000000000000044E-2</v>
      </c>
      <c r="M385" s="4"/>
      <c r="N385" s="4"/>
      <c r="O385" s="102">
        <v>0.16</v>
      </c>
      <c r="P385" s="102">
        <v>0.14000000000000001</v>
      </c>
      <c r="Q385" s="102">
        <v>0.1</v>
      </c>
      <c r="R385" s="102">
        <v>0.06</v>
      </c>
      <c r="S385" s="102">
        <v>0.04</v>
      </c>
      <c r="T385" s="102">
        <v>0.08</v>
      </c>
      <c r="U385" s="102">
        <v>0.12</v>
      </c>
      <c r="V385" s="102">
        <v>0.15</v>
      </c>
      <c r="W385" s="4" t="str">
        <f t="shared" si="27"/>
        <v>1/8eme de finale (22h) - 07/074621022hFin match</v>
      </c>
      <c r="X385" s="3" t="s">
        <v>260</v>
      </c>
    </row>
    <row r="386" spans="1:24" x14ac:dyDescent="0.25">
      <c r="A386" s="3" t="s">
        <v>260</v>
      </c>
      <c r="B386" s="3" t="s">
        <v>380</v>
      </c>
      <c r="C386" s="70">
        <v>46209</v>
      </c>
      <c r="D386" s="105" t="s">
        <v>79</v>
      </c>
      <c r="E386" s="3" t="s">
        <v>241</v>
      </c>
      <c r="F386" s="106">
        <f>'[1]CDM 2026 8ème'!I53</f>
        <v>50000</v>
      </c>
      <c r="G386" s="104">
        <f>'[1]CDM 2026 8ème'!H53</f>
        <v>3.55</v>
      </c>
      <c r="H386" s="74">
        <f t="shared" si="25"/>
        <v>50000</v>
      </c>
      <c r="I386" s="102">
        <v>0.05</v>
      </c>
      <c r="J386" s="184">
        <f t="shared" si="26"/>
        <v>52500</v>
      </c>
      <c r="K386" s="102"/>
      <c r="L386" s="77">
        <f t="shared" si="24"/>
        <v>5.0000000000000044E-2</v>
      </c>
      <c r="M386" s="4"/>
      <c r="N386" s="4"/>
      <c r="O386" s="102">
        <v>0.15</v>
      </c>
      <c r="P386" s="102">
        <v>0.12</v>
      </c>
      <c r="Q386" s="102">
        <v>0.08</v>
      </c>
      <c r="R386" s="102">
        <v>0.04</v>
      </c>
      <c r="S386" s="102">
        <v>0.06</v>
      </c>
      <c r="T386" s="102">
        <v>0.1</v>
      </c>
      <c r="U386" s="102">
        <v>0.14000000000000001</v>
      </c>
      <c r="V386" s="102">
        <v>0.16</v>
      </c>
      <c r="W386" s="4" t="str">
        <f t="shared" si="27"/>
        <v>1/8eme de finale (21h) - 06/074620921hAvant Match</v>
      </c>
      <c r="X386" s="3" t="s">
        <v>260</v>
      </c>
    </row>
    <row r="387" spans="1:24" x14ac:dyDescent="0.25">
      <c r="A387" s="3" t="s">
        <v>260</v>
      </c>
      <c r="B387" s="3" t="s">
        <v>380</v>
      </c>
      <c r="C387" s="70">
        <v>46209</v>
      </c>
      <c r="D387" s="105" t="s">
        <v>79</v>
      </c>
      <c r="E387" s="3" t="s">
        <v>242</v>
      </c>
      <c r="F387" s="106">
        <f>'[1]CDM 2026 8ème'!I54</f>
        <v>115000</v>
      </c>
      <c r="G387" s="104">
        <f>'[1]CDM 2026 8ème'!H54</f>
        <v>7.65</v>
      </c>
      <c r="H387" s="74">
        <f t="shared" si="25"/>
        <v>115000</v>
      </c>
      <c r="I387" s="102">
        <v>0.05</v>
      </c>
      <c r="J387" s="184">
        <f t="shared" si="26"/>
        <v>120750</v>
      </c>
      <c r="K387" s="102"/>
      <c r="L387" s="77">
        <f t="shared" si="24"/>
        <v>5.0000000000000044E-2</v>
      </c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 t="str">
        <f t="shared" si="27"/>
        <v>1/8eme de finale (21h) - 06/074620921hHymnes / Golden</v>
      </c>
      <c r="X387" s="3" t="s">
        <v>260</v>
      </c>
    </row>
    <row r="388" spans="1:24" x14ac:dyDescent="0.25">
      <c r="A388" s="3" t="s">
        <v>260</v>
      </c>
      <c r="B388" s="3" t="s">
        <v>380</v>
      </c>
      <c r="C388" s="70">
        <v>46209</v>
      </c>
      <c r="D388" s="105" t="s">
        <v>79</v>
      </c>
      <c r="E388" s="3" t="s">
        <v>243</v>
      </c>
      <c r="F388" s="106">
        <f>'[1]CDM 2026 8ème'!I55</f>
        <v>170000</v>
      </c>
      <c r="G388" s="104">
        <f>'[1]CDM 2026 8ème'!H55*0.95</f>
        <v>11.5425</v>
      </c>
      <c r="H388" s="74">
        <f t="shared" si="25"/>
        <v>170000</v>
      </c>
      <c r="I388" s="102">
        <v>0.05</v>
      </c>
      <c r="J388" s="184">
        <f t="shared" si="26"/>
        <v>178500</v>
      </c>
      <c r="K388" s="102"/>
      <c r="L388" s="77">
        <f t="shared" si="24"/>
        <v>5.0000000000000044E-2</v>
      </c>
      <c r="M388" s="102">
        <v>0.2</v>
      </c>
      <c r="N388" s="102">
        <v>0.2</v>
      </c>
      <c r="O388" s="4"/>
      <c r="P388" s="4"/>
      <c r="Q388" s="4"/>
      <c r="R388" s="4"/>
      <c r="S388" s="4"/>
      <c r="T388" s="4"/>
      <c r="U388" s="4"/>
      <c r="V388" s="4"/>
      <c r="W388" s="4" t="str">
        <f t="shared" si="27"/>
        <v>1/8eme de finale (21h) - 06/074620921hPower break 1</v>
      </c>
      <c r="X388" s="3" t="s">
        <v>260</v>
      </c>
    </row>
    <row r="389" spans="1:24" x14ac:dyDescent="0.25">
      <c r="A389" s="3" t="s">
        <v>260</v>
      </c>
      <c r="B389" s="3" t="s">
        <v>380</v>
      </c>
      <c r="C389" s="70">
        <v>46209</v>
      </c>
      <c r="D389" s="105" t="s">
        <v>79</v>
      </c>
      <c r="E389" s="3" t="s">
        <v>138</v>
      </c>
      <c r="F389" s="106">
        <f>'[1]CDM 2026 8ème'!I56</f>
        <v>140000</v>
      </c>
      <c r="G389" s="104">
        <f>'[1]CDM 2026 8ème'!H56</f>
        <v>10</v>
      </c>
      <c r="H389" s="74">
        <f t="shared" si="25"/>
        <v>140000</v>
      </c>
      <c r="I389" s="102">
        <v>0.05</v>
      </c>
      <c r="J389" s="184">
        <f t="shared" si="26"/>
        <v>147000</v>
      </c>
      <c r="K389" s="102"/>
      <c r="L389" s="77">
        <f t="shared" si="24"/>
        <v>5.0000000000000044E-2</v>
      </c>
      <c r="M389" s="4"/>
      <c r="N389" s="4"/>
      <c r="O389" s="102">
        <v>0.16</v>
      </c>
      <c r="P389" s="102">
        <v>0.14000000000000001</v>
      </c>
      <c r="Q389" s="102">
        <v>0.1</v>
      </c>
      <c r="R389" s="102">
        <v>0.06</v>
      </c>
      <c r="S389" s="102">
        <v>0.02</v>
      </c>
      <c r="T389" s="102">
        <v>0.04</v>
      </c>
      <c r="U389" s="102">
        <v>0.06</v>
      </c>
      <c r="V389" s="102">
        <v>0.1</v>
      </c>
      <c r="W389" s="4" t="str">
        <f t="shared" si="27"/>
        <v>1/8eme de finale (21h) - 06/074620921hMi-temps 1</v>
      </c>
      <c r="X389" s="3" t="s">
        <v>260</v>
      </c>
    </row>
    <row r="390" spans="1:24" x14ac:dyDescent="0.25">
      <c r="A390" s="3" t="s">
        <v>260</v>
      </c>
      <c r="B390" s="3" t="s">
        <v>380</v>
      </c>
      <c r="C390" s="70">
        <v>46209</v>
      </c>
      <c r="D390" s="105" t="s">
        <v>79</v>
      </c>
      <c r="E390" s="3" t="s">
        <v>139</v>
      </c>
      <c r="F390" s="106">
        <f>'[1]CDM 2026 8ème'!I57</f>
        <v>130000</v>
      </c>
      <c r="G390" s="104">
        <f>'[1]CDM 2026 8ème'!H57</f>
        <v>9.25</v>
      </c>
      <c r="H390" s="74">
        <f t="shared" si="25"/>
        <v>130000</v>
      </c>
      <c r="I390" s="102">
        <v>0.05</v>
      </c>
      <c r="J390" s="184">
        <f t="shared" si="26"/>
        <v>136500</v>
      </c>
      <c r="K390" s="102"/>
      <c r="L390" s="77">
        <f t="shared" si="24"/>
        <v>5.0000000000000044E-2</v>
      </c>
      <c r="M390" s="4"/>
      <c r="N390" s="4"/>
      <c r="O390" s="102">
        <v>0.1</v>
      </c>
      <c r="P390" s="102">
        <v>0.06</v>
      </c>
      <c r="Q390" s="102">
        <v>0.04</v>
      </c>
      <c r="R390" s="102">
        <v>0.02</v>
      </c>
      <c r="S390" s="102">
        <v>0.02</v>
      </c>
      <c r="T390" s="102">
        <v>0.04</v>
      </c>
      <c r="U390" s="102">
        <v>0.06</v>
      </c>
      <c r="V390" s="102">
        <v>0.1</v>
      </c>
      <c r="W390" s="4" t="str">
        <f t="shared" si="27"/>
        <v>1/8eme de finale (21h) - 06/074620921hMi-temps 2</v>
      </c>
      <c r="X390" s="3" t="s">
        <v>260</v>
      </c>
    </row>
    <row r="391" spans="1:24" x14ac:dyDescent="0.25">
      <c r="A391" s="3" t="s">
        <v>260</v>
      </c>
      <c r="B391" s="3" t="s">
        <v>380</v>
      </c>
      <c r="C391" s="70">
        <v>46209</v>
      </c>
      <c r="D391" s="105" t="s">
        <v>79</v>
      </c>
      <c r="E391" s="3" t="s">
        <v>140</v>
      </c>
      <c r="F391" s="106">
        <f>'[1]CDM 2026 8ème'!I58</f>
        <v>140000</v>
      </c>
      <c r="G391" s="104">
        <f>'[1]CDM 2026 8ème'!H58</f>
        <v>10</v>
      </c>
      <c r="H391" s="74">
        <f t="shared" si="25"/>
        <v>140000</v>
      </c>
      <c r="I391" s="102">
        <v>0.05</v>
      </c>
      <c r="J391" s="184">
        <f t="shared" si="26"/>
        <v>147000</v>
      </c>
      <c r="K391" s="102"/>
      <c r="L391" s="77">
        <f t="shared" si="24"/>
        <v>5.0000000000000044E-2</v>
      </c>
      <c r="M391" s="4"/>
      <c r="N391" s="4"/>
      <c r="O391" s="102">
        <v>0.1</v>
      </c>
      <c r="P391" s="102">
        <v>0.06</v>
      </c>
      <c r="Q391" s="102">
        <v>0.04</v>
      </c>
      <c r="R391" s="102">
        <v>0.02</v>
      </c>
      <c r="S391" s="102">
        <v>0.06</v>
      </c>
      <c r="T391" s="102">
        <v>0.1</v>
      </c>
      <c r="U391" s="102">
        <v>0.14000000000000001</v>
      </c>
      <c r="V391" s="102">
        <v>0.16</v>
      </c>
      <c r="W391" s="4" t="str">
        <f t="shared" si="27"/>
        <v>1/8eme de finale (21h) - 06/074620921hMi-temps 3</v>
      </c>
      <c r="X391" s="3" t="s">
        <v>260</v>
      </c>
    </row>
    <row r="392" spans="1:24" x14ac:dyDescent="0.25">
      <c r="A392" s="3" t="s">
        <v>260</v>
      </c>
      <c r="B392" s="3" t="s">
        <v>380</v>
      </c>
      <c r="C392" s="70">
        <v>46209</v>
      </c>
      <c r="D392" s="105" t="s">
        <v>79</v>
      </c>
      <c r="E392" s="3" t="s">
        <v>244</v>
      </c>
      <c r="F392" s="106">
        <f>'[1]CDM 2026 8ème'!I59</f>
        <v>170000</v>
      </c>
      <c r="G392" s="104">
        <f>'[1]CDM 2026 8ème'!H59*0.95</f>
        <v>11.5425</v>
      </c>
      <c r="H392" s="74">
        <f t="shared" si="25"/>
        <v>170000</v>
      </c>
      <c r="I392" s="102">
        <v>0.05</v>
      </c>
      <c r="J392" s="184">
        <f t="shared" si="26"/>
        <v>178500</v>
      </c>
      <c r="K392" s="102"/>
      <c r="L392" s="77">
        <f t="shared" ref="L392:L434" si="28">J392/H392-1</f>
        <v>5.0000000000000044E-2</v>
      </c>
      <c r="M392" s="102">
        <v>0.2</v>
      </c>
      <c r="N392" s="102">
        <v>0.2</v>
      </c>
      <c r="O392" s="4"/>
      <c r="P392" s="4"/>
      <c r="Q392" s="4"/>
      <c r="R392" s="4"/>
      <c r="S392" s="4"/>
      <c r="T392" s="4"/>
      <c r="U392" s="4"/>
      <c r="V392" s="4"/>
      <c r="W392" s="4" t="str">
        <f t="shared" si="27"/>
        <v>1/8eme de finale (21h) - 06/074620921hPower break 2</v>
      </c>
      <c r="X392" s="3" t="s">
        <v>260</v>
      </c>
    </row>
    <row r="393" spans="1:24" x14ac:dyDescent="0.25">
      <c r="A393" s="3" t="s">
        <v>260</v>
      </c>
      <c r="B393" s="3" t="s">
        <v>380</v>
      </c>
      <c r="C393" s="70">
        <v>46209</v>
      </c>
      <c r="D393" s="105" t="s">
        <v>79</v>
      </c>
      <c r="E393" s="3" t="s">
        <v>119</v>
      </c>
      <c r="F393" s="106">
        <f>'[1]CDM 2026 8ème'!I62</f>
        <v>65000</v>
      </c>
      <c r="G393" s="104">
        <f>'[1]CDM 2026 8ème'!H62</f>
        <v>5.45</v>
      </c>
      <c r="H393" s="74">
        <f t="shared" si="25"/>
        <v>65000</v>
      </c>
      <c r="I393" s="102">
        <v>0.05</v>
      </c>
      <c r="J393" s="184">
        <f t="shared" si="26"/>
        <v>68250</v>
      </c>
      <c r="K393" s="102"/>
      <c r="L393" s="77">
        <f t="shared" si="28"/>
        <v>5.0000000000000044E-2</v>
      </c>
      <c r="M393" s="4"/>
      <c r="N393" s="4"/>
      <c r="O393" s="102">
        <v>0.16</v>
      </c>
      <c r="P393" s="102">
        <v>0.14000000000000001</v>
      </c>
      <c r="Q393" s="102">
        <v>0.1</v>
      </c>
      <c r="R393" s="102">
        <v>0.06</v>
      </c>
      <c r="S393" s="102">
        <v>0.04</v>
      </c>
      <c r="T393" s="102">
        <v>0.08</v>
      </c>
      <c r="U393" s="102">
        <v>0.12</v>
      </c>
      <c r="V393" s="102">
        <v>0.15</v>
      </c>
      <c r="W393" s="4" t="str">
        <f t="shared" si="27"/>
        <v>1/8eme de finale (21h) - 06/074620921hFin match</v>
      </c>
      <c r="X393" s="3" t="s">
        <v>260</v>
      </c>
    </row>
    <row r="394" spans="1:24" x14ac:dyDescent="0.25">
      <c r="A394" s="3" t="s">
        <v>285</v>
      </c>
      <c r="B394" s="3" t="s">
        <v>263</v>
      </c>
      <c r="C394" s="70">
        <v>46213</v>
      </c>
      <c r="D394" s="105" t="s">
        <v>79</v>
      </c>
      <c r="E394" s="3" t="s">
        <v>241</v>
      </c>
      <c r="F394" s="106">
        <f>'[1]CDM 2026 Quarts'!I32</f>
        <v>55000</v>
      </c>
      <c r="G394" s="104">
        <f>'[1]CDM 2026 Quarts'!H32</f>
        <v>3.9</v>
      </c>
      <c r="H394" s="74">
        <f t="shared" si="25"/>
        <v>55000</v>
      </c>
      <c r="I394" s="102">
        <v>0.1</v>
      </c>
      <c r="J394" s="184">
        <f t="shared" si="26"/>
        <v>60500.000000000007</v>
      </c>
      <c r="K394" s="102"/>
      <c r="L394" s="77">
        <f t="shared" si="28"/>
        <v>0.10000000000000009</v>
      </c>
      <c r="M394" s="4"/>
      <c r="N394" s="4"/>
      <c r="O394" s="102">
        <v>0.15</v>
      </c>
      <c r="P394" s="102">
        <v>0.12</v>
      </c>
      <c r="Q394" s="102">
        <v>0.08</v>
      </c>
      <c r="R394" s="102">
        <v>0.04</v>
      </c>
      <c r="S394" s="102">
        <v>0.06</v>
      </c>
      <c r="T394" s="102">
        <v>0.1</v>
      </c>
      <c r="U394" s="102">
        <v>0.14000000000000001</v>
      </c>
      <c r="V394" s="102">
        <v>0.16</v>
      </c>
      <c r="W394" s="4" t="str">
        <f t="shared" si="27"/>
        <v>1 quart4621321hAvant Match</v>
      </c>
      <c r="X394" s="3" t="s">
        <v>285</v>
      </c>
    </row>
    <row r="395" spans="1:24" x14ac:dyDescent="0.25">
      <c r="A395" s="3" t="s">
        <v>285</v>
      </c>
      <c r="B395" s="3" t="s">
        <v>263</v>
      </c>
      <c r="C395" s="70">
        <v>46213</v>
      </c>
      <c r="D395" s="105" t="s">
        <v>79</v>
      </c>
      <c r="E395" s="3" t="s">
        <v>242</v>
      </c>
      <c r="F395" s="106">
        <f>'[1]CDM 2026 Quarts'!I33</f>
        <v>130000</v>
      </c>
      <c r="G395" s="104">
        <f>'[1]CDM 2026 Quarts'!H33</f>
        <v>8.65</v>
      </c>
      <c r="H395" s="74">
        <f t="shared" si="25"/>
        <v>130000</v>
      </c>
      <c r="I395" s="102">
        <v>0.1</v>
      </c>
      <c r="J395" s="184">
        <f t="shared" si="26"/>
        <v>143000</v>
      </c>
      <c r="K395" s="102"/>
      <c r="L395" s="77">
        <f t="shared" si="28"/>
        <v>0.10000000000000009</v>
      </c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 t="str">
        <f t="shared" si="27"/>
        <v>1 quart4621321hHymnes / Golden</v>
      </c>
      <c r="X395" s="3" t="s">
        <v>285</v>
      </c>
    </row>
    <row r="396" spans="1:24" x14ac:dyDescent="0.25">
      <c r="A396" s="3" t="s">
        <v>285</v>
      </c>
      <c r="B396" s="3" t="s">
        <v>263</v>
      </c>
      <c r="C396" s="70">
        <v>46213</v>
      </c>
      <c r="D396" s="105" t="s">
        <v>79</v>
      </c>
      <c r="E396" s="3" t="s">
        <v>243</v>
      </c>
      <c r="F396" s="106">
        <f>'[1]CDM 2026 Quarts'!I34</f>
        <v>190000</v>
      </c>
      <c r="G396" s="104">
        <f>'[1]CDM 2026 Quarts'!H34*0.95</f>
        <v>12.92</v>
      </c>
      <c r="H396" s="74">
        <f t="shared" si="25"/>
        <v>190000</v>
      </c>
      <c r="I396" s="102">
        <v>0.1</v>
      </c>
      <c r="J396" s="184">
        <f t="shared" si="26"/>
        <v>209000.00000000003</v>
      </c>
      <c r="K396" s="102"/>
      <c r="L396" s="77">
        <f t="shared" si="28"/>
        <v>0.10000000000000009</v>
      </c>
      <c r="M396" s="102">
        <v>0.2</v>
      </c>
      <c r="N396" s="102">
        <v>0.2</v>
      </c>
      <c r="O396" s="4"/>
      <c r="P396" s="4"/>
      <c r="Q396" s="4"/>
      <c r="R396" s="4"/>
      <c r="S396" s="4"/>
      <c r="T396" s="4"/>
      <c r="U396" s="4"/>
      <c r="V396" s="4"/>
      <c r="W396" s="4" t="str">
        <f t="shared" si="27"/>
        <v>1 quart4621321hPower break 1</v>
      </c>
      <c r="X396" s="3" t="s">
        <v>285</v>
      </c>
    </row>
    <row r="397" spans="1:24" x14ac:dyDescent="0.25">
      <c r="A397" s="3" t="s">
        <v>285</v>
      </c>
      <c r="B397" s="3" t="s">
        <v>263</v>
      </c>
      <c r="C397" s="70">
        <v>46213</v>
      </c>
      <c r="D397" s="105" t="s">
        <v>79</v>
      </c>
      <c r="E397" s="3" t="s">
        <v>138</v>
      </c>
      <c r="F397" s="106">
        <f>'[1]CDM 2026 Quarts'!I35</f>
        <v>160000</v>
      </c>
      <c r="G397" s="104">
        <f>'[1]CDM 2026 Quarts'!H35</f>
        <v>11.4</v>
      </c>
      <c r="H397" s="74">
        <f t="shared" si="25"/>
        <v>160000</v>
      </c>
      <c r="I397" s="102">
        <v>0.1</v>
      </c>
      <c r="J397" s="184">
        <f t="shared" si="26"/>
        <v>176000</v>
      </c>
      <c r="K397" s="102"/>
      <c r="L397" s="77">
        <f t="shared" si="28"/>
        <v>0.10000000000000009</v>
      </c>
      <c r="M397" s="4"/>
      <c r="N397" s="4"/>
      <c r="O397" s="102">
        <v>0.16</v>
      </c>
      <c r="P397" s="102">
        <v>0.14000000000000001</v>
      </c>
      <c r="Q397" s="102">
        <v>0.1</v>
      </c>
      <c r="R397" s="102">
        <v>0.06</v>
      </c>
      <c r="S397" s="102">
        <v>0.02</v>
      </c>
      <c r="T397" s="102">
        <v>0.04</v>
      </c>
      <c r="U397" s="102">
        <v>0.06</v>
      </c>
      <c r="V397" s="102">
        <v>0.1</v>
      </c>
      <c r="W397" s="4" t="str">
        <f t="shared" si="27"/>
        <v>1 quart4621321hMi-temps 1</v>
      </c>
      <c r="X397" s="3" t="s">
        <v>285</v>
      </c>
    </row>
    <row r="398" spans="1:24" x14ac:dyDescent="0.25">
      <c r="A398" s="3" t="s">
        <v>285</v>
      </c>
      <c r="B398" s="3" t="s">
        <v>263</v>
      </c>
      <c r="C398" s="70">
        <v>46213</v>
      </c>
      <c r="D398" s="105" t="s">
        <v>79</v>
      </c>
      <c r="E398" s="3" t="s">
        <v>139</v>
      </c>
      <c r="F398" s="106">
        <f>'[1]CDM 2026 Quarts'!I36</f>
        <v>150000</v>
      </c>
      <c r="G398" s="104">
        <f>'[1]CDM 2026 Quarts'!H36</f>
        <v>10.7</v>
      </c>
      <c r="H398" s="74">
        <f t="shared" si="25"/>
        <v>150000</v>
      </c>
      <c r="I398" s="102">
        <v>0.1</v>
      </c>
      <c r="J398" s="184">
        <f t="shared" si="26"/>
        <v>165000</v>
      </c>
      <c r="K398" s="102"/>
      <c r="L398" s="77">
        <f t="shared" si="28"/>
        <v>0.10000000000000009</v>
      </c>
      <c r="M398" s="4"/>
      <c r="N398" s="4"/>
      <c r="O398" s="102">
        <v>0.1</v>
      </c>
      <c r="P398" s="102">
        <v>0.06</v>
      </c>
      <c r="Q398" s="102">
        <v>0.04</v>
      </c>
      <c r="R398" s="102">
        <v>0.02</v>
      </c>
      <c r="S398" s="102">
        <v>0.02</v>
      </c>
      <c r="T398" s="102">
        <v>0.04</v>
      </c>
      <c r="U398" s="102">
        <v>0.06</v>
      </c>
      <c r="V398" s="102">
        <v>0.1</v>
      </c>
      <c r="W398" s="4" t="str">
        <f t="shared" si="27"/>
        <v>1 quart4621321hMi-temps 2</v>
      </c>
      <c r="X398" s="3" t="s">
        <v>285</v>
      </c>
    </row>
    <row r="399" spans="1:24" x14ac:dyDescent="0.25">
      <c r="A399" s="3" t="s">
        <v>285</v>
      </c>
      <c r="B399" s="3" t="s">
        <v>263</v>
      </c>
      <c r="C399" s="70">
        <v>46213</v>
      </c>
      <c r="D399" s="105" t="s">
        <v>79</v>
      </c>
      <c r="E399" s="3" t="s">
        <v>140</v>
      </c>
      <c r="F399" s="106">
        <f>'[1]CDM 2026 Quarts'!I37</f>
        <v>160000</v>
      </c>
      <c r="G399" s="104">
        <f>'[1]CDM 2026 Quarts'!H37</f>
        <v>11.4</v>
      </c>
      <c r="H399" s="74">
        <f t="shared" si="25"/>
        <v>160000</v>
      </c>
      <c r="I399" s="102">
        <v>0.1</v>
      </c>
      <c r="J399" s="184">
        <f t="shared" si="26"/>
        <v>176000</v>
      </c>
      <c r="K399" s="102"/>
      <c r="L399" s="77">
        <f t="shared" si="28"/>
        <v>0.10000000000000009</v>
      </c>
      <c r="M399" s="4"/>
      <c r="N399" s="4"/>
      <c r="O399" s="102">
        <v>0.1</v>
      </c>
      <c r="P399" s="102">
        <v>0.06</v>
      </c>
      <c r="Q399" s="102">
        <v>0.04</v>
      </c>
      <c r="R399" s="102">
        <v>0.02</v>
      </c>
      <c r="S399" s="102">
        <v>0.06</v>
      </c>
      <c r="T399" s="102">
        <v>0.1</v>
      </c>
      <c r="U399" s="102">
        <v>0.14000000000000001</v>
      </c>
      <c r="V399" s="102">
        <v>0.16</v>
      </c>
      <c r="W399" s="4" t="str">
        <f t="shared" si="27"/>
        <v>1 quart4621321hMi-temps 3</v>
      </c>
      <c r="X399" s="3" t="s">
        <v>285</v>
      </c>
    </row>
    <row r="400" spans="1:24" x14ac:dyDescent="0.25">
      <c r="A400" s="3" t="s">
        <v>285</v>
      </c>
      <c r="B400" s="3" t="s">
        <v>263</v>
      </c>
      <c r="C400" s="70">
        <v>46213</v>
      </c>
      <c r="D400" s="105" t="s">
        <v>79</v>
      </c>
      <c r="E400" s="3" t="s">
        <v>244</v>
      </c>
      <c r="F400" s="106">
        <f>'[1]CDM 2026 Quarts'!I38</f>
        <v>190000</v>
      </c>
      <c r="G400" s="104">
        <f>'[1]CDM 2026 Quarts'!H38*0.95</f>
        <v>12.92</v>
      </c>
      <c r="H400" s="74">
        <f t="shared" si="25"/>
        <v>190000</v>
      </c>
      <c r="I400" s="102">
        <v>0.1</v>
      </c>
      <c r="J400" s="184">
        <f t="shared" si="26"/>
        <v>209000.00000000003</v>
      </c>
      <c r="K400" s="102"/>
      <c r="L400" s="77">
        <f t="shared" si="28"/>
        <v>0.10000000000000009</v>
      </c>
      <c r="M400" s="102">
        <v>0.2</v>
      </c>
      <c r="N400" s="102">
        <v>0.2</v>
      </c>
      <c r="O400" s="4"/>
      <c r="P400" s="4"/>
      <c r="Q400" s="4"/>
      <c r="R400" s="4"/>
      <c r="S400" s="4"/>
      <c r="T400" s="4"/>
      <c r="U400" s="4"/>
      <c r="V400" s="4"/>
      <c r="W400" s="4" t="str">
        <f t="shared" si="27"/>
        <v>1 quart4621321hPower break 2</v>
      </c>
      <c r="X400" s="3" t="s">
        <v>285</v>
      </c>
    </row>
    <row r="401" spans="1:24" x14ac:dyDescent="0.25">
      <c r="A401" s="3" t="s">
        <v>285</v>
      </c>
      <c r="B401" s="3" t="s">
        <v>263</v>
      </c>
      <c r="C401" s="70">
        <v>46213</v>
      </c>
      <c r="D401" s="105" t="s">
        <v>79</v>
      </c>
      <c r="E401" s="3" t="s">
        <v>119</v>
      </c>
      <c r="F401" s="106">
        <f>'[1]CDM 2026 Quarts'!I41</f>
        <v>70000</v>
      </c>
      <c r="G401" s="104">
        <f>'[1]CDM 2026 Quarts'!H41</f>
        <v>5.8</v>
      </c>
      <c r="H401" s="74">
        <f t="shared" si="25"/>
        <v>70000</v>
      </c>
      <c r="I401" s="102">
        <v>0.1</v>
      </c>
      <c r="J401" s="184">
        <f t="shared" si="26"/>
        <v>77000</v>
      </c>
      <c r="K401" s="102"/>
      <c r="L401" s="77">
        <f t="shared" si="28"/>
        <v>0.10000000000000009</v>
      </c>
      <c r="M401" s="4"/>
      <c r="N401" s="4"/>
      <c r="O401" s="102">
        <v>0.16</v>
      </c>
      <c r="P401" s="102">
        <v>0.14000000000000001</v>
      </c>
      <c r="Q401" s="102">
        <v>0.1</v>
      </c>
      <c r="R401" s="102">
        <v>0.06</v>
      </c>
      <c r="S401" s="102">
        <v>0.04</v>
      </c>
      <c r="T401" s="102">
        <v>0.08</v>
      </c>
      <c r="U401" s="102">
        <v>0.12</v>
      </c>
      <c r="V401" s="102">
        <v>0.15</v>
      </c>
      <c r="W401" s="4" t="str">
        <f t="shared" si="27"/>
        <v>1 quart4621321hFin match</v>
      </c>
      <c r="X401" s="3" t="s">
        <v>285</v>
      </c>
    </row>
    <row r="402" spans="1:24" x14ac:dyDescent="0.25">
      <c r="A402" s="3" t="s">
        <v>285</v>
      </c>
      <c r="B402" s="3" t="s">
        <v>393</v>
      </c>
      <c r="C402" s="70">
        <v>46217</v>
      </c>
      <c r="D402" s="105" t="s">
        <v>79</v>
      </c>
      <c r="E402" s="3" t="s">
        <v>241</v>
      </c>
      <c r="F402" s="106">
        <f>F410</f>
        <v>60000</v>
      </c>
      <c r="G402" s="104">
        <f t="shared" ref="G402:X408" si="29">G410</f>
        <v>4.29</v>
      </c>
      <c r="H402" s="74">
        <f t="shared" si="29"/>
        <v>60000</v>
      </c>
      <c r="I402" s="102">
        <f t="shared" si="29"/>
        <v>0.1</v>
      </c>
      <c r="J402" s="184">
        <f t="shared" si="29"/>
        <v>66000</v>
      </c>
      <c r="K402" s="102"/>
      <c r="L402" s="77">
        <f t="shared" si="29"/>
        <v>0.10000000000000009</v>
      </c>
      <c r="M402" s="4"/>
      <c r="N402" s="4"/>
      <c r="O402" s="102">
        <f t="shared" si="29"/>
        <v>0.15</v>
      </c>
      <c r="P402" s="102">
        <f t="shared" si="29"/>
        <v>0.12</v>
      </c>
      <c r="Q402" s="102">
        <f t="shared" si="29"/>
        <v>0.08</v>
      </c>
      <c r="R402" s="102">
        <f t="shared" si="29"/>
        <v>0.04</v>
      </c>
      <c r="S402" s="102">
        <f t="shared" si="29"/>
        <v>0.06</v>
      </c>
      <c r="T402" s="102">
        <f t="shared" si="29"/>
        <v>0.1</v>
      </c>
      <c r="U402" s="102">
        <f t="shared" si="29"/>
        <v>0.14000000000000001</v>
      </c>
      <c r="V402" s="102">
        <f t="shared" si="29"/>
        <v>0.16</v>
      </c>
      <c r="W402" s="4" t="str">
        <f t="shared" si="29"/>
        <v>1/2 finale 2ème choix4621821hAvant Match</v>
      </c>
      <c r="X402" s="3" t="str">
        <f t="shared" si="29"/>
        <v>En route vers la finale</v>
      </c>
    </row>
    <row r="403" spans="1:24" x14ac:dyDescent="0.25">
      <c r="A403" s="3" t="s">
        <v>285</v>
      </c>
      <c r="B403" s="3" t="s">
        <v>393</v>
      </c>
      <c r="C403" s="70">
        <v>46217</v>
      </c>
      <c r="D403" s="105" t="s">
        <v>79</v>
      </c>
      <c r="E403" s="3" t="s">
        <v>242</v>
      </c>
      <c r="F403" s="106">
        <f t="shared" ref="F403:L408" si="30">F411</f>
        <v>150000</v>
      </c>
      <c r="G403" s="104">
        <f t="shared" si="30"/>
        <v>10</v>
      </c>
      <c r="H403" s="74">
        <f t="shared" si="30"/>
        <v>150000</v>
      </c>
      <c r="I403" s="102">
        <f t="shared" si="30"/>
        <v>0.1</v>
      </c>
      <c r="J403" s="184">
        <f t="shared" si="30"/>
        <v>165000</v>
      </c>
      <c r="K403" s="102"/>
      <c r="L403" s="77">
        <f t="shared" si="30"/>
        <v>0.10000000000000009</v>
      </c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 t="str">
        <f t="shared" si="29"/>
        <v>1/2 finale 2ème choix4621821hHymnes / Golden</v>
      </c>
      <c r="X403" s="3" t="str">
        <f t="shared" si="29"/>
        <v>En route vers la finale</v>
      </c>
    </row>
    <row r="404" spans="1:24" x14ac:dyDescent="0.25">
      <c r="A404" s="3" t="s">
        <v>285</v>
      </c>
      <c r="B404" s="3" t="s">
        <v>393</v>
      </c>
      <c r="C404" s="70">
        <v>46217</v>
      </c>
      <c r="D404" s="105" t="s">
        <v>79</v>
      </c>
      <c r="E404" s="3" t="s">
        <v>243</v>
      </c>
      <c r="F404" s="106">
        <f t="shared" si="30"/>
        <v>210000</v>
      </c>
      <c r="G404" s="104">
        <f t="shared" si="29"/>
        <v>14.25</v>
      </c>
      <c r="H404" s="74">
        <f t="shared" si="29"/>
        <v>210000</v>
      </c>
      <c r="I404" s="102">
        <f t="shared" si="29"/>
        <v>0.1</v>
      </c>
      <c r="J404" s="184">
        <f t="shared" si="29"/>
        <v>231000.00000000003</v>
      </c>
      <c r="K404" s="102"/>
      <c r="L404" s="77">
        <f t="shared" si="29"/>
        <v>0.10000000000000009</v>
      </c>
      <c r="M404" s="102">
        <f t="shared" si="29"/>
        <v>0.2</v>
      </c>
      <c r="N404" s="102">
        <f t="shared" si="29"/>
        <v>0.2</v>
      </c>
      <c r="O404" s="4"/>
      <c r="P404" s="4"/>
      <c r="Q404" s="4"/>
      <c r="R404" s="4"/>
      <c r="S404" s="4"/>
      <c r="T404" s="4"/>
      <c r="U404" s="4"/>
      <c r="V404" s="4"/>
      <c r="W404" s="4" t="str">
        <f t="shared" si="29"/>
        <v>1/2 finale 2ème choix4621821hPower break 1</v>
      </c>
      <c r="X404" s="3" t="str">
        <f t="shared" si="29"/>
        <v>En route vers la finale</v>
      </c>
    </row>
    <row r="405" spans="1:24" x14ac:dyDescent="0.25">
      <c r="A405" s="3" t="s">
        <v>285</v>
      </c>
      <c r="B405" s="3" t="s">
        <v>393</v>
      </c>
      <c r="C405" s="70">
        <v>46217</v>
      </c>
      <c r="D405" s="105" t="s">
        <v>79</v>
      </c>
      <c r="E405" s="3" t="s">
        <v>138</v>
      </c>
      <c r="F405" s="106">
        <f t="shared" si="30"/>
        <v>175000</v>
      </c>
      <c r="G405" s="104">
        <f t="shared" si="29"/>
        <v>12.5</v>
      </c>
      <c r="H405" s="74">
        <f t="shared" si="29"/>
        <v>175000</v>
      </c>
      <c r="I405" s="102">
        <f t="shared" si="29"/>
        <v>0.1</v>
      </c>
      <c r="J405" s="184">
        <f t="shared" si="29"/>
        <v>192500.00000000003</v>
      </c>
      <c r="K405" s="102"/>
      <c r="L405" s="77">
        <f t="shared" si="29"/>
        <v>0.10000000000000009</v>
      </c>
      <c r="M405" s="4"/>
      <c r="N405" s="4"/>
      <c r="O405" s="102">
        <f t="shared" si="29"/>
        <v>0.16</v>
      </c>
      <c r="P405" s="102">
        <f t="shared" si="29"/>
        <v>0.14000000000000001</v>
      </c>
      <c r="Q405" s="102">
        <f t="shared" si="29"/>
        <v>0.1</v>
      </c>
      <c r="R405" s="102">
        <f t="shared" si="29"/>
        <v>0.06</v>
      </c>
      <c r="S405" s="102">
        <f t="shared" si="29"/>
        <v>0.02</v>
      </c>
      <c r="T405" s="102">
        <f t="shared" si="29"/>
        <v>0.04</v>
      </c>
      <c r="U405" s="102">
        <f t="shared" si="29"/>
        <v>0.06</v>
      </c>
      <c r="V405" s="102">
        <f t="shared" si="29"/>
        <v>0.1</v>
      </c>
      <c r="W405" s="4" t="str">
        <f t="shared" si="29"/>
        <v>1/2 finale 2ème choix4621821hMi-temps 1</v>
      </c>
      <c r="X405" s="3" t="str">
        <f t="shared" si="29"/>
        <v>En route vers la finale</v>
      </c>
    </row>
    <row r="406" spans="1:24" x14ac:dyDescent="0.25">
      <c r="A406" s="3" t="s">
        <v>285</v>
      </c>
      <c r="B406" s="3" t="s">
        <v>393</v>
      </c>
      <c r="C406" s="70">
        <v>46217</v>
      </c>
      <c r="D406" s="105" t="s">
        <v>79</v>
      </c>
      <c r="E406" s="3" t="s">
        <v>139</v>
      </c>
      <c r="F406" s="106">
        <f t="shared" si="30"/>
        <v>165000</v>
      </c>
      <c r="G406" s="104">
        <f t="shared" si="29"/>
        <v>11.8</v>
      </c>
      <c r="H406" s="74">
        <f t="shared" si="29"/>
        <v>165000</v>
      </c>
      <c r="I406" s="102">
        <f t="shared" si="29"/>
        <v>0.1</v>
      </c>
      <c r="J406" s="184">
        <f t="shared" si="29"/>
        <v>181500.00000000003</v>
      </c>
      <c r="K406" s="102"/>
      <c r="L406" s="77">
        <f t="shared" si="29"/>
        <v>0.10000000000000009</v>
      </c>
      <c r="M406" s="4"/>
      <c r="N406" s="4"/>
      <c r="O406" s="102">
        <f t="shared" si="29"/>
        <v>0.1</v>
      </c>
      <c r="P406" s="102">
        <f t="shared" si="29"/>
        <v>0.06</v>
      </c>
      <c r="Q406" s="102">
        <f t="shared" si="29"/>
        <v>0.04</v>
      </c>
      <c r="R406" s="102">
        <f t="shared" si="29"/>
        <v>0.02</v>
      </c>
      <c r="S406" s="102">
        <f t="shared" si="29"/>
        <v>0.02</v>
      </c>
      <c r="T406" s="102">
        <f t="shared" si="29"/>
        <v>0.04</v>
      </c>
      <c r="U406" s="102">
        <f t="shared" si="29"/>
        <v>0.06</v>
      </c>
      <c r="V406" s="102">
        <f t="shared" si="29"/>
        <v>0.1</v>
      </c>
      <c r="W406" s="4" t="str">
        <f t="shared" si="29"/>
        <v>1/2 finale 2ème choix4621821hMi-temps 2</v>
      </c>
      <c r="X406" s="3" t="str">
        <f t="shared" si="29"/>
        <v>En route vers la finale</v>
      </c>
    </row>
    <row r="407" spans="1:24" x14ac:dyDescent="0.25">
      <c r="A407" s="3" t="s">
        <v>285</v>
      </c>
      <c r="B407" s="3" t="s">
        <v>393</v>
      </c>
      <c r="C407" s="70">
        <v>46217</v>
      </c>
      <c r="D407" s="105" t="s">
        <v>79</v>
      </c>
      <c r="E407" s="3" t="s">
        <v>140</v>
      </c>
      <c r="F407" s="106">
        <f t="shared" si="30"/>
        <v>175000</v>
      </c>
      <c r="G407" s="104">
        <f t="shared" si="29"/>
        <v>12.5</v>
      </c>
      <c r="H407" s="74">
        <f t="shared" si="29"/>
        <v>175000</v>
      </c>
      <c r="I407" s="102">
        <f t="shared" si="29"/>
        <v>0.1</v>
      </c>
      <c r="J407" s="184">
        <f t="shared" si="29"/>
        <v>192500.00000000003</v>
      </c>
      <c r="K407" s="102"/>
      <c r="L407" s="77">
        <f t="shared" si="29"/>
        <v>0.10000000000000009</v>
      </c>
      <c r="M407" s="4"/>
      <c r="N407" s="4"/>
      <c r="O407" s="102">
        <f t="shared" si="29"/>
        <v>0.1</v>
      </c>
      <c r="P407" s="102">
        <f t="shared" si="29"/>
        <v>0.06</v>
      </c>
      <c r="Q407" s="102">
        <f t="shared" si="29"/>
        <v>0.04</v>
      </c>
      <c r="R407" s="102">
        <f t="shared" si="29"/>
        <v>0.02</v>
      </c>
      <c r="S407" s="102">
        <f t="shared" si="29"/>
        <v>0.06</v>
      </c>
      <c r="T407" s="102">
        <f t="shared" si="29"/>
        <v>0.1</v>
      </c>
      <c r="U407" s="102">
        <f t="shared" si="29"/>
        <v>0.14000000000000001</v>
      </c>
      <c r="V407" s="102">
        <f t="shared" si="29"/>
        <v>0.16</v>
      </c>
      <c r="W407" s="4" t="str">
        <f t="shared" si="29"/>
        <v>1/2 finale 2ème choix4621821hMi-temps 3</v>
      </c>
      <c r="X407" s="3" t="str">
        <f t="shared" si="29"/>
        <v>En route vers la finale</v>
      </c>
    </row>
    <row r="408" spans="1:24" x14ac:dyDescent="0.25">
      <c r="A408" s="3" t="s">
        <v>285</v>
      </c>
      <c r="B408" s="3" t="s">
        <v>393</v>
      </c>
      <c r="C408" s="70">
        <v>46217</v>
      </c>
      <c r="D408" s="105" t="s">
        <v>79</v>
      </c>
      <c r="E408" s="3" t="s">
        <v>244</v>
      </c>
      <c r="F408" s="106">
        <f t="shared" si="30"/>
        <v>210000</v>
      </c>
      <c r="G408" s="104">
        <f t="shared" si="29"/>
        <v>14.25</v>
      </c>
      <c r="H408" s="74">
        <f t="shared" si="29"/>
        <v>210000</v>
      </c>
      <c r="I408" s="102">
        <f t="shared" si="29"/>
        <v>0.1</v>
      </c>
      <c r="J408" s="184">
        <f t="shared" si="29"/>
        <v>231000.00000000003</v>
      </c>
      <c r="K408" s="102"/>
      <c r="L408" s="77">
        <f t="shared" si="29"/>
        <v>0.10000000000000009</v>
      </c>
      <c r="M408" s="102">
        <f t="shared" si="29"/>
        <v>0.2</v>
      </c>
      <c r="N408" s="102">
        <f t="shared" si="29"/>
        <v>0.2</v>
      </c>
      <c r="O408" s="4"/>
      <c r="P408" s="4"/>
      <c r="Q408" s="4"/>
      <c r="R408" s="4"/>
      <c r="S408" s="4"/>
      <c r="T408" s="4"/>
      <c r="U408" s="4"/>
      <c r="V408" s="4"/>
      <c r="W408" s="4" t="str">
        <f t="shared" si="29"/>
        <v>1/2 finale 2ème choix4621821hPower break 2</v>
      </c>
      <c r="X408" s="3" t="str">
        <f t="shared" si="29"/>
        <v>En route vers la finale</v>
      </c>
    </row>
    <row r="409" spans="1:24" x14ac:dyDescent="0.25">
      <c r="A409" s="3" t="s">
        <v>285</v>
      </c>
      <c r="B409" s="3" t="s">
        <v>393</v>
      </c>
      <c r="C409" s="70">
        <v>46217</v>
      </c>
      <c r="D409" s="105" t="s">
        <v>79</v>
      </c>
      <c r="E409" s="3" t="s">
        <v>119</v>
      </c>
      <c r="F409" s="106">
        <f>F417</f>
        <v>75000</v>
      </c>
      <c r="G409" s="104">
        <f t="shared" ref="G409:X409" si="31">G417</f>
        <v>6.25</v>
      </c>
      <c r="H409" s="74">
        <f t="shared" si="31"/>
        <v>75000</v>
      </c>
      <c r="I409" s="102">
        <f t="shared" si="31"/>
        <v>0.1</v>
      </c>
      <c r="J409" s="184">
        <f t="shared" si="31"/>
        <v>82500</v>
      </c>
      <c r="K409" s="102"/>
      <c r="L409" s="77">
        <f t="shared" si="31"/>
        <v>0.10000000000000009</v>
      </c>
      <c r="M409" s="4"/>
      <c r="N409" s="4"/>
      <c r="O409" s="102">
        <f t="shared" si="31"/>
        <v>0.16</v>
      </c>
      <c r="P409" s="102">
        <f t="shared" si="31"/>
        <v>0.14000000000000001</v>
      </c>
      <c r="Q409" s="102">
        <f t="shared" si="31"/>
        <v>0.1</v>
      </c>
      <c r="R409" s="102">
        <f t="shared" si="31"/>
        <v>0.06</v>
      </c>
      <c r="S409" s="102">
        <f t="shared" si="31"/>
        <v>0.04</v>
      </c>
      <c r="T409" s="102">
        <f t="shared" si="31"/>
        <v>0.08</v>
      </c>
      <c r="U409" s="102">
        <f t="shared" si="31"/>
        <v>0.12</v>
      </c>
      <c r="V409" s="102">
        <f t="shared" si="31"/>
        <v>0.15</v>
      </c>
      <c r="W409" s="4" t="str">
        <f t="shared" si="31"/>
        <v>1/2 finale 2ème choix4621821hFin match</v>
      </c>
      <c r="X409" s="3" t="str">
        <f t="shared" si="31"/>
        <v>En route vers la finale</v>
      </c>
    </row>
    <row r="410" spans="1:24" x14ac:dyDescent="0.25">
      <c r="A410" s="3" t="s">
        <v>285</v>
      </c>
      <c r="B410" s="3" t="s">
        <v>394</v>
      </c>
      <c r="C410" s="70">
        <v>46218</v>
      </c>
      <c r="D410" s="105" t="s">
        <v>79</v>
      </c>
      <c r="E410" s="3" t="s">
        <v>241</v>
      </c>
      <c r="F410" s="106">
        <f>'[1]CDM 2026 Demies'!I32</f>
        <v>60000</v>
      </c>
      <c r="G410" s="104">
        <f>'[1]CDM 2026 Demies'!H32</f>
        <v>4.29</v>
      </c>
      <c r="H410" s="74">
        <f t="shared" si="25"/>
        <v>60000</v>
      </c>
      <c r="I410" s="102">
        <v>0.1</v>
      </c>
      <c r="J410" s="184">
        <f t="shared" si="26"/>
        <v>66000</v>
      </c>
      <c r="K410" s="102"/>
      <c r="L410" s="77">
        <f t="shared" si="28"/>
        <v>0.10000000000000009</v>
      </c>
      <c r="M410" s="4"/>
      <c r="N410" s="4"/>
      <c r="O410" s="102">
        <v>0.15</v>
      </c>
      <c r="P410" s="102">
        <v>0.12</v>
      </c>
      <c r="Q410" s="102">
        <v>0.08</v>
      </c>
      <c r="R410" s="102">
        <v>0.04</v>
      </c>
      <c r="S410" s="102">
        <v>0.06</v>
      </c>
      <c r="T410" s="102">
        <v>0.1</v>
      </c>
      <c r="U410" s="102">
        <v>0.14000000000000001</v>
      </c>
      <c r="V410" s="102">
        <v>0.16</v>
      </c>
      <c r="W410" s="4" t="str">
        <f t="shared" si="27"/>
        <v>1/2 finale 2ème choix4621821hAvant Match</v>
      </c>
      <c r="X410" s="3" t="s">
        <v>285</v>
      </c>
    </row>
    <row r="411" spans="1:24" x14ac:dyDescent="0.25">
      <c r="A411" s="3" t="s">
        <v>285</v>
      </c>
      <c r="B411" s="3" t="s">
        <v>394</v>
      </c>
      <c r="C411" s="70">
        <v>46218</v>
      </c>
      <c r="D411" s="105" t="s">
        <v>79</v>
      </c>
      <c r="E411" s="3" t="s">
        <v>242</v>
      </c>
      <c r="F411" s="106">
        <f>'[1]CDM 2026 Demies'!I33</f>
        <v>150000</v>
      </c>
      <c r="G411" s="104">
        <f>'[1]CDM 2026 Demies'!H33</f>
        <v>10</v>
      </c>
      <c r="H411" s="74">
        <f t="shared" si="25"/>
        <v>150000</v>
      </c>
      <c r="I411" s="102">
        <v>0.1</v>
      </c>
      <c r="J411" s="184">
        <f t="shared" si="26"/>
        <v>165000</v>
      </c>
      <c r="K411" s="102"/>
      <c r="L411" s="77">
        <f t="shared" si="28"/>
        <v>0.10000000000000009</v>
      </c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 t="str">
        <f t="shared" si="27"/>
        <v>1/2 finale 2ème choix4621821hHymnes / Golden</v>
      </c>
      <c r="X411" s="3" t="s">
        <v>285</v>
      </c>
    </row>
    <row r="412" spans="1:24" x14ac:dyDescent="0.25">
      <c r="A412" s="3" t="s">
        <v>285</v>
      </c>
      <c r="B412" s="3" t="s">
        <v>394</v>
      </c>
      <c r="C412" s="70">
        <v>46218</v>
      </c>
      <c r="D412" s="105" t="s">
        <v>79</v>
      </c>
      <c r="E412" s="3" t="s">
        <v>243</v>
      </c>
      <c r="F412" s="106">
        <f>'[1]CDM 2026 Demies'!I34</f>
        <v>210000</v>
      </c>
      <c r="G412" s="104">
        <f>'[1]CDM 2026 Demies'!H34*0.95</f>
        <v>14.25</v>
      </c>
      <c r="H412" s="74">
        <f t="shared" si="25"/>
        <v>210000</v>
      </c>
      <c r="I412" s="102">
        <v>0.1</v>
      </c>
      <c r="J412" s="184">
        <f t="shared" si="26"/>
        <v>231000.00000000003</v>
      </c>
      <c r="K412" s="102"/>
      <c r="L412" s="77">
        <f t="shared" si="28"/>
        <v>0.10000000000000009</v>
      </c>
      <c r="M412" s="102">
        <v>0.2</v>
      </c>
      <c r="N412" s="102">
        <v>0.2</v>
      </c>
      <c r="O412" s="4"/>
      <c r="P412" s="4"/>
      <c r="Q412" s="4"/>
      <c r="R412" s="4"/>
      <c r="S412" s="4"/>
      <c r="T412" s="4"/>
      <c r="U412" s="4"/>
      <c r="V412" s="4"/>
      <c r="W412" s="4" t="str">
        <f t="shared" si="27"/>
        <v>1/2 finale 2ème choix4621821hPower break 1</v>
      </c>
      <c r="X412" s="3" t="s">
        <v>285</v>
      </c>
    </row>
    <row r="413" spans="1:24" x14ac:dyDescent="0.25">
      <c r="A413" s="3" t="s">
        <v>285</v>
      </c>
      <c r="B413" s="3" t="s">
        <v>394</v>
      </c>
      <c r="C413" s="70">
        <v>46218</v>
      </c>
      <c r="D413" s="105" t="s">
        <v>79</v>
      </c>
      <c r="E413" s="3" t="s">
        <v>138</v>
      </c>
      <c r="F413" s="106">
        <f>'[1]CDM 2026 Demies'!I35</f>
        <v>175000</v>
      </c>
      <c r="G413" s="104">
        <f>'[1]CDM 2026 Demies'!H35</f>
        <v>12.5</v>
      </c>
      <c r="H413" s="74">
        <f t="shared" ref="H413:H434" si="32">F413</f>
        <v>175000</v>
      </c>
      <c r="I413" s="102">
        <v>0.1</v>
      </c>
      <c r="J413" s="184">
        <f t="shared" ref="J413:J434" si="33">((H413*(1+I413)*(1+K413)))</f>
        <v>192500.00000000003</v>
      </c>
      <c r="K413" s="102"/>
      <c r="L413" s="77">
        <f t="shared" si="28"/>
        <v>0.10000000000000009</v>
      </c>
      <c r="M413" s="4"/>
      <c r="N413" s="4"/>
      <c r="O413" s="102">
        <v>0.16</v>
      </c>
      <c r="P413" s="102">
        <v>0.14000000000000001</v>
      </c>
      <c r="Q413" s="102">
        <v>0.1</v>
      </c>
      <c r="R413" s="102">
        <v>0.06</v>
      </c>
      <c r="S413" s="102">
        <v>0.02</v>
      </c>
      <c r="T413" s="102">
        <v>0.04</v>
      </c>
      <c r="U413" s="102">
        <v>0.06</v>
      </c>
      <c r="V413" s="102">
        <v>0.1</v>
      </c>
      <c r="W413" s="4" t="str">
        <f t="shared" ref="W413:W434" si="34">_xlfn.CONCAT(B413,C413,D413,E413)</f>
        <v>1/2 finale 2ème choix4621821hMi-temps 1</v>
      </c>
      <c r="X413" s="3" t="s">
        <v>285</v>
      </c>
    </row>
    <row r="414" spans="1:24" x14ac:dyDescent="0.25">
      <c r="A414" s="3" t="s">
        <v>285</v>
      </c>
      <c r="B414" s="3" t="s">
        <v>394</v>
      </c>
      <c r="C414" s="70">
        <v>46218</v>
      </c>
      <c r="D414" s="105" t="s">
        <v>79</v>
      </c>
      <c r="E414" s="3" t="s">
        <v>139</v>
      </c>
      <c r="F414" s="106">
        <f>'[1]CDM 2026 Demies'!I36</f>
        <v>165000</v>
      </c>
      <c r="G414" s="104">
        <f>'[1]CDM 2026 Demies'!H36</f>
        <v>11.8</v>
      </c>
      <c r="H414" s="74">
        <f t="shared" si="32"/>
        <v>165000</v>
      </c>
      <c r="I414" s="102">
        <v>0.1</v>
      </c>
      <c r="J414" s="184">
        <f t="shared" si="33"/>
        <v>181500.00000000003</v>
      </c>
      <c r="K414" s="102"/>
      <c r="L414" s="77">
        <f t="shared" si="28"/>
        <v>0.10000000000000009</v>
      </c>
      <c r="M414" s="4"/>
      <c r="N414" s="4"/>
      <c r="O414" s="102">
        <v>0.1</v>
      </c>
      <c r="P414" s="102">
        <v>0.06</v>
      </c>
      <c r="Q414" s="102">
        <v>0.04</v>
      </c>
      <c r="R414" s="102">
        <v>0.02</v>
      </c>
      <c r="S414" s="102">
        <v>0.02</v>
      </c>
      <c r="T414" s="102">
        <v>0.04</v>
      </c>
      <c r="U414" s="102">
        <v>0.06</v>
      </c>
      <c r="V414" s="102">
        <v>0.1</v>
      </c>
      <c r="W414" s="4" t="str">
        <f t="shared" si="34"/>
        <v>1/2 finale 2ème choix4621821hMi-temps 2</v>
      </c>
      <c r="X414" s="3" t="s">
        <v>285</v>
      </c>
    </row>
    <row r="415" spans="1:24" x14ac:dyDescent="0.25">
      <c r="A415" s="3" t="s">
        <v>285</v>
      </c>
      <c r="B415" s="3" t="s">
        <v>394</v>
      </c>
      <c r="C415" s="70">
        <v>46218</v>
      </c>
      <c r="D415" s="105" t="s">
        <v>79</v>
      </c>
      <c r="E415" s="3" t="s">
        <v>140</v>
      </c>
      <c r="F415" s="106">
        <f>'[1]CDM 2026 Demies'!I37</f>
        <v>175000</v>
      </c>
      <c r="G415" s="104">
        <f>'[1]CDM 2026 Demies'!H37</f>
        <v>12.5</v>
      </c>
      <c r="H415" s="74">
        <f t="shared" si="32"/>
        <v>175000</v>
      </c>
      <c r="I415" s="102">
        <v>0.1</v>
      </c>
      <c r="J415" s="184">
        <f t="shared" si="33"/>
        <v>192500.00000000003</v>
      </c>
      <c r="K415" s="102"/>
      <c r="L415" s="77">
        <f t="shared" si="28"/>
        <v>0.10000000000000009</v>
      </c>
      <c r="M415" s="4"/>
      <c r="N415" s="4"/>
      <c r="O415" s="102">
        <v>0.1</v>
      </c>
      <c r="P415" s="102">
        <v>0.06</v>
      </c>
      <c r="Q415" s="102">
        <v>0.04</v>
      </c>
      <c r="R415" s="102">
        <v>0.02</v>
      </c>
      <c r="S415" s="102">
        <v>0.06</v>
      </c>
      <c r="T415" s="102">
        <v>0.1</v>
      </c>
      <c r="U415" s="102">
        <v>0.14000000000000001</v>
      </c>
      <c r="V415" s="102">
        <v>0.16</v>
      </c>
      <c r="W415" s="4" t="str">
        <f t="shared" si="34"/>
        <v>1/2 finale 2ème choix4621821hMi-temps 3</v>
      </c>
      <c r="X415" s="3" t="s">
        <v>285</v>
      </c>
    </row>
    <row r="416" spans="1:24" x14ac:dyDescent="0.25">
      <c r="A416" s="3" t="s">
        <v>285</v>
      </c>
      <c r="B416" s="3" t="s">
        <v>394</v>
      </c>
      <c r="C416" s="70">
        <v>46218</v>
      </c>
      <c r="D416" s="105" t="s">
        <v>79</v>
      </c>
      <c r="E416" s="3" t="s">
        <v>244</v>
      </c>
      <c r="F416" s="106">
        <f>'[1]CDM 2026 Demies'!I38</f>
        <v>210000</v>
      </c>
      <c r="G416" s="104">
        <f>'[1]CDM 2026 Demies'!H38*0.95</f>
        <v>14.25</v>
      </c>
      <c r="H416" s="74">
        <f t="shared" si="32"/>
        <v>210000</v>
      </c>
      <c r="I416" s="102">
        <v>0.1</v>
      </c>
      <c r="J416" s="184">
        <f t="shared" si="33"/>
        <v>231000.00000000003</v>
      </c>
      <c r="K416" s="102"/>
      <c r="L416" s="77">
        <f t="shared" si="28"/>
        <v>0.10000000000000009</v>
      </c>
      <c r="M416" s="102">
        <v>0.2</v>
      </c>
      <c r="N416" s="102">
        <v>0.2</v>
      </c>
      <c r="O416" s="4"/>
      <c r="P416" s="4"/>
      <c r="Q416" s="4"/>
      <c r="R416" s="4"/>
      <c r="S416" s="4"/>
      <c r="T416" s="4"/>
      <c r="U416" s="4"/>
      <c r="V416" s="4"/>
      <c r="W416" s="4" t="str">
        <f t="shared" si="34"/>
        <v>1/2 finale 2ème choix4621821hPower break 2</v>
      </c>
      <c r="X416" s="3" t="s">
        <v>285</v>
      </c>
    </row>
    <row r="417" spans="1:24" x14ac:dyDescent="0.25">
      <c r="A417" s="3" t="s">
        <v>285</v>
      </c>
      <c r="B417" s="3" t="s">
        <v>394</v>
      </c>
      <c r="C417" s="70">
        <v>46218</v>
      </c>
      <c r="D417" s="105" t="s">
        <v>79</v>
      </c>
      <c r="E417" s="3" t="s">
        <v>119</v>
      </c>
      <c r="F417" s="106">
        <f>'[1]CDM 2026 Demies'!I41</f>
        <v>75000</v>
      </c>
      <c r="G417" s="104">
        <f>'[1]CDM 2026 Demies'!H41</f>
        <v>6.25</v>
      </c>
      <c r="H417" s="74">
        <f t="shared" si="32"/>
        <v>75000</v>
      </c>
      <c r="I417" s="102">
        <v>0.1</v>
      </c>
      <c r="J417" s="184">
        <f t="shared" si="33"/>
        <v>82500</v>
      </c>
      <c r="K417" s="102"/>
      <c r="L417" s="77">
        <f t="shared" si="28"/>
        <v>0.10000000000000009</v>
      </c>
      <c r="M417" s="4"/>
      <c r="N417" s="4"/>
      <c r="O417" s="102">
        <v>0.16</v>
      </c>
      <c r="P417" s="102">
        <v>0.14000000000000001</v>
      </c>
      <c r="Q417" s="102">
        <v>0.1</v>
      </c>
      <c r="R417" s="102">
        <v>0.06</v>
      </c>
      <c r="S417" s="102">
        <v>0.04</v>
      </c>
      <c r="T417" s="102">
        <v>0.08</v>
      </c>
      <c r="U417" s="102">
        <v>0.12</v>
      </c>
      <c r="V417" s="102">
        <v>0.15</v>
      </c>
      <c r="W417" s="4" t="str">
        <f t="shared" si="34"/>
        <v>1/2 finale 2ème choix4621821hFin match</v>
      </c>
      <c r="X417" s="3" t="s">
        <v>285</v>
      </c>
    </row>
    <row r="418" spans="1:24" x14ac:dyDescent="0.25">
      <c r="A418" s="3" t="s">
        <v>285</v>
      </c>
      <c r="B418" s="3" t="s">
        <v>266</v>
      </c>
      <c r="C418" s="70">
        <v>46221</v>
      </c>
      <c r="D418" s="105" t="s">
        <v>84</v>
      </c>
      <c r="E418" s="3" t="s">
        <v>241</v>
      </c>
      <c r="F418" s="106">
        <f>'[1]CDM 2026 Finale'!I11</f>
        <v>36000</v>
      </c>
      <c r="G418" s="104">
        <f>'[1]CDM 2026 Finale'!H11</f>
        <v>2.6</v>
      </c>
      <c r="H418" s="74">
        <f t="shared" si="32"/>
        <v>36000</v>
      </c>
      <c r="I418" s="102">
        <v>0.1</v>
      </c>
      <c r="J418" s="184">
        <f t="shared" si="33"/>
        <v>39600</v>
      </c>
      <c r="K418" s="102"/>
      <c r="L418" s="77">
        <f t="shared" si="28"/>
        <v>0.10000000000000009</v>
      </c>
      <c r="M418" s="4"/>
      <c r="N418" s="4"/>
      <c r="O418" s="102">
        <v>0.15</v>
      </c>
      <c r="P418" s="102">
        <v>0.12</v>
      </c>
      <c r="Q418" s="102">
        <v>0.08</v>
      </c>
      <c r="R418" s="102">
        <v>0.04</v>
      </c>
      <c r="S418" s="102">
        <v>0.06</v>
      </c>
      <c r="T418" s="102">
        <v>0.1</v>
      </c>
      <c r="U418" s="102">
        <v>0.14000000000000001</v>
      </c>
      <c r="V418" s="102">
        <v>0.16</v>
      </c>
      <c r="W418" s="4" t="str">
        <f t="shared" si="34"/>
        <v>3ème place4622123hAvant Match</v>
      </c>
      <c r="X418" s="3" t="s">
        <v>285</v>
      </c>
    </row>
    <row r="419" spans="1:24" x14ac:dyDescent="0.25">
      <c r="A419" s="3" t="s">
        <v>285</v>
      </c>
      <c r="B419" s="3" t="s">
        <v>266</v>
      </c>
      <c r="C419" s="70">
        <v>46221</v>
      </c>
      <c r="D419" s="105" t="s">
        <v>84</v>
      </c>
      <c r="E419" s="3" t="s">
        <v>242</v>
      </c>
      <c r="F419" s="106">
        <f>'[1]CDM 2026 Finale'!I12</f>
        <v>60000</v>
      </c>
      <c r="G419" s="104">
        <f>'[1]CDM 2026 Finale'!H12</f>
        <v>4</v>
      </c>
      <c r="H419" s="74">
        <f t="shared" si="32"/>
        <v>60000</v>
      </c>
      <c r="I419" s="102">
        <v>0.1</v>
      </c>
      <c r="J419" s="184">
        <f t="shared" si="33"/>
        <v>66000</v>
      </c>
      <c r="K419" s="102"/>
      <c r="L419" s="77">
        <f t="shared" si="28"/>
        <v>0.10000000000000009</v>
      </c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 t="str">
        <f t="shared" si="34"/>
        <v>3ème place4622123hHymnes / Golden</v>
      </c>
      <c r="X419" s="3" t="s">
        <v>285</v>
      </c>
    </row>
    <row r="420" spans="1:24" x14ac:dyDescent="0.25">
      <c r="A420" s="3" t="s">
        <v>285</v>
      </c>
      <c r="B420" s="3" t="s">
        <v>266</v>
      </c>
      <c r="C420" s="70">
        <v>46221</v>
      </c>
      <c r="D420" s="105" t="s">
        <v>84</v>
      </c>
      <c r="E420" s="3" t="s">
        <v>243</v>
      </c>
      <c r="F420" s="106">
        <f>'[1]CDM 2026 Finale'!I13</f>
        <v>65000</v>
      </c>
      <c r="G420" s="104">
        <f>'[1]CDM 2026 Finale'!H13*0.95</f>
        <v>4.9399999999999995</v>
      </c>
      <c r="H420" s="74">
        <f t="shared" si="32"/>
        <v>65000</v>
      </c>
      <c r="I420" s="102">
        <v>0.1</v>
      </c>
      <c r="J420" s="184">
        <f t="shared" si="33"/>
        <v>71500</v>
      </c>
      <c r="K420" s="102"/>
      <c r="L420" s="77">
        <f t="shared" si="28"/>
        <v>0.10000000000000009</v>
      </c>
      <c r="M420" s="102">
        <v>0.2</v>
      </c>
      <c r="N420" s="102">
        <v>0.2</v>
      </c>
      <c r="O420" s="4"/>
      <c r="P420" s="4"/>
      <c r="Q420" s="4"/>
      <c r="R420" s="4"/>
      <c r="S420" s="4"/>
      <c r="T420" s="4"/>
      <c r="U420" s="4"/>
      <c r="V420" s="4"/>
      <c r="W420" s="4" t="str">
        <f t="shared" si="34"/>
        <v>3ème place4622123hPower break 1</v>
      </c>
      <c r="X420" s="3" t="s">
        <v>285</v>
      </c>
    </row>
    <row r="421" spans="1:24" x14ac:dyDescent="0.25">
      <c r="A421" s="3" t="s">
        <v>285</v>
      </c>
      <c r="B421" s="3" t="s">
        <v>266</v>
      </c>
      <c r="C421" s="70">
        <v>46221</v>
      </c>
      <c r="D421" s="105" t="s">
        <v>84</v>
      </c>
      <c r="E421" s="3" t="s">
        <v>138</v>
      </c>
      <c r="F421" s="106">
        <f>'[1]CDM 2026 Finale'!I14</f>
        <v>55000</v>
      </c>
      <c r="G421" s="104">
        <f>'[1]CDM 2026 Finale'!H14</f>
        <v>4.4000000000000004</v>
      </c>
      <c r="H421" s="74">
        <f t="shared" si="32"/>
        <v>55000</v>
      </c>
      <c r="I421" s="102">
        <v>0.1</v>
      </c>
      <c r="J421" s="184">
        <f t="shared" si="33"/>
        <v>60500.000000000007</v>
      </c>
      <c r="K421" s="102"/>
      <c r="L421" s="77">
        <f t="shared" si="28"/>
        <v>0.10000000000000009</v>
      </c>
      <c r="M421" s="4"/>
      <c r="N421" s="4"/>
      <c r="O421" s="102">
        <v>0.16</v>
      </c>
      <c r="P421" s="102">
        <v>0.14000000000000001</v>
      </c>
      <c r="Q421" s="102">
        <v>0.1</v>
      </c>
      <c r="R421" s="102">
        <v>0.06</v>
      </c>
      <c r="S421" s="102">
        <v>0.02</v>
      </c>
      <c r="T421" s="102">
        <v>0.04</v>
      </c>
      <c r="U421" s="102">
        <v>0.06</v>
      </c>
      <c r="V421" s="102">
        <v>0.1</v>
      </c>
      <c r="W421" s="4" t="str">
        <f t="shared" si="34"/>
        <v>3ème place4622123hMi-temps 1</v>
      </c>
      <c r="X421" s="3" t="s">
        <v>285</v>
      </c>
    </row>
    <row r="422" spans="1:24" x14ac:dyDescent="0.25">
      <c r="A422" s="3" t="s">
        <v>285</v>
      </c>
      <c r="B422" s="3" t="s">
        <v>266</v>
      </c>
      <c r="C422" s="70">
        <v>46221</v>
      </c>
      <c r="D422" s="105" t="s">
        <v>84</v>
      </c>
      <c r="E422" s="3" t="s">
        <v>139</v>
      </c>
      <c r="F422" s="106">
        <f>'[1]CDM 2026 Finale'!I15</f>
        <v>50000</v>
      </c>
      <c r="G422" s="104">
        <f>'[1]CDM 2026 Finale'!H15</f>
        <v>4</v>
      </c>
      <c r="H422" s="74">
        <f t="shared" si="32"/>
        <v>50000</v>
      </c>
      <c r="I422" s="102">
        <v>0.1</v>
      </c>
      <c r="J422" s="184">
        <f t="shared" si="33"/>
        <v>55000.000000000007</v>
      </c>
      <c r="K422" s="102"/>
      <c r="L422" s="77">
        <f t="shared" si="28"/>
        <v>0.10000000000000009</v>
      </c>
      <c r="M422" s="4"/>
      <c r="N422" s="4"/>
      <c r="O422" s="102">
        <v>0.1</v>
      </c>
      <c r="P422" s="102">
        <v>0.06</v>
      </c>
      <c r="Q422" s="102">
        <v>0.04</v>
      </c>
      <c r="R422" s="102">
        <v>0.02</v>
      </c>
      <c r="S422" s="102">
        <v>0.02</v>
      </c>
      <c r="T422" s="102">
        <v>0.04</v>
      </c>
      <c r="U422" s="102">
        <v>0.06</v>
      </c>
      <c r="V422" s="102">
        <v>0.1</v>
      </c>
      <c r="W422" s="4" t="str">
        <f t="shared" si="34"/>
        <v>3ème place4622123hMi-temps 2</v>
      </c>
      <c r="X422" s="3" t="s">
        <v>285</v>
      </c>
    </row>
    <row r="423" spans="1:24" x14ac:dyDescent="0.25">
      <c r="A423" s="3" t="s">
        <v>285</v>
      </c>
      <c r="B423" s="3" t="s">
        <v>266</v>
      </c>
      <c r="C423" s="70">
        <v>46221</v>
      </c>
      <c r="D423" s="105" t="s">
        <v>84</v>
      </c>
      <c r="E423" s="3" t="s">
        <v>140</v>
      </c>
      <c r="F423" s="106">
        <f>'[1]CDM 2026 Finale'!I16</f>
        <v>55000</v>
      </c>
      <c r="G423" s="104">
        <f>'[1]CDM 2026 Finale'!H16</f>
        <v>4.4000000000000004</v>
      </c>
      <c r="H423" s="74">
        <f t="shared" si="32"/>
        <v>55000</v>
      </c>
      <c r="I423" s="102">
        <v>0.1</v>
      </c>
      <c r="J423" s="184">
        <f t="shared" si="33"/>
        <v>60500.000000000007</v>
      </c>
      <c r="K423" s="102"/>
      <c r="L423" s="77">
        <f t="shared" si="28"/>
        <v>0.10000000000000009</v>
      </c>
      <c r="M423" s="4"/>
      <c r="N423" s="4"/>
      <c r="O423" s="102">
        <v>0.1</v>
      </c>
      <c r="P423" s="102">
        <v>0.06</v>
      </c>
      <c r="Q423" s="102">
        <v>0.04</v>
      </c>
      <c r="R423" s="102">
        <v>0.02</v>
      </c>
      <c r="S423" s="102">
        <v>0.06</v>
      </c>
      <c r="T423" s="102">
        <v>0.1</v>
      </c>
      <c r="U423" s="102">
        <v>0.14000000000000001</v>
      </c>
      <c r="V423" s="102">
        <v>0.16</v>
      </c>
      <c r="W423" s="4" t="str">
        <f t="shared" si="34"/>
        <v>3ème place4622123hMi-temps 3</v>
      </c>
      <c r="X423" s="3" t="s">
        <v>285</v>
      </c>
    </row>
    <row r="424" spans="1:24" x14ac:dyDescent="0.25">
      <c r="A424" s="3" t="s">
        <v>285</v>
      </c>
      <c r="B424" s="3" t="s">
        <v>266</v>
      </c>
      <c r="C424" s="70">
        <v>46221</v>
      </c>
      <c r="D424" s="105" t="s">
        <v>84</v>
      </c>
      <c r="E424" s="3" t="s">
        <v>244</v>
      </c>
      <c r="F424" s="106">
        <f>'[1]CDM 2026 Finale'!I17</f>
        <v>60000</v>
      </c>
      <c r="G424" s="104">
        <f>'[1]CDM 2026 Finale'!H17*0.95</f>
        <v>4.5599999999999996</v>
      </c>
      <c r="H424" s="74">
        <f t="shared" si="32"/>
        <v>60000</v>
      </c>
      <c r="I424" s="102">
        <v>0.1</v>
      </c>
      <c r="J424" s="184">
        <f t="shared" si="33"/>
        <v>66000</v>
      </c>
      <c r="K424" s="102"/>
      <c r="L424" s="77">
        <f t="shared" si="28"/>
        <v>0.10000000000000009</v>
      </c>
      <c r="M424" s="102">
        <v>0.2</v>
      </c>
      <c r="N424" s="102">
        <v>0.2</v>
      </c>
      <c r="O424" s="4"/>
      <c r="P424" s="4"/>
      <c r="Q424" s="4"/>
      <c r="R424" s="4"/>
      <c r="S424" s="4"/>
      <c r="T424" s="4"/>
      <c r="U424" s="4"/>
      <c r="V424" s="4"/>
      <c r="W424" s="4" t="str">
        <f t="shared" si="34"/>
        <v>3ème place4622123hPower break 2</v>
      </c>
      <c r="X424" s="3" t="s">
        <v>285</v>
      </c>
    </row>
    <row r="425" spans="1:24" x14ac:dyDescent="0.25">
      <c r="A425" s="3" t="s">
        <v>285</v>
      </c>
      <c r="B425" s="3" t="s">
        <v>266</v>
      </c>
      <c r="C425" s="70">
        <v>46221</v>
      </c>
      <c r="D425" s="105" t="s">
        <v>84</v>
      </c>
      <c r="E425" s="3" t="s">
        <v>119</v>
      </c>
      <c r="F425" s="106">
        <f>'[1]CDM 2026 Finale'!I20</f>
        <v>15000</v>
      </c>
      <c r="G425" s="104">
        <f>'[1]CDM 2026 Finale'!H20</f>
        <v>1.65</v>
      </c>
      <c r="H425" s="74">
        <f t="shared" si="32"/>
        <v>15000</v>
      </c>
      <c r="I425" s="102">
        <v>0.1</v>
      </c>
      <c r="J425" s="184">
        <f t="shared" si="33"/>
        <v>16500</v>
      </c>
      <c r="K425" s="102"/>
      <c r="L425" s="77">
        <f t="shared" si="28"/>
        <v>0.10000000000000009</v>
      </c>
      <c r="M425" s="4"/>
      <c r="N425" s="4"/>
      <c r="O425" s="102">
        <v>0.16</v>
      </c>
      <c r="P425" s="102">
        <v>0.14000000000000001</v>
      </c>
      <c r="Q425" s="102">
        <v>0.1</v>
      </c>
      <c r="R425" s="102">
        <v>0.06</v>
      </c>
      <c r="S425" s="102">
        <v>0.04</v>
      </c>
      <c r="T425" s="102">
        <v>0.08</v>
      </c>
      <c r="U425" s="102">
        <v>0.12</v>
      </c>
      <c r="V425" s="102">
        <v>0.15</v>
      </c>
      <c r="W425" s="4" t="str">
        <f t="shared" si="34"/>
        <v>3ème place4622123hFin match</v>
      </c>
      <c r="X425" s="3" t="s">
        <v>285</v>
      </c>
    </row>
    <row r="426" spans="1:24" x14ac:dyDescent="0.25">
      <c r="A426" s="3" t="s">
        <v>285</v>
      </c>
      <c r="B426" s="3" t="s">
        <v>267</v>
      </c>
      <c r="C426" s="70">
        <v>46222</v>
      </c>
      <c r="D426" s="105" t="s">
        <v>79</v>
      </c>
      <c r="E426" s="3" t="s">
        <v>241</v>
      </c>
      <c r="F426" s="106">
        <f>'[1]CDM 2026 Finale'!I32</f>
        <v>70000</v>
      </c>
      <c r="G426" s="104">
        <f>'[1]CDM 2026 Finale'!H32</f>
        <v>5</v>
      </c>
      <c r="H426" s="74">
        <f t="shared" si="32"/>
        <v>70000</v>
      </c>
      <c r="I426" s="102">
        <v>0.1</v>
      </c>
      <c r="J426" s="184">
        <f t="shared" si="33"/>
        <v>77000</v>
      </c>
      <c r="K426" s="102"/>
      <c r="L426" s="77">
        <f t="shared" si="28"/>
        <v>0.10000000000000009</v>
      </c>
      <c r="M426" s="4"/>
      <c r="N426" s="4"/>
      <c r="O426" s="102">
        <v>0.15</v>
      </c>
      <c r="P426" s="102">
        <v>0.12</v>
      </c>
      <c r="Q426" s="102">
        <v>0.08</v>
      </c>
      <c r="R426" s="102">
        <v>0.04</v>
      </c>
      <c r="S426" s="102">
        <v>0.06</v>
      </c>
      <c r="T426" s="102">
        <v>0.1</v>
      </c>
      <c r="U426" s="102">
        <v>0.14000000000000001</v>
      </c>
      <c r="V426" s="102">
        <v>0.16</v>
      </c>
      <c r="W426" s="4" t="str">
        <f t="shared" si="34"/>
        <v>Finale4622221hAvant Match</v>
      </c>
      <c r="X426" s="3" t="s">
        <v>285</v>
      </c>
    </row>
    <row r="427" spans="1:24" x14ac:dyDescent="0.25">
      <c r="A427" s="3" t="s">
        <v>285</v>
      </c>
      <c r="B427" s="3" t="s">
        <v>267</v>
      </c>
      <c r="C427" s="70">
        <v>46222</v>
      </c>
      <c r="D427" s="105" t="s">
        <v>79</v>
      </c>
      <c r="E427" s="3" t="s">
        <v>242</v>
      </c>
      <c r="F427" s="106">
        <f>'[1]CDM 2026 Finale'!I33</f>
        <v>190000</v>
      </c>
      <c r="G427" s="104">
        <f>'[1]CDM 2026 Finale'!H33</f>
        <v>12.65</v>
      </c>
      <c r="H427" s="74">
        <f t="shared" si="32"/>
        <v>190000</v>
      </c>
      <c r="I427" s="102">
        <v>0.1</v>
      </c>
      <c r="J427" s="184">
        <f t="shared" si="33"/>
        <v>209000.00000000003</v>
      </c>
      <c r="K427" s="102"/>
      <c r="L427" s="77">
        <f t="shared" si="28"/>
        <v>0.10000000000000009</v>
      </c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 t="str">
        <f t="shared" si="34"/>
        <v>Finale4622221hHymnes / Golden</v>
      </c>
      <c r="X427" s="3" t="s">
        <v>285</v>
      </c>
    </row>
    <row r="428" spans="1:24" x14ac:dyDescent="0.25">
      <c r="A428" s="3" t="s">
        <v>285</v>
      </c>
      <c r="B428" s="3" t="s">
        <v>267</v>
      </c>
      <c r="C428" s="70">
        <v>46222</v>
      </c>
      <c r="D428" s="105" t="s">
        <v>79</v>
      </c>
      <c r="E428" s="3" t="s">
        <v>243</v>
      </c>
      <c r="F428" s="106">
        <f>'[1]CDM 2026 Finale'!I34</f>
        <v>250000</v>
      </c>
      <c r="G428" s="104">
        <f>'[1]CDM 2026 Finale'!H34*0.95</f>
        <v>16.9575</v>
      </c>
      <c r="H428" s="74">
        <f t="shared" si="32"/>
        <v>250000</v>
      </c>
      <c r="I428" s="102">
        <v>0.1</v>
      </c>
      <c r="J428" s="184">
        <f t="shared" si="33"/>
        <v>275000</v>
      </c>
      <c r="K428" s="102"/>
      <c r="L428" s="77">
        <f t="shared" si="28"/>
        <v>0.10000000000000009</v>
      </c>
      <c r="M428" s="102">
        <v>0.2</v>
      </c>
      <c r="N428" s="102">
        <v>0.2</v>
      </c>
      <c r="O428" s="4"/>
      <c r="P428" s="4"/>
      <c r="Q428" s="4"/>
      <c r="R428" s="4"/>
      <c r="S428" s="4"/>
      <c r="T428" s="4"/>
      <c r="U428" s="4"/>
      <c r="V428" s="4"/>
      <c r="W428" s="4" t="str">
        <f t="shared" si="34"/>
        <v>Finale4622221hPower break 1</v>
      </c>
      <c r="X428" s="3" t="s">
        <v>285</v>
      </c>
    </row>
    <row r="429" spans="1:24" x14ac:dyDescent="0.25">
      <c r="A429" s="3" t="s">
        <v>285</v>
      </c>
      <c r="B429" s="3" t="s">
        <v>267</v>
      </c>
      <c r="C429" s="70">
        <v>46222</v>
      </c>
      <c r="D429" s="105" t="s">
        <v>79</v>
      </c>
      <c r="E429" s="3" t="s">
        <v>138</v>
      </c>
      <c r="F429" s="106">
        <f>'[1]CDM 2026 Finale'!I35</f>
        <v>210000</v>
      </c>
      <c r="G429" s="104">
        <f>'[1]CDM 2026 Finale'!H35</f>
        <v>15</v>
      </c>
      <c r="H429" s="74">
        <f t="shared" si="32"/>
        <v>210000</v>
      </c>
      <c r="I429" s="102">
        <v>0.1</v>
      </c>
      <c r="J429" s="184">
        <f t="shared" si="33"/>
        <v>231000.00000000003</v>
      </c>
      <c r="K429" s="102"/>
      <c r="L429" s="77">
        <f t="shared" si="28"/>
        <v>0.10000000000000009</v>
      </c>
      <c r="M429" s="4"/>
      <c r="N429" s="4"/>
      <c r="O429" s="102">
        <v>0.2</v>
      </c>
      <c r="P429" s="102">
        <v>0.16</v>
      </c>
      <c r="Q429" s="102">
        <v>0.12</v>
      </c>
      <c r="R429" s="102">
        <v>0.08</v>
      </c>
      <c r="S429" s="102">
        <v>0.02</v>
      </c>
      <c r="T429" s="102">
        <v>0.04</v>
      </c>
      <c r="U429" s="102">
        <v>0.06</v>
      </c>
      <c r="V429" s="102">
        <v>0.1</v>
      </c>
      <c r="W429" s="4" t="str">
        <f t="shared" si="34"/>
        <v>Finale4622221hMi-temps 1</v>
      </c>
      <c r="X429" s="3" t="s">
        <v>285</v>
      </c>
    </row>
    <row r="430" spans="1:24" x14ac:dyDescent="0.25">
      <c r="A430" s="3" t="s">
        <v>285</v>
      </c>
      <c r="B430" s="3" t="s">
        <v>267</v>
      </c>
      <c r="C430" s="70">
        <v>46222</v>
      </c>
      <c r="D430" s="105" t="s">
        <v>79</v>
      </c>
      <c r="E430" s="3" t="s">
        <v>139</v>
      </c>
      <c r="F430" s="106">
        <f>'[1]CDM 2026 Finale'!I36</f>
        <v>210000</v>
      </c>
      <c r="G430" s="104">
        <f>'[1]CDM 2026 Finale'!H36</f>
        <v>15</v>
      </c>
      <c r="H430" s="74">
        <f t="shared" si="32"/>
        <v>210000</v>
      </c>
      <c r="I430" s="102">
        <v>0.1</v>
      </c>
      <c r="J430" s="184">
        <f t="shared" si="33"/>
        <v>231000.00000000003</v>
      </c>
      <c r="K430" s="102"/>
      <c r="L430" s="77">
        <f t="shared" si="28"/>
        <v>0.10000000000000009</v>
      </c>
      <c r="M430" s="4"/>
      <c r="N430" s="4"/>
      <c r="O430" s="102">
        <v>0.1</v>
      </c>
      <c r="P430" s="102">
        <v>0.06</v>
      </c>
      <c r="Q430" s="102">
        <v>0.04</v>
      </c>
      <c r="R430" s="102">
        <v>0.02</v>
      </c>
      <c r="S430" s="102">
        <v>0.02</v>
      </c>
      <c r="T430" s="102">
        <v>0.04</v>
      </c>
      <c r="U430" s="102">
        <v>0.06</v>
      </c>
      <c r="V430" s="102">
        <v>0.1</v>
      </c>
      <c r="W430" s="4" t="str">
        <f t="shared" si="34"/>
        <v>Finale4622221hMi-temps 2</v>
      </c>
      <c r="X430" s="3" t="s">
        <v>285</v>
      </c>
    </row>
    <row r="431" spans="1:24" x14ac:dyDescent="0.25">
      <c r="A431" s="3" t="s">
        <v>285</v>
      </c>
      <c r="B431" s="3" t="s">
        <v>267</v>
      </c>
      <c r="C431" s="70">
        <v>46222</v>
      </c>
      <c r="D431" s="105" t="s">
        <v>79</v>
      </c>
      <c r="E431" s="3" t="s">
        <v>140</v>
      </c>
      <c r="F431" s="106">
        <f>'[1]CDM 2026 Finale'!I37</f>
        <v>210000</v>
      </c>
      <c r="G431" s="104">
        <f>'[1]CDM 2026 Finale'!H37</f>
        <v>15</v>
      </c>
      <c r="H431" s="74">
        <f t="shared" si="32"/>
        <v>210000</v>
      </c>
      <c r="I431" s="102">
        <v>0.1</v>
      </c>
      <c r="J431" s="184">
        <f t="shared" si="33"/>
        <v>231000.00000000003</v>
      </c>
      <c r="K431" s="102"/>
      <c r="L431" s="77">
        <f t="shared" si="28"/>
        <v>0.10000000000000009</v>
      </c>
      <c r="M431" s="4"/>
      <c r="N431" s="4"/>
      <c r="O431" s="102">
        <v>0.1</v>
      </c>
      <c r="P431" s="102">
        <v>0.06</v>
      </c>
      <c r="Q431" s="102">
        <v>0.04</v>
      </c>
      <c r="R431" s="102">
        <v>0.02</v>
      </c>
      <c r="S431" s="102">
        <v>0.08</v>
      </c>
      <c r="T431" s="102">
        <v>0.12</v>
      </c>
      <c r="U431" s="102">
        <v>0.16</v>
      </c>
      <c r="V431" s="102">
        <v>0.2</v>
      </c>
      <c r="W431" s="4" t="str">
        <f t="shared" si="34"/>
        <v>Finale4622221hMi-temps 3</v>
      </c>
      <c r="X431" s="3" t="s">
        <v>285</v>
      </c>
    </row>
    <row r="432" spans="1:24" x14ac:dyDescent="0.25">
      <c r="A432" s="3" t="s">
        <v>285</v>
      </c>
      <c r="B432" s="3" t="s">
        <v>267</v>
      </c>
      <c r="C432" s="70">
        <v>46222</v>
      </c>
      <c r="D432" s="105" t="s">
        <v>79</v>
      </c>
      <c r="E432" s="3" t="s">
        <v>244</v>
      </c>
      <c r="F432" s="106">
        <f>'[1]CDM 2026 Finale'!I38</f>
        <v>250000</v>
      </c>
      <c r="G432" s="104">
        <f>'[1]CDM 2026 Finale'!H38*0.95</f>
        <v>16.9575</v>
      </c>
      <c r="H432" s="74">
        <f t="shared" si="32"/>
        <v>250000</v>
      </c>
      <c r="I432" s="102">
        <v>0.1</v>
      </c>
      <c r="J432" s="184">
        <f t="shared" si="33"/>
        <v>275000</v>
      </c>
      <c r="K432" s="102"/>
      <c r="L432" s="77">
        <f t="shared" si="28"/>
        <v>0.10000000000000009</v>
      </c>
      <c r="M432" s="102">
        <v>0.2</v>
      </c>
      <c r="N432" s="102">
        <v>0.2</v>
      </c>
      <c r="O432" s="4"/>
      <c r="P432" s="4"/>
      <c r="Q432" s="4"/>
      <c r="R432" s="4"/>
      <c r="S432" s="4"/>
      <c r="T432" s="4"/>
      <c r="U432" s="4"/>
      <c r="V432" s="4"/>
      <c r="W432" s="4" t="str">
        <f t="shared" si="34"/>
        <v>Finale4622221hPower break 2</v>
      </c>
      <c r="X432" s="3" t="s">
        <v>285</v>
      </c>
    </row>
    <row r="433" spans="1:24" x14ac:dyDescent="0.25">
      <c r="A433" s="3" t="s">
        <v>285</v>
      </c>
      <c r="B433" s="3" t="s">
        <v>267</v>
      </c>
      <c r="C433" s="70">
        <v>46222</v>
      </c>
      <c r="D433" s="105" t="s">
        <v>79</v>
      </c>
      <c r="E433" s="3" t="s">
        <v>218</v>
      </c>
      <c r="F433" s="106">
        <f>'[1]CDM 2026 Finale'!I41</f>
        <v>195000</v>
      </c>
      <c r="G433" s="104">
        <f>'[1]CDM 2026 Finale'!H41</f>
        <v>13.9</v>
      </c>
      <c r="H433" s="74">
        <f t="shared" si="32"/>
        <v>195000</v>
      </c>
      <c r="I433" s="102">
        <v>0.1</v>
      </c>
      <c r="J433" s="184">
        <f t="shared" si="33"/>
        <v>214500.00000000003</v>
      </c>
      <c r="K433" s="102"/>
      <c r="L433" s="77">
        <f t="shared" si="28"/>
        <v>0.10000000000000009</v>
      </c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 t="str">
        <f t="shared" si="34"/>
        <v>Finale4622221hRemise coupe</v>
      </c>
      <c r="X433" s="3" t="s">
        <v>285</v>
      </c>
    </row>
    <row r="434" spans="1:24" x14ac:dyDescent="0.25">
      <c r="A434" s="3" t="s">
        <v>285</v>
      </c>
      <c r="B434" s="3" t="s">
        <v>267</v>
      </c>
      <c r="C434" s="70">
        <v>46222</v>
      </c>
      <c r="D434" s="105" t="s">
        <v>79</v>
      </c>
      <c r="E434" s="3" t="s">
        <v>119</v>
      </c>
      <c r="F434" s="106">
        <f>'[1]CDM 2026 Finale'!I42</f>
        <v>80000</v>
      </c>
      <c r="G434" s="104">
        <f>'[1]CDM 2026 Finale'!H42</f>
        <v>6.7</v>
      </c>
      <c r="H434" s="74">
        <f t="shared" si="32"/>
        <v>80000</v>
      </c>
      <c r="I434" s="102">
        <v>0.1</v>
      </c>
      <c r="J434" s="184">
        <f t="shared" si="33"/>
        <v>88000</v>
      </c>
      <c r="K434" s="102"/>
      <c r="L434" s="77">
        <f t="shared" si="28"/>
        <v>0.10000000000000009</v>
      </c>
      <c r="M434" s="4"/>
      <c r="N434" s="4"/>
      <c r="O434" s="102">
        <v>0.2</v>
      </c>
      <c r="P434" s="102">
        <v>0.16</v>
      </c>
      <c r="Q434" s="102">
        <v>0.12</v>
      </c>
      <c r="R434" s="102">
        <v>0.08</v>
      </c>
      <c r="S434" s="102">
        <v>0.04</v>
      </c>
      <c r="T434" s="102">
        <v>0.08</v>
      </c>
      <c r="U434" s="102">
        <v>0.12</v>
      </c>
      <c r="V434" s="102">
        <v>0.15</v>
      </c>
      <c r="W434" s="4" t="str">
        <f t="shared" si="34"/>
        <v>Finale4622221hFin match</v>
      </c>
      <c r="X434" s="3" t="s">
        <v>285</v>
      </c>
    </row>
  </sheetData>
  <autoFilter ref="A1:X434" xr:uid="{76FC356D-97E3-4635-B9A1-B620622F80C3}"/>
  <sortState xmlns:xlrd2="http://schemas.microsoft.com/office/spreadsheetml/2017/richdata2" ref="A2:F55">
    <sortCondition ref="A2:A55"/>
  </sortState>
  <phoneticPr fontId="9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E9F0A1-84EF-4DBE-8892-865C0917AEAC}">
  <sheetPr codeName="Feuil10"/>
  <dimension ref="B1:W12"/>
  <sheetViews>
    <sheetView showGridLines="0" zoomScale="70" zoomScaleNormal="70" workbookViewId="0">
      <selection activeCell="A13" sqref="A13"/>
    </sheetView>
  </sheetViews>
  <sheetFormatPr baseColWidth="10" defaultRowHeight="15" x14ac:dyDescent="0.25"/>
  <cols>
    <col min="1" max="1" width="2.85546875" customWidth="1"/>
    <col min="2" max="2" width="25.42578125" bestFit="1" customWidth="1"/>
    <col min="3" max="3" width="26.140625" style="43" bestFit="1" customWidth="1"/>
    <col min="4" max="4" width="23.140625" style="24" bestFit="1" customWidth="1"/>
    <col min="5" max="5" width="24.5703125" style="9" bestFit="1" customWidth="1"/>
    <col min="6" max="6" width="22.85546875" style="9" bestFit="1" customWidth="1"/>
    <col min="7" max="7" width="22.42578125" style="25" bestFit="1" customWidth="1"/>
    <col min="8" max="8" width="26" style="25" customWidth="1"/>
    <col min="9" max="9" width="24" style="9" bestFit="1" customWidth="1"/>
    <col min="10" max="10" width="26.5703125" bestFit="1" customWidth="1"/>
    <col min="11" max="11" width="23.5703125" bestFit="1" customWidth="1"/>
    <col min="12" max="12" width="22.140625" style="43" bestFit="1" customWidth="1"/>
    <col min="13" max="13" width="19.42578125" style="91" bestFit="1" customWidth="1"/>
    <col min="14" max="14" width="24.5703125" style="43" bestFit="1" customWidth="1"/>
    <col min="15" max="15" width="22.85546875" style="43" bestFit="1" customWidth="1"/>
    <col min="16" max="17" width="22.42578125" style="19" bestFit="1" customWidth="1"/>
    <col min="18" max="18" width="21.42578125" style="43" bestFit="1" customWidth="1"/>
  </cols>
  <sheetData>
    <row r="1" spans="2:23" ht="15.75" thickBot="1" x14ac:dyDescent="0.3">
      <c r="B1" s="87"/>
      <c r="C1" s="88"/>
      <c r="D1" s="87"/>
      <c r="E1" s="89"/>
      <c r="F1" s="89"/>
      <c r="G1" s="87"/>
      <c r="H1"/>
      <c r="I1"/>
      <c r="L1"/>
      <c r="M1"/>
      <c r="N1"/>
      <c r="O1"/>
      <c r="P1"/>
      <c r="Q1"/>
      <c r="R1"/>
    </row>
    <row r="2" spans="2:23" x14ac:dyDescent="0.25">
      <c r="B2" s="198" t="s">
        <v>273</v>
      </c>
      <c r="C2" s="199"/>
      <c r="D2" s="87"/>
      <c r="E2" s="25"/>
      <c r="F2" s="25"/>
      <c r="G2" s="9"/>
      <c r="H2"/>
      <c r="I2" s="43"/>
      <c r="J2" s="43"/>
      <c r="K2" s="19"/>
      <c r="L2"/>
      <c r="M2"/>
      <c r="N2"/>
      <c r="O2"/>
      <c r="P2"/>
      <c r="Q2"/>
      <c r="R2"/>
    </row>
    <row r="3" spans="2:23" ht="18.75" x14ac:dyDescent="0.3">
      <c r="B3" s="129" t="s">
        <v>224</v>
      </c>
      <c r="C3" s="130" t="str">
        <f>IFERROR('Coup de 6fflet SAS'!Z3+'Coup de 6fflet Packs'!Z3,"")</f>
        <v/>
      </c>
      <c r="D3" s="87"/>
      <c r="E3" s="25"/>
      <c r="F3" s="25"/>
      <c r="G3" s="9"/>
      <c r="H3"/>
      <c r="I3" s="43"/>
      <c r="J3" s="43"/>
      <c r="K3" s="19"/>
      <c r="L3" s="14"/>
      <c r="M3" s="20"/>
      <c r="N3"/>
      <c r="O3"/>
      <c r="P3" s="135"/>
      <c r="Q3" s="135"/>
      <c r="R3" s="87"/>
      <c r="S3" s="135"/>
      <c r="T3" s="135"/>
      <c r="V3" s="135"/>
      <c r="W3" s="135"/>
    </row>
    <row r="4" spans="2:23" ht="18.75" x14ac:dyDescent="0.3">
      <c r="B4" s="129" t="s">
        <v>270</v>
      </c>
      <c r="C4" s="130" t="str">
        <f>IFERROR('Coup de 6fflet SAS'!Z4+'Coup de 6fflet Packs'!Z4,"")</f>
        <v/>
      </c>
      <c r="D4" s="87"/>
      <c r="E4" s="25"/>
      <c r="F4" s="25"/>
      <c r="G4" s="9"/>
      <c r="H4"/>
      <c r="I4" s="43"/>
      <c r="J4" s="43"/>
      <c r="K4" s="19"/>
      <c r="L4" s="131"/>
      <c r="M4" s="43"/>
      <c r="N4"/>
      <c r="O4"/>
      <c r="P4" s="14"/>
      <c r="Q4" s="20"/>
      <c r="R4" s="87"/>
      <c r="S4" s="14"/>
      <c r="T4" s="20"/>
      <c r="V4" s="14"/>
      <c r="W4" s="20"/>
    </row>
    <row r="5" spans="2:23" ht="15.75" thickBot="1" x14ac:dyDescent="0.3">
      <c r="B5" s="43"/>
      <c r="C5" s="181" t="s">
        <v>365</v>
      </c>
      <c r="D5" s="181" t="s">
        <v>366</v>
      </c>
      <c r="E5" s="181" t="s">
        <v>367</v>
      </c>
      <c r="F5" s="181" t="s">
        <v>368</v>
      </c>
      <c r="G5" s="9"/>
      <c r="H5"/>
      <c r="I5" s="43"/>
      <c r="J5" s="43"/>
      <c r="K5" s="19"/>
      <c r="L5" s="131"/>
      <c r="M5" s="43"/>
      <c r="N5"/>
      <c r="O5"/>
      <c r="P5" s="63"/>
      <c r="Q5" s="132"/>
      <c r="R5" s="87"/>
      <c r="S5" s="63"/>
      <c r="T5" s="132"/>
      <c r="V5" s="63"/>
      <c r="W5" s="132"/>
    </row>
    <row r="6" spans="2:23" ht="15.75" thickBot="1" x14ac:dyDescent="0.3">
      <c r="B6" s="62" t="s">
        <v>310</v>
      </c>
      <c r="C6" s="94" t="str">
        <f>'Coup de 6fflet SAS'!Z6</f>
        <v>FRDA avec enfants</v>
      </c>
      <c r="D6" s="94" t="str">
        <f>'Coup de 6fflet SAS'!AA6</f>
        <v>ENS 25-34</v>
      </c>
      <c r="E6" s="94" t="str">
        <f>'Coup de 6fflet SAS'!AB6</f>
        <v>ENS 25-49</v>
      </c>
      <c r="F6" s="94" t="str">
        <f>'Coup de 6fflet SAS'!AC6</f>
        <v>ENS 4+</v>
      </c>
      <c r="G6" s="9"/>
      <c r="H6"/>
      <c r="I6" s="43"/>
      <c r="J6" s="43"/>
      <c r="K6" s="19"/>
      <c r="L6" s="63"/>
      <c r="M6" s="133"/>
      <c r="N6"/>
      <c r="O6"/>
      <c r="P6" s="63"/>
      <c r="Q6" s="132"/>
      <c r="R6" s="87"/>
      <c r="S6" s="63"/>
      <c r="T6" s="132"/>
      <c r="V6" s="63"/>
      <c r="W6" s="132"/>
    </row>
    <row r="7" spans="2:23" x14ac:dyDescent="0.25">
      <c r="B7" s="189" t="s">
        <v>225</v>
      </c>
      <c r="C7" s="90" t="str">
        <f>IFERROR('Coup de 6fflet SAS'!Z7+'Coup de 6fflet Packs'!Z7,"")</f>
        <v/>
      </c>
      <c r="D7" s="90" t="str">
        <f>IFERROR('Coup de 6fflet SAS'!AA7+'Coup de 6fflet Packs'!AA7,"")</f>
        <v/>
      </c>
      <c r="E7" s="90" t="str">
        <f>IFERROR('Coup de 6fflet SAS'!AB7+'Coup de 6fflet Packs'!AB7,"")</f>
        <v/>
      </c>
      <c r="F7" s="90" t="str">
        <f>IFERROR('Coup de 6fflet SAS'!AC7+'Coup de 6fflet Packs'!AC7,"")</f>
        <v/>
      </c>
      <c r="G7" s="9"/>
      <c r="H7"/>
      <c r="I7" s="43"/>
      <c r="J7" s="43"/>
      <c r="K7" s="19"/>
      <c r="L7" s="63"/>
      <c r="M7" s="134"/>
      <c r="N7"/>
      <c r="O7"/>
      <c r="P7" s="63"/>
      <c r="Q7" s="133"/>
      <c r="R7" s="87"/>
      <c r="S7" s="63"/>
      <c r="T7" s="133"/>
      <c r="V7" s="63"/>
      <c r="W7" s="133"/>
    </row>
    <row r="8" spans="2:23" x14ac:dyDescent="0.25">
      <c r="B8" s="63"/>
      <c r="C8" s="87"/>
      <c r="D8" s="87"/>
      <c r="E8" s="87"/>
      <c r="F8" s="87"/>
      <c r="G8" s="87"/>
      <c r="H8"/>
      <c r="I8"/>
      <c r="L8"/>
      <c r="M8"/>
      <c r="N8"/>
      <c r="O8"/>
      <c r="P8"/>
      <c r="Q8"/>
      <c r="R8"/>
    </row>
    <row r="9" spans="2:23" ht="15.75" thickBot="1" x14ac:dyDescent="0.3">
      <c r="B9" s="63"/>
      <c r="C9" s="87"/>
      <c r="D9" s="87"/>
      <c r="E9" s="87"/>
      <c r="F9" s="87"/>
      <c r="G9" s="87"/>
      <c r="H9"/>
      <c r="I9"/>
      <c r="L9"/>
      <c r="M9"/>
      <c r="N9"/>
      <c r="O9"/>
      <c r="P9"/>
      <c r="Q9"/>
      <c r="R9"/>
    </row>
    <row r="10" spans="2:23" ht="15.75" thickBot="1" x14ac:dyDescent="0.3">
      <c r="B10" s="200" t="s">
        <v>272</v>
      </c>
      <c r="C10" s="201"/>
      <c r="D10" s="201"/>
      <c r="E10" s="201"/>
      <c r="F10" s="201"/>
      <c r="G10" s="201"/>
      <c r="H10" s="201"/>
      <c r="I10" s="202"/>
      <c r="J10" s="149"/>
      <c r="K10" s="200" t="s">
        <v>325</v>
      </c>
      <c r="L10" s="201"/>
      <c r="M10" s="201"/>
      <c r="N10" s="201"/>
      <c r="O10" s="201"/>
      <c r="P10" s="201"/>
      <c r="Q10" s="201"/>
      <c r="R10" s="202"/>
    </row>
    <row r="11" spans="2:23" ht="15.75" thickBot="1" x14ac:dyDescent="0.3">
      <c r="B11" s="56" t="s">
        <v>326</v>
      </c>
      <c r="C11" s="56" t="s">
        <v>3</v>
      </c>
      <c r="D11" s="57" t="s">
        <v>142</v>
      </c>
      <c r="E11" s="57" t="s">
        <v>238</v>
      </c>
      <c r="F11" s="57" t="s">
        <v>132</v>
      </c>
      <c r="G11" s="57" t="s">
        <v>240</v>
      </c>
      <c r="H11" s="66" t="s">
        <v>239</v>
      </c>
      <c r="I11" s="58" t="s">
        <v>176</v>
      </c>
      <c r="K11" s="150" t="s">
        <v>331</v>
      </c>
      <c r="L11" s="150" t="s">
        <v>3</v>
      </c>
      <c r="M11" s="151" t="s">
        <v>142</v>
      </c>
      <c r="N11" s="151" t="s">
        <v>238</v>
      </c>
      <c r="O11" s="151" t="s">
        <v>132</v>
      </c>
      <c r="P11" s="151" t="s">
        <v>240</v>
      </c>
      <c r="Q11" s="152" t="s">
        <v>239</v>
      </c>
      <c r="R11" s="153" t="s">
        <v>176</v>
      </c>
    </row>
    <row r="12" spans="2:23" x14ac:dyDescent="0.25">
      <c r="B12" t="str" cm="1">
        <f t="array" ref="B12">IFERROR(_xlfn._xlws.FILTER('Coup de 6fflet SAS'!B14:B500,'Coup de 6fflet SAS'!G14:G500=TRUE),"")</f>
        <v/>
      </c>
      <c r="C12" s="43" t="str" cm="1">
        <f t="array" ref="C12">IFERROR(_xlfn._xlws.FILTER('Coup de 6fflet SAS'!C14:C500,'Coup de 6fflet SAS'!G14:G500=TRUE),"")</f>
        <v/>
      </c>
      <c r="D12" s="24" t="str" cm="1">
        <f t="array" ref="D12">IFERROR(_xlfn._xlws.FILTER('Coup de 6fflet SAS'!D14:D500,'Coup de 6fflet SAS'!G14:G500=TRUE),"")</f>
        <v/>
      </c>
      <c r="E12" s="9" t="str" cm="1">
        <f t="array" ref="E12">IFERROR(_xlfn._xlws.FILTER('Coup de 6fflet SAS'!E14:E500,'Coup de 6fflet SAS'!G14:G500=TRUE),"")</f>
        <v/>
      </c>
      <c r="F12" s="9" t="str" cm="1">
        <f t="array" ref="F12">IFERROR(_xlfn._xlws.FILTER('Coup de 6fflet SAS'!F14:F500,'Coup de 6fflet SAS'!G14:G500=TRUE),"")</f>
        <v/>
      </c>
      <c r="G12" s="25" t="str" cm="1">
        <f t="array" ref="G12">IFERROR(_xlfn._xlws.FILTER('Coup de 6fflet SAS'!N14:N500,'Coup de 6fflet SAS'!G14:G500=TRUE),"")</f>
        <v/>
      </c>
      <c r="H12" s="25" t="str" cm="1">
        <f t="array" ref="H12">IFERROR(_xlfn._xlws.FILTER('Coup de 6fflet SAS'!P14:P500,'Coup de 6fflet SAS'!G14:G500=TRUE),"")</f>
        <v/>
      </c>
      <c r="I12" s="9" t="str" cm="1">
        <f t="array" ref="I12">IFERROR(_xlfn._xlws.FILTER('Coup de 6fflet SAS'!K14:K500*'Coup de 6fflet SAS'!Q14:Q500,'Coup de 6fflet SAS'!G14:G500=TRUE),"")</f>
        <v/>
      </c>
      <c r="K12" s="43" t="str" cm="1">
        <f t="array" ref="K12">IFERROR(_xlfn._xlws.FILTER('Coup de 6fflet Packs'!A14:A1048576,'Coup de 6fflet Packs'!A14:A1048576&lt;&gt;""),"")</f>
        <v/>
      </c>
      <c r="L12" s="43" t="str" cm="1">
        <f t="array" ref="L12">IFERROR(_xlfn._xlws.FILTER('Coup de 6fflet Packs'!B14:B1048576,'Coup de 6fflet Packs'!E14:E1048576&lt;&gt;""),"")</f>
        <v/>
      </c>
      <c r="M12" s="91" t="str" cm="1">
        <f t="array" ref="M12">IFERROR(_xlfn._xlws.FILTER('Coup de 6fflet Packs'!C14:C1048576,'Coup de 6fflet Packs'!E14:E1048576&lt;&gt;""),"")</f>
        <v/>
      </c>
      <c r="N12" s="43" t="str" cm="1">
        <f t="array" ref="N12">IFERROR(_xlfn._xlws.FILTER('Coup de 6fflet Packs'!D14:D1048576,'Coup de 6fflet Packs'!E14:E1048576&lt;&gt;""),"")</f>
        <v/>
      </c>
      <c r="O12" s="43" t="str" cm="1">
        <f t="array" ref="O12">IFERROR(_xlfn._xlws.FILTER('Coup de 6fflet Packs'!E14:E1048576,'Coup de 6fflet Packs'!E14:E1048576&lt;&gt;""),"")</f>
        <v/>
      </c>
      <c r="P12" s="19" t="str" cm="1">
        <f t="array" ref="P12">IFERROR(_xlfn._xlws.FILTER('Coup de 6fflet Packs'!T15:T1048576,'Coup de 6fflet Packs'!E14:E1048576&lt;&gt;""),"")</f>
        <v/>
      </c>
      <c r="Q12" s="19" t="str" cm="1">
        <f t="array" ref="Q12">IFERROR(_xlfn._xlws.FILTER('Coup de 6fflet Packs'!U14:U1048576,'Coup de 6fflet Packs'!E14:E1048576&lt;&gt;""),"")</f>
        <v/>
      </c>
      <c r="R12" s="43" t="str" cm="1">
        <f t="array" ref="R12">IFERROR(_xlfn._xlws.FILTER('Coup de 6fflet Packs'!I14:I1048576,'Coup de 6fflet Packs'!I14:I1048576&lt;&gt;""),"")</f>
        <v/>
      </c>
    </row>
  </sheetData>
  <mergeCells count="3">
    <mergeCell ref="B2:C2"/>
    <mergeCell ref="B10:I10"/>
    <mergeCell ref="K10:R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Coup de 6fflet SAS</vt:lpstr>
      <vt:lpstr>Coup de 6fflet sur mesure</vt:lpstr>
      <vt:lpstr>Coup de 6fflet Packs</vt:lpstr>
      <vt:lpstr>SAS+PACKS</vt:lpstr>
      <vt:lpstr>'Calendrier sur mesure'!liste_matchs</vt:lpstr>
      <vt:lpstr>liste_matchs</vt:lpstr>
      <vt:lpstr>'Coup de 6fflet Packs'!Zone_d_impression</vt:lpstr>
      <vt:lpstr>'Coup de 6fflet SAS'!Zone_d_impression</vt:lpstr>
      <vt:lpstr>'Coup de 6fflet sur mesure'!Zone_d_impression</vt:lpstr>
    </vt:vector>
  </TitlesOfParts>
  <Company>Metropole Television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MICLON GRÉGOIRE</dc:creator>
  <cp:lastModifiedBy>MICLON GRÉGOIRE</cp:lastModifiedBy>
  <cp:lastPrinted>2026-02-09T10:24:11Z</cp:lastPrinted>
  <dcterms:created xsi:type="dcterms:W3CDTF">2025-12-12T13:43:08Z</dcterms:created>
  <dcterms:modified xsi:type="dcterms:W3CDTF">2026-02-24T17:02:01Z</dcterms:modified>
</cp:coreProperties>
</file>